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comments9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drawings/drawing19.xml" ContentType="application/vnd.openxmlformats-officedocument.drawing+xml"/>
  <Override PartName="/xl/comments13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comments15.xml" ContentType="application/vnd.openxmlformats-officedocument.spreadsheetml.comments+xml"/>
  <Override PartName="/xl/drawings/drawing23.xml" ContentType="application/vnd.openxmlformats-officedocument.drawing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U:\1 - RASTS VMVG\Sites\Conteúdo Acesso a Informação\1. Atividades e Resultados - Planilha de Produção\2021\Relatorio de Atividades Ambulatorial\"/>
    </mc:Choice>
  </mc:AlternateContent>
  <xr:revisionPtr revIDLastSave="0" documentId="13_ncr:1_{BC2890A7-5610-4C91-8DC1-C12791679078}" xr6:coauthVersionLast="47" xr6:coauthVersionMax="47" xr10:uidLastSave="{00000000-0000-0000-0000-000000000000}"/>
  <bookViews>
    <workbookView xWindow="-120" yWindow="-120" windowWidth="24240" windowHeight="13140" tabRatio="769" firstSheet="1" activeTab="1" xr2:uid="{00000000-000D-0000-FFFF-FFFF00000000}"/>
  </bookViews>
  <sheets>
    <sheet name="Qualidade" sheetId="27" state="hidden" r:id="rId1"/>
    <sheet name="Pque N Mundo I" sheetId="2" r:id="rId2"/>
    <sheet name="Pque N Mundo II" sheetId="3" r:id="rId3"/>
    <sheet name="AMA_UBS J Brasil" sheetId="4" r:id="rId4"/>
    <sheet name="AMA_UBS V Guilherme" sheetId="5" r:id="rId5"/>
    <sheet name="CEO II V EDE" sheetId="19" r:id="rId6"/>
    <sheet name="UBS Vila Ede" sheetId="9" r:id="rId7"/>
    <sheet name="AMA_UBS V Medeiros" sheetId="6" r:id="rId8"/>
    <sheet name="UBS Izolina Mazzei" sheetId="7" r:id="rId9"/>
    <sheet name="PAI" sheetId="44" r:id="rId10"/>
    <sheet name="UBS Jardim Japão" sheetId="8" r:id="rId11"/>
    <sheet name="EMAD na UBS JD JAPÃO" sheetId="25" r:id="rId12"/>
    <sheet name="UBS Vila Leonor" sheetId="10" r:id="rId13"/>
    <sheet name="UBS Vila Sabrina" sheetId="11" r:id="rId14"/>
    <sheet name="UBS Carandiru" sheetId="12" r:id="rId15"/>
    <sheet name="CER Carandiru" sheetId="30" r:id="rId16"/>
    <sheet name="APD no CER III Carandiru" sheetId="29" r:id="rId17"/>
    <sheet name="URSI CARANDIRU" sheetId="45" r:id="rId18"/>
    <sheet name="UBS Vila Maria P Gnecco" sheetId="13" r:id="rId19"/>
    <sheet name="UBS Jardim Julieta" sheetId="14" r:id="rId20"/>
    <sheet name="CAPS INF II VM-VG" sheetId="31" r:id="rId21"/>
    <sheet name="HORA CERTA" sheetId="32" r:id="rId22"/>
    <sheet name="PSM V MARIA BAIXA" sheetId="21" r:id="rId23"/>
    <sheet name="PRODUÇÃO Geral" sheetId="33" r:id="rId24"/>
    <sheet name="AMA JD BRASIL" sheetId="22" state="hidden" r:id="rId25"/>
    <sheet name="AMA VL QUILHERME" sheetId="23" state="hidden" r:id="rId26"/>
    <sheet name="AMA VL MEDEIROS" sheetId="24" state="hidden" r:id="rId27"/>
    <sheet name="PRODUÇÃO Unidades" sheetId="43" state="hidden" r:id="rId28"/>
    <sheet name="Produção Total CBO UBS" sheetId="42" state="hidden" r:id="rId29"/>
    <sheet name="PRODUÇÃO ODONTO" sheetId="37" state="hidden" r:id="rId30"/>
    <sheet name="PRODUÇÃO LINHA SERV" sheetId="36" state="hidden" r:id="rId31"/>
    <sheet name="EQUIPE MINIMA UND" sheetId="34" state="hidden" r:id="rId32"/>
    <sheet name="Eq Minima Unds Horas" sheetId="38" state="hidden" r:id="rId33"/>
    <sheet name="Eq Min. Hrs Medicas" sheetId="39" state="hidden" r:id="rId34"/>
    <sheet name="Eq Min Hrs Odonto" sheetId="40" state="hidden" r:id="rId35"/>
    <sheet name="Eq Min Hrs Enfermagem" sheetId="41" state="hidden" r:id="rId36"/>
  </sheets>
  <definedNames>
    <definedName name="_xlnm.Print_Area" localSheetId="23">'PRODUÇÃO Geral'!$A$1:$Q$267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31" i="32" l="1"/>
  <c r="Q45" i="32"/>
  <c r="P45" i="32"/>
  <c r="A98" i="33"/>
  <c r="B98" i="33"/>
  <c r="C98" i="33"/>
  <c r="D98" i="33"/>
  <c r="E98" i="33"/>
  <c r="F98" i="33"/>
  <c r="G98" i="33"/>
  <c r="H98" i="33"/>
  <c r="I98" i="33"/>
  <c r="J98" i="33"/>
  <c r="K98" i="33"/>
  <c r="L98" i="33"/>
  <c r="M98" i="33"/>
  <c r="N98" i="33"/>
  <c r="O17" i="7"/>
  <c r="P17" i="7"/>
  <c r="P98" i="33" s="1"/>
  <c r="L13" i="14"/>
  <c r="Q17" i="7" l="1"/>
  <c r="Q98" i="33" s="1"/>
  <c r="O98" i="33"/>
  <c r="K28" i="32"/>
  <c r="P9" i="31"/>
  <c r="P12" i="14"/>
  <c r="P11" i="14"/>
  <c r="P10" i="14"/>
  <c r="P9" i="14"/>
  <c r="P14" i="13"/>
  <c r="P13" i="13"/>
  <c r="P12" i="13"/>
  <c r="P11" i="13"/>
  <c r="P10" i="13"/>
  <c r="P9" i="13"/>
  <c r="P15" i="12"/>
  <c r="P14" i="12"/>
  <c r="P13" i="12"/>
  <c r="P12" i="12"/>
  <c r="P11" i="12"/>
  <c r="P10" i="12"/>
  <c r="P9" i="12"/>
  <c r="P10" i="30"/>
  <c r="P9" i="30"/>
  <c r="P10" i="45"/>
  <c r="P11" i="45"/>
  <c r="P12" i="45"/>
  <c r="P13" i="45"/>
  <c r="P14" i="45"/>
  <c r="P15" i="45"/>
  <c r="P9" i="45"/>
  <c r="P9" i="29"/>
  <c r="C262" i="33" l="1"/>
  <c r="D262" i="33"/>
  <c r="E262" i="33"/>
  <c r="F262" i="33"/>
  <c r="G262" i="33"/>
  <c r="H262" i="33"/>
  <c r="I262" i="33"/>
  <c r="J262" i="33"/>
  <c r="K262" i="33"/>
  <c r="L262" i="33"/>
  <c r="M262" i="33"/>
  <c r="N262" i="33"/>
  <c r="O262" i="33"/>
  <c r="Q262" i="33"/>
  <c r="C263" i="33"/>
  <c r="D263" i="33"/>
  <c r="E263" i="33"/>
  <c r="F263" i="33"/>
  <c r="G263" i="33"/>
  <c r="H263" i="33"/>
  <c r="I263" i="33"/>
  <c r="J263" i="33"/>
  <c r="K263" i="33"/>
  <c r="L263" i="33"/>
  <c r="M263" i="33"/>
  <c r="N263" i="33"/>
  <c r="O263" i="33"/>
  <c r="Q263" i="33"/>
  <c r="C264" i="33"/>
  <c r="D264" i="33"/>
  <c r="E264" i="33"/>
  <c r="F264" i="33"/>
  <c r="G264" i="33"/>
  <c r="H264" i="33"/>
  <c r="I264" i="33"/>
  <c r="J264" i="33"/>
  <c r="K264" i="33"/>
  <c r="L264" i="33"/>
  <c r="M264" i="33"/>
  <c r="N264" i="33"/>
  <c r="O264" i="33"/>
  <c r="Q264" i="33"/>
  <c r="Q265" i="33"/>
  <c r="B239" i="33"/>
  <c r="C239" i="33"/>
  <c r="D239" i="33"/>
  <c r="E239" i="33"/>
  <c r="F239" i="33"/>
  <c r="G239" i="33"/>
  <c r="H239" i="33"/>
  <c r="I239" i="33"/>
  <c r="J239" i="33"/>
  <c r="K239" i="33"/>
  <c r="L239" i="33"/>
  <c r="M239" i="33"/>
  <c r="N239" i="33"/>
  <c r="B240" i="33"/>
  <c r="C240" i="33"/>
  <c r="D240" i="33"/>
  <c r="E240" i="33"/>
  <c r="F240" i="33"/>
  <c r="G240" i="33"/>
  <c r="H240" i="33"/>
  <c r="I240" i="33"/>
  <c r="J240" i="33"/>
  <c r="K240" i="33"/>
  <c r="L240" i="33"/>
  <c r="M240" i="33"/>
  <c r="N240" i="33"/>
  <c r="B241" i="33"/>
  <c r="C241" i="33"/>
  <c r="D241" i="33"/>
  <c r="E241" i="33"/>
  <c r="F241" i="33"/>
  <c r="G241" i="33"/>
  <c r="H241" i="33"/>
  <c r="I241" i="33"/>
  <c r="J241" i="33"/>
  <c r="K241" i="33"/>
  <c r="L241" i="33"/>
  <c r="M241" i="33"/>
  <c r="N241" i="33"/>
  <c r="B242" i="33"/>
  <c r="C242" i="33"/>
  <c r="D242" i="33"/>
  <c r="E242" i="33"/>
  <c r="F242" i="33"/>
  <c r="G242" i="33"/>
  <c r="H242" i="33"/>
  <c r="I242" i="33"/>
  <c r="J242" i="33"/>
  <c r="K242" i="33"/>
  <c r="L242" i="33"/>
  <c r="M242" i="33"/>
  <c r="N242" i="33"/>
  <c r="B243" i="33"/>
  <c r="C243" i="33"/>
  <c r="D243" i="33"/>
  <c r="E243" i="33"/>
  <c r="F243" i="33"/>
  <c r="G243" i="33"/>
  <c r="H243" i="33"/>
  <c r="I243" i="33"/>
  <c r="J243" i="33"/>
  <c r="K243" i="33"/>
  <c r="L243" i="33"/>
  <c r="M243" i="33"/>
  <c r="N243" i="33"/>
  <c r="B244" i="33"/>
  <c r="C244" i="33"/>
  <c r="D244" i="33"/>
  <c r="E244" i="33"/>
  <c r="F244" i="33"/>
  <c r="G244" i="33"/>
  <c r="H244" i="33"/>
  <c r="I244" i="33"/>
  <c r="J244" i="33"/>
  <c r="K244" i="33"/>
  <c r="L244" i="33"/>
  <c r="M244" i="33"/>
  <c r="N244" i="33"/>
  <c r="B249" i="33"/>
  <c r="C249" i="33"/>
  <c r="D249" i="33"/>
  <c r="E249" i="33"/>
  <c r="F249" i="33"/>
  <c r="G249" i="33"/>
  <c r="H249" i="33"/>
  <c r="I249" i="33"/>
  <c r="J249" i="33"/>
  <c r="K249" i="33"/>
  <c r="L249" i="33"/>
  <c r="M249" i="33"/>
  <c r="N249" i="33"/>
  <c r="B250" i="33"/>
  <c r="C250" i="33"/>
  <c r="D250" i="33"/>
  <c r="E250" i="33"/>
  <c r="F250" i="33"/>
  <c r="G250" i="33"/>
  <c r="H250" i="33"/>
  <c r="I250" i="33"/>
  <c r="J250" i="33"/>
  <c r="K250" i="33"/>
  <c r="L250" i="33"/>
  <c r="M250" i="33"/>
  <c r="N250" i="33"/>
  <c r="B251" i="33"/>
  <c r="C251" i="33"/>
  <c r="D251" i="33"/>
  <c r="E251" i="33"/>
  <c r="F251" i="33"/>
  <c r="G251" i="33"/>
  <c r="H251" i="33"/>
  <c r="I251" i="33"/>
  <c r="J251" i="33"/>
  <c r="K251" i="33"/>
  <c r="L251" i="33"/>
  <c r="M251" i="33"/>
  <c r="N251" i="33"/>
  <c r="B252" i="33"/>
  <c r="C252" i="33"/>
  <c r="D252" i="33"/>
  <c r="E252" i="33"/>
  <c r="F252" i="33"/>
  <c r="G252" i="33"/>
  <c r="H252" i="33"/>
  <c r="I252" i="33"/>
  <c r="J252" i="33"/>
  <c r="K252" i="33"/>
  <c r="L252" i="33"/>
  <c r="M252" i="33"/>
  <c r="N252" i="33"/>
  <c r="B253" i="33"/>
  <c r="C253" i="33"/>
  <c r="D253" i="33"/>
  <c r="E253" i="33"/>
  <c r="F253" i="33"/>
  <c r="G253" i="33"/>
  <c r="H253" i="33"/>
  <c r="I253" i="33"/>
  <c r="J253" i="33"/>
  <c r="K253" i="33"/>
  <c r="L253" i="33"/>
  <c r="M253" i="33"/>
  <c r="N253" i="33"/>
  <c r="B254" i="33"/>
  <c r="C254" i="33"/>
  <c r="D254" i="33"/>
  <c r="E254" i="33"/>
  <c r="F254" i="33"/>
  <c r="G254" i="33"/>
  <c r="H254" i="33"/>
  <c r="I254" i="33"/>
  <c r="J254" i="33"/>
  <c r="K254" i="33"/>
  <c r="L254" i="33"/>
  <c r="M254" i="33"/>
  <c r="N254" i="33"/>
  <c r="B255" i="33"/>
  <c r="C255" i="33"/>
  <c r="D255" i="33"/>
  <c r="E255" i="33"/>
  <c r="F255" i="33"/>
  <c r="G255" i="33"/>
  <c r="H255" i="33"/>
  <c r="I255" i="33"/>
  <c r="J255" i="33"/>
  <c r="K255" i="33"/>
  <c r="L255" i="33"/>
  <c r="M255" i="33"/>
  <c r="N255" i="33"/>
  <c r="B256" i="33"/>
  <c r="C256" i="33"/>
  <c r="D256" i="33"/>
  <c r="E256" i="33"/>
  <c r="F256" i="33"/>
  <c r="G256" i="33"/>
  <c r="H256" i="33"/>
  <c r="I256" i="33"/>
  <c r="J256" i="33"/>
  <c r="K256" i="33"/>
  <c r="L256" i="33"/>
  <c r="M256" i="33"/>
  <c r="N256" i="33"/>
  <c r="B257" i="33"/>
  <c r="C257" i="33"/>
  <c r="D257" i="33"/>
  <c r="E257" i="33"/>
  <c r="F257" i="33"/>
  <c r="G257" i="33"/>
  <c r="H257" i="33"/>
  <c r="I257" i="33"/>
  <c r="J257" i="33"/>
  <c r="K257" i="33"/>
  <c r="L257" i="33"/>
  <c r="M257" i="33"/>
  <c r="N257" i="33"/>
  <c r="B211" i="33"/>
  <c r="C211" i="33"/>
  <c r="D211" i="33"/>
  <c r="E211" i="33"/>
  <c r="F211" i="33"/>
  <c r="G211" i="33"/>
  <c r="H211" i="33"/>
  <c r="I211" i="33"/>
  <c r="J211" i="33"/>
  <c r="K211" i="33"/>
  <c r="L211" i="33"/>
  <c r="M211" i="33"/>
  <c r="N211" i="33"/>
  <c r="B212" i="33"/>
  <c r="C212" i="33"/>
  <c r="D212" i="33"/>
  <c r="E212" i="33"/>
  <c r="F212" i="33"/>
  <c r="G212" i="33"/>
  <c r="H212" i="33"/>
  <c r="I212" i="33"/>
  <c r="J212" i="33"/>
  <c r="K212" i="33"/>
  <c r="L212" i="33"/>
  <c r="M212" i="33"/>
  <c r="N212" i="33"/>
  <c r="B213" i="33"/>
  <c r="C213" i="33"/>
  <c r="D213" i="33"/>
  <c r="E213" i="33"/>
  <c r="F213" i="33"/>
  <c r="G213" i="33"/>
  <c r="H213" i="33"/>
  <c r="I213" i="33"/>
  <c r="J213" i="33"/>
  <c r="K213" i="33"/>
  <c r="L213" i="33"/>
  <c r="M213" i="33"/>
  <c r="N213" i="33"/>
  <c r="B214" i="33"/>
  <c r="C214" i="33"/>
  <c r="D214" i="33"/>
  <c r="E214" i="33"/>
  <c r="F214" i="33"/>
  <c r="G214" i="33"/>
  <c r="H214" i="33"/>
  <c r="I214" i="33"/>
  <c r="J214" i="33"/>
  <c r="K214" i="33"/>
  <c r="L214" i="33"/>
  <c r="M214" i="33"/>
  <c r="N214" i="33"/>
  <c r="B215" i="33"/>
  <c r="C215" i="33"/>
  <c r="D215" i="33"/>
  <c r="E215" i="33"/>
  <c r="F215" i="33"/>
  <c r="G215" i="33"/>
  <c r="H215" i="33"/>
  <c r="I215" i="33"/>
  <c r="J215" i="33"/>
  <c r="K215" i="33"/>
  <c r="L215" i="33"/>
  <c r="M215" i="33"/>
  <c r="N215" i="33"/>
  <c r="B216" i="33"/>
  <c r="C216" i="33"/>
  <c r="D216" i="33"/>
  <c r="E216" i="33"/>
  <c r="F216" i="33"/>
  <c r="G216" i="33"/>
  <c r="H216" i="33"/>
  <c r="I216" i="33"/>
  <c r="J216" i="33"/>
  <c r="K216" i="33"/>
  <c r="L216" i="33"/>
  <c r="M216" i="33"/>
  <c r="N216" i="33"/>
  <c r="B217" i="33"/>
  <c r="C217" i="33"/>
  <c r="D217" i="33"/>
  <c r="E217" i="33"/>
  <c r="F217" i="33"/>
  <c r="G217" i="33"/>
  <c r="H217" i="33"/>
  <c r="I217" i="33"/>
  <c r="J217" i="33"/>
  <c r="K217" i="33"/>
  <c r="L217" i="33"/>
  <c r="M217" i="33"/>
  <c r="N217" i="33"/>
  <c r="B218" i="33"/>
  <c r="C218" i="33"/>
  <c r="D218" i="33"/>
  <c r="E218" i="33"/>
  <c r="F218" i="33"/>
  <c r="G218" i="33"/>
  <c r="H218" i="33"/>
  <c r="I218" i="33"/>
  <c r="J218" i="33"/>
  <c r="K218" i="33"/>
  <c r="L218" i="33"/>
  <c r="M218" i="33"/>
  <c r="N218" i="33"/>
  <c r="B219" i="33"/>
  <c r="C219" i="33"/>
  <c r="D219" i="33"/>
  <c r="E219" i="33"/>
  <c r="F219" i="33"/>
  <c r="G219" i="33"/>
  <c r="H219" i="33"/>
  <c r="I219" i="33"/>
  <c r="J219" i="33"/>
  <c r="K219" i="33"/>
  <c r="L219" i="33"/>
  <c r="M219" i="33"/>
  <c r="N219" i="33"/>
  <c r="B220" i="33"/>
  <c r="C220" i="33"/>
  <c r="D220" i="33"/>
  <c r="E220" i="33"/>
  <c r="F220" i="33"/>
  <c r="G220" i="33"/>
  <c r="H220" i="33"/>
  <c r="I220" i="33"/>
  <c r="J220" i="33"/>
  <c r="K220" i="33"/>
  <c r="L220" i="33"/>
  <c r="M220" i="33"/>
  <c r="N220" i="33"/>
  <c r="B221" i="33"/>
  <c r="C221" i="33"/>
  <c r="D221" i="33"/>
  <c r="E221" i="33"/>
  <c r="F221" i="33"/>
  <c r="G221" i="33"/>
  <c r="H221" i="33"/>
  <c r="I221" i="33"/>
  <c r="J221" i="33"/>
  <c r="K221" i="33"/>
  <c r="L221" i="33"/>
  <c r="M221" i="33"/>
  <c r="N221" i="33"/>
  <c r="B222" i="33"/>
  <c r="C222" i="33"/>
  <c r="D222" i="33"/>
  <c r="E222" i="33"/>
  <c r="F222" i="33"/>
  <c r="G222" i="33"/>
  <c r="H222" i="33"/>
  <c r="I222" i="33"/>
  <c r="J222" i="33"/>
  <c r="K222" i="33"/>
  <c r="L222" i="33"/>
  <c r="M222" i="33"/>
  <c r="N222" i="33"/>
  <c r="B223" i="33"/>
  <c r="C223" i="33"/>
  <c r="D223" i="33"/>
  <c r="E223" i="33"/>
  <c r="F223" i="33"/>
  <c r="G223" i="33"/>
  <c r="H223" i="33"/>
  <c r="I223" i="33"/>
  <c r="J223" i="33"/>
  <c r="K223" i="33"/>
  <c r="L223" i="33"/>
  <c r="M223" i="33"/>
  <c r="N223" i="33"/>
  <c r="B224" i="33"/>
  <c r="C224" i="33"/>
  <c r="D224" i="33"/>
  <c r="E224" i="33"/>
  <c r="F224" i="33"/>
  <c r="G224" i="33"/>
  <c r="H224" i="33"/>
  <c r="I224" i="33"/>
  <c r="J224" i="33"/>
  <c r="K224" i="33"/>
  <c r="L224" i="33"/>
  <c r="M224" i="33"/>
  <c r="N224" i="33"/>
  <c r="B226" i="33"/>
  <c r="C226" i="33"/>
  <c r="D226" i="33"/>
  <c r="E226" i="33"/>
  <c r="F226" i="33"/>
  <c r="G226" i="33"/>
  <c r="H226" i="33"/>
  <c r="I226" i="33"/>
  <c r="J226" i="33"/>
  <c r="K226" i="33"/>
  <c r="L226" i="33"/>
  <c r="M226" i="33"/>
  <c r="N226" i="33"/>
  <c r="B227" i="33"/>
  <c r="C227" i="33"/>
  <c r="D227" i="33"/>
  <c r="E227" i="33"/>
  <c r="F227" i="33"/>
  <c r="G227" i="33"/>
  <c r="H227" i="33"/>
  <c r="I227" i="33"/>
  <c r="J227" i="33"/>
  <c r="K227" i="33"/>
  <c r="L227" i="33"/>
  <c r="M227" i="33"/>
  <c r="N227" i="33"/>
  <c r="B228" i="33"/>
  <c r="C228" i="33"/>
  <c r="D228" i="33"/>
  <c r="E228" i="33"/>
  <c r="F228" i="33"/>
  <c r="G228" i="33"/>
  <c r="H228" i="33"/>
  <c r="I228" i="33"/>
  <c r="J228" i="33"/>
  <c r="K228" i="33"/>
  <c r="L228" i="33"/>
  <c r="M228" i="33"/>
  <c r="N228" i="33"/>
  <c r="B229" i="33"/>
  <c r="C229" i="33"/>
  <c r="D229" i="33"/>
  <c r="E229" i="33"/>
  <c r="F229" i="33"/>
  <c r="G229" i="33"/>
  <c r="H229" i="33"/>
  <c r="I229" i="33"/>
  <c r="J229" i="33"/>
  <c r="K229" i="33"/>
  <c r="L229" i="33"/>
  <c r="M229" i="33"/>
  <c r="N229" i="33"/>
  <c r="B230" i="33"/>
  <c r="C230" i="33"/>
  <c r="D230" i="33"/>
  <c r="E230" i="33"/>
  <c r="F230" i="33"/>
  <c r="G230" i="33"/>
  <c r="H230" i="33"/>
  <c r="I230" i="33"/>
  <c r="J230" i="33"/>
  <c r="K230" i="33"/>
  <c r="L230" i="33"/>
  <c r="M230" i="33"/>
  <c r="N230" i="33"/>
  <c r="B231" i="33"/>
  <c r="C231" i="33"/>
  <c r="D231" i="33"/>
  <c r="E231" i="33"/>
  <c r="F231" i="33"/>
  <c r="G231" i="33"/>
  <c r="H231" i="33"/>
  <c r="I231" i="33"/>
  <c r="J231" i="33"/>
  <c r="K231" i="33"/>
  <c r="L231" i="33"/>
  <c r="M231" i="33"/>
  <c r="N231" i="33"/>
  <c r="B232" i="33"/>
  <c r="C232" i="33"/>
  <c r="D232" i="33"/>
  <c r="E232" i="33"/>
  <c r="F232" i="33"/>
  <c r="G232" i="33"/>
  <c r="H232" i="33"/>
  <c r="I232" i="33"/>
  <c r="J232" i="33"/>
  <c r="K232" i="33"/>
  <c r="L232" i="33"/>
  <c r="M232" i="33"/>
  <c r="N232" i="33"/>
  <c r="O232" i="33"/>
  <c r="B233" i="33"/>
  <c r="C233" i="33"/>
  <c r="D233" i="33"/>
  <c r="E233" i="33"/>
  <c r="F233" i="33"/>
  <c r="G233" i="33"/>
  <c r="H233" i="33"/>
  <c r="I233" i="33"/>
  <c r="J233" i="33"/>
  <c r="K233" i="33"/>
  <c r="L233" i="33"/>
  <c r="M233" i="33"/>
  <c r="N233" i="33"/>
  <c r="O233" i="33"/>
  <c r="B206" i="33"/>
  <c r="C206" i="33"/>
  <c r="D206" i="33"/>
  <c r="E206" i="33"/>
  <c r="F206" i="33"/>
  <c r="G206" i="33"/>
  <c r="H206" i="33"/>
  <c r="I206" i="33"/>
  <c r="J206" i="33"/>
  <c r="K206" i="33"/>
  <c r="L206" i="33"/>
  <c r="M206" i="33"/>
  <c r="N206" i="33"/>
  <c r="P206" i="33"/>
  <c r="B207" i="33"/>
  <c r="B198" i="33"/>
  <c r="C198" i="33"/>
  <c r="D198" i="33"/>
  <c r="E198" i="33"/>
  <c r="F198" i="33"/>
  <c r="G198" i="33"/>
  <c r="H198" i="33"/>
  <c r="I198" i="33"/>
  <c r="J198" i="33"/>
  <c r="K198" i="33"/>
  <c r="L198" i="33"/>
  <c r="M198" i="33"/>
  <c r="N198" i="33"/>
  <c r="P198" i="33"/>
  <c r="B199" i="33"/>
  <c r="C199" i="33"/>
  <c r="D199" i="33"/>
  <c r="E199" i="33"/>
  <c r="F199" i="33"/>
  <c r="G199" i="33"/>
  <c r="H199" i="33"/>
  <c r="I199" i="33"/>
  <c r="J199" i="33"/>
  <c r="K199" i="33"/>
  <c r="L199" i="33"/>
  <c r="M199" i="33"/>
  <c r="N199" i="33"/>
  <c r="P199" i="33"/>
  <c r="B200" i="33"/>
  <c r="C200" i="33"/>
  <c r="D200" i="33"/>
  <c r="E200" i="33"/>
  <c r="F200" i="33"/>
  <c r="G200" i="33"/>
  <c r="H200" i="33"/>
  <c r="I200" i="33"/>
  <c r="J200" i="33"/>
  <c r="K200" i="33"/>
  <c r="L200" i="33"/>
  <c r="M200" i="33"/>
  <c r="N200" i="33"/>
  <c r="P200" i="33"/>
  <c r="B201" i="33"/>
  <c r="C201" i="33"/>
  <c r="D201" i="33"/>
  <c r="E201" i="33"/>
  <c r="F201" i="33"/>
  <c r="G201" i="33"/>
  <c r="H201" i="33"/>
  <c r="I201" i="33"/>
  <c r="J201" i="33"/>
  <c r="K201" i="33"/>
  <c r="L201" i="33"/>
  <c r="M201" i="33"/>
  <c r="N201" i="33"/>
  <c r="P201" i="33"/>
  <c r="B188" i="33"/>
  <c r="C188" i="33"/>
  <c r="D188" i="33"/>
  <c r="E188" i="33"/>
  <c r="F188" i="33"/>
  <c r="G188" i="33"/>
  <c r="H188" i="33"/>
  <c r="I188" i="33"/>
  <c r="J188" i="33"/>
  <c r="K188" i="33"/>
  <c r="L188" i="33"/>
  <c r="M188" i="33"/>
  <c r="N188" i="33"/>
  <c r="P188" i="33"/>
  <c r="B189" i="33"/>
  <c r="C189" i="33"/>
  <c r="D189" i="33"/>
  <c r="E189" i="33"/>
  <c r="F189" i="33"/>
  <c r="G189" i="33"/>
  <c r="H189" i="33"/>
  <c r="I189" i="33"/>
  <c r="J189" i="33"/>
  <c r="K189" i="33"/>
  <c r="L189" i="33"/>
  <c r="M189" i="33"/>
  <c r="N189" i="33"/>
  <c r="P189" i="33"/>
  <c r="B190" i="33"/>
  <c r="C190" i="33"/>
  <c r="D190" i="33"/>
  <c r="E190" i="33"/>
  <c r="F190" i="33"/>
  <c r="G190" i="33"/>
  <c r="H190" i="33"/>
  <c r="I190" i="33"/>
  <c r="J190" i="33"/>
  <c r="K190" i="33"/>
  <c r="L190" i="33"/>
  <c r="M190" i="33"/>
  <c r="N190" i="33"/>
  <c r="P190" i="33"/>
  <c r="B191" i="33"/>
  <c r="C191" i="33"/>
  <c r="D191" i="33"/>
  <c r="E191" i="33"/>
  <c r="F191" i="33"/>
  <c r="G191" i="33"/>
  <c r="H191" i="33"/>
  <c r="I191" i="33"/>
  <c r="J191" i="33"/>
  <c r="K191" i="33"/>
  <c r="L191" i="33"/>
  <c r="M191" i="33"/>
  <c r="N191" i="33"/>
  <c r="P191" i="33"/>
  <c r="B192" i="33"/>
  <c r="C192" i="33"/>
  <c r="D192" i="33"/>
  <c r="E192" i="33"/>
  <c r="F192" i="33"/>
  <c r="G192" i="33"/>
  <c r="H192" i="33"/>
  <c r="I192" i="33"/>
  <c r="J192" i="33"/>
  <c r="K192" i="33"/>
  <c r="L192" i="33"/>
  <c r="M192" i="33"/>
  <c r="N192" i="33"/>
  <c r="P192" i="33"/>
  <c r="B193" i="33"/>
  <c r="C193" i="33"/>
  <c r="D193" i="33"/>
  <c r="E193" i="33"/>
  <c r="F193" i="33"/>
  <c r="G193" i="33"/>
  <c r="H193" i="33"/>
  <c r="I193" i="33"/>
  <c r="J193" i="33"/>
  <c r="K193" i="33"/>
  <c r="L193" i="33"/>
  <c r="M193" i="33"/>
  <c r="N193" i="33"/>
  <c r="P193" i="33"/>
  <c r="B194" i="33"/>
  <c r="B177" i="33"/>
  <c r="C177" i="33"/>
  <c r="D177" i="33"/>
  <c r="E177" i="33"/>
  <c r="F177" i="33"/>
  <c r="G177" i="33"/>
  <c r="H177" i="33"/>
  <c r="I177" i="33"/>
  <c r="J177" i="33"/>
  <c r="K177" i="33"/>
  <c r="L177" i="33"/>
  <c r="M177" i="33"/>
  <c r="N177" i="33"/>
  <c r="P177" i="33"/>
  <c r="B178" i="33"/>
  <c r="C178" i="33"/>
  <c r="D178" i="33"/>
  <c r="E178" i="33"/>
  <c r="F178" i="33"/>
  <c r="G178" i="33"/>
  <c r="H178" i="33"/>
  <c r="I178" i="33"/>
  <c r="J178" i="33"/>
  <c r="K178" i="33"/>
  <c r="L178" i="33"/>
  <c r="M178" i="33"/>
  <c r="N178" i="33"/>
  <c r="P178" i="33"/>
  <c r="B179" i="33"/>
  <c r="C179" i="33"/>
  <c r="D179" i="33"/>
  <c r="E179" i="33"/>
  <c r="F179" i="33"/>
  <c r="G179" i="33"/>
  <c r="H179" i="33"/>
  <c r="I179" i="33"/>
  <c r="J179" i="33"/>
  <c r="K179" i="33"/>
  <c r="L179" i="33"/>
  <c r="M179" i="33"/>
  <c r="N179" i="33"/>
  <c r="P179" i="33"/>
  <c r="B180" i="33"/>
  <c r="C180" i="33"/>
  <c r="D180" i="33"/>
  <c r="E180" i="33"/>
  <c r="F180" i="33"/>
  <c r="G180" i="33"/>
  <c r="H180" i="33"/>
  <c r="I180" i="33"/>
  <c r="J180" i="33"/>
  <c r="K180" i="33"/>
  <c r="L180" i="33"/>
  <c r="M180" i="33"/>
  <c r="N180" i="33"/>
  <c r="P180" i="33"/>
  <c r="B181" i="33"/>
  <c r="C181" i="33"/>
  <c r="D181" i="33"/>
  <c r="E181" i="33"/>
  <c r="F181" i="33"/>
  <c r="G181" i="33"/>
  <c r="H181" i="33"/>
  <c r="I181" i="33"/>
  <c r="J181" i="33"/>
  <c r="K181" i="33"/>
  <c r="L181" i="33"/>
  <c r="M181" i="33"/>
  <c r="N181" i="33"/>
  <c r="P181" i="33"/>
  <c r="B182" i="33"/>
  <c r="C182" i="33"/>
  <c r="D182" i="33"/>
  <c r="E182" i="33"/>
  <c r="F182" i="33"/>
  <c r="G182" i="33"/>
  <c r="H182" i="33"/>
  <c r="I182" i="33"/>
  <c r="J182" i="33"/>
  <c r="K182" i="33"/>
  <c r="L182" i="33"/>
  <c r="M182" i="33"/>
  <c r="N182" i="33"/>
  <c r="P182" i="33"/>
  <c r="B183" i="33"/>
  <c r="C183" i="33"/>
  <c r="D183" i="33"/>
  <c r="E183" i="33"/>
  <c r="F183" i="33"/>
  <c r="G183" i="33"/>
  <c r="H183" i="33"/>
  <c r="I183" i="33"/>
  <c r="J183" i="33"/>
  <c r="K183" i="33"/>
  <c r="L183" i="33"/>
  <c r="M183" i="33"/>
  <c r="N183" i="33"/>
  <c r="P183" i="33"/>
  <c r="B184" i="33"/>
  <c r="B172" i="33"/>
  <c r="C172" i="33"/>
  <c r="D172" i="33"/>
  <c r="E172" i="33"/>
  <c r="F172" i="33"/>
  <c r="G172" i="33"/>
  <c r="H172" i="33"/>
  <c r="I172" i="33"/>
  <c r="J172" i="33"/>
  <c r="K172" i="33"/>
  <c r="L172" i="33"/>
  <c r="M172" i="33"/>
  <c r="N172" i="33"/>
  <c r="P172" i="33"/>
  <c r="B173" i="33"/>
  <c r="B166" i="33"/>
  <c r="C166" i="33"/>
  <c r="D166" i="33"/>
  <c r="E166" i="33"/>
  <c r="F166" i="33"/>
  <c r="G166" i="33"/>
  <c r="H166" i="33"/>
  <c r="I166" i="33"/>
  <c r="J166" i="33"/>
  <c r="K166" i="33"/>
  <c r="L166" i="33"/>
  <c r="M166" i="33"/>
  <c r="N166" i="33"/>
  <c r="P166" i="33"/>
  <c r="B167" i="33"/>
  <c r="C167" i="33"/>
  <c r="D167" i="33"/>
  <c r="E167" i="33"/>
  <c r="F167" i="33"/>
  <c r="G167" i="33"/>
  <c r="H167" i="33"/>
  <c r="I167" i="33"/>
  <c r="J167" i="33"/>
  <c r="K167" i="33"/>
  <c r="L167" i="33"/>
  <c r="M167" i="33"/>
  <c r="N167" i="33"/>
  <c r="P167" i="33"/>
  <c r="B168" i="33"/>
  <c r="B155" i="33"/>
  <c r="C155" i="33"/>
  <c r="D155" i="33"/>
  <c r="E155" i="33"/>
  <c r="F155" i="33"/>
  <c r="G155" i="33"/>
  <c r="H155" i="33"/>
  <c r="I155" i="33"/>
  <c r="J155" i="33"/>
  <c r="K155" i="33"/>
  <c r="L155" i="33"/>
  <c r="M155" i="33"/>
  <c r="N155" i="33"/>
  <c r="P155" i="33"/>
  <c r="B156" i="33"/>
  <c r="C156" i="33"/>
  <c r="D156" i="33"/>
  <c r="E156" i="33"/>
  <c r="F156" i="33"/>
  <c r="G156" i="33"/>
  <c r="H156" i="33"/>
  <c r="I156" i="33"/>
  <c r="J156" i="33"/>
  <c r="K156" i="33"/>
  <c r="L156" i="33"/>
  <c r="M156" i="33"/>
  <c r="N156" i="33"/>
  <c r="P156" i="33"/>
  <c r="B157" i="33"/>
  <c r="C157" i="33"/>
  <c r="D157" i="33"/>
  <c r="E157" i="33"/>
  <c r="F157" i="33"/>
  <c r="G157" i="33"/>
  <c r="H157" i="33"/>
  <c r="I157" i="33"/>
  <c r="J157" i="33"/>
  <c r="K157" i="33"/>
  <c r="L157" i="33"/>
  <c r="M157" i="33"/>
  <c r="N157" i="33"/>
  <c r="P157" i="33"/>
  <c r="B158" i="33"/>
  <c r="C158" i="33"/>
  <c r="D158" i="33"/>
  <c r="E158" i="33"/>
  <c r="F158" i="33"/>
  <c r="G158" i="33"/>
  <c r="H158" i="33"/>
  <c r="I158" i="33"/>
  <c r="J158" i="33"/>
  <c r="K158" i="33"/>
  <c r="L158" i="33"/>
  <c r="M158" i="33"/>
  <c r="N158" i="33"/>
  <c r="P158" i="33"/>
  <c r="B159" i="33"/>
  <c r="C159" i="33"/>
  <c r="D159" i="33"/>
  <c r="E159" i="33"/>
  <c r="F159" i="33"/>
  <c r="G159" i="33"/>
  <c r="H159" i="33"/>
  <c r="I159" i="33"/>
  <c r="J159" i="33"/>
  <c r="K159" i="33"/>
  <c r="L159" i="33"/>
  <c r="M159" i="33"/>
  <c r="N159" i="33"/>
  <c r="P159" i="33"/>
  <c r="B160" i="33"/>
  <c r="C160" i="33"/>
  <c r="D160" i="33"/>
  <c r="E160" i="33"/>
  <c r="F160" i="33"/>
  <c r="G160" i="33"/>
  <c r="H160" i="33"/>
  <c r="I160" i="33"/>
  <c r="J160" i="33"/>
  <c r="K160" i="33"/>
  <c r="L160" i="33"/>
  <c r="M160" i="33"/>
  <c r="N160" i="33"/>
  <c r="P160" i="33"/>
  <c r="B161" i="33"/>
  <c r="C161" i="33"/>
  <c r="D161" i="33"/>
  <c r="E161" i="33"/>
  <c r="F161" i="33"/>
  <c r="G161" i="33"/>
  <c r="H161" i="33"/>
  <c r="I161" i="33"/>
  <c r="J161" i="33"/>
  <c r="K161" i="33"/>
  <c r="L161" i="33"/>
  <c r="M161" i="33"/>
  <c r="N161" i="33"/>
  <c r="P161" i="33"/>
  <c r="B162" i="33"/>
  <c r="B146" i="33"/>
  <c r="C146" i="33"/>
  <c r="D146" i="33"/>
  <c r="E146" i="33"/>
  <c r="F146" i="33"/>
  <c r="G146" i="33"/>
  <c r="H146" i="33"/>
  <c r="I146" i="33"/>
  <c r="J146" i="33"/>
  <c r="K146" i="33"/>
  <c r="L146" i="33"/>
  <c r="M146" i="33"/>
  <c r="N146" i="33"/>
  <c r="B147" i="33"/>
  <c r="C147" i="33"/>
  <c r="D147" i="33"/>
  <c r="E147" i="33"/>
  <c r="F147" i="33"/>
  <c r="G147" i="33"/>
  <c r="H147" i="33"/>
  <c r="I147" i="33"/>
  <c r="J147" i="33"/>
  <c r="K147" i="33"/>
  <c r="L147" i="33"/>
  <c r="M147" i="33"/>
  <c r="N147" i="33"/>
  <c r="B148" i="33"/>
  <c r="C148" i="33"/>
  <c r="D148" i="33"/>
  <c r="E148" i="33"/>
  <c r="F148" i="33"/>
  <c r="G148" i="33"/>
  <c r="H148" i="33"/>
  <c r="I148" i="33"/>
  <c r="J148" i="33"/>
  <c r="K148" i="33"/>
  <c r="L148" i="33"/>
  <c r="M148" i="33"/>
  <c r="N148" i="33"/>
  <c r="B149" i="33"/>
  <c r="C149" i="33"/>
  <c r="D149" i="33"/>
  <c r="E149" i="33"/>
  <c r="F149" i="33"/>
  <c r="G149" i="33"/>
  <c r="H149" i="33"/>
  <c r="I149" i="33"/>
  <c r="J149" i="33"/>
  <c r="K149" i="33"/>
  <c r="L149" i="33"/>
  <c r="M149" i="33"/>
  <c r="N149" i="33"/>
  <c r="B150" i="33"/>
  <c r="C150" i="33"/>
  <c r="D150" i="33"/>
  <c r="E150" i="33"/>
  <c r="F150" i="33"/>
  <c r="G150" i="33"/>
  <c r="H150" i="33"/>
  <c r="I150" i="33"/>
  <c r="J150" i="33"/>
  <c r="K150" i="33"/>
  <c r="L150" i="33"/>
  <c r="M150" i="33"/>
  <c r="N150" i="33"/>
  <c r="B151" i="33"/>
  <c r="H151" i="33"/>
  <c r="B137" i="33"/>
  <c r="C137" i="33"/>
  <c r="D137" i="33"/>
  <c r="E137" i="33"/>
  <c r="F137" i="33"/>
  <c r="G137" i="33"/>
  <c r="H137" i="33"/>
  <c r="I137" i="33"/>
  <c r="J137" i="33"/>
  <c r="K137" i="33"/>
  <c r="L137" i="33"/>
  <c r="M137" i="33"/>
  <c r="N137" i="33"/>
  <c r="B138" i="33"/>
  <c r="C138" i="33"/>
  <c r="D138" i="33"/>
  <c r="E138" i="33"/>
  <c r="F138" i="33"/>
  <c r="G138" i="33"/>
  <c r="H138" i="33"/>
  <c r="I138" i="33"/>
  <c r="J138" i="33"/>
  <c r="K138" i="33"/>
  <c r="L138" i="33"/>
  <c r="M138" i="33"/>
  <c r="N138" i="33"/>
  <c r="B139" i="33"/>
  <c r="C139" i="33"/>
  <c r="D139" i="33"/>
  <c r="E139" i="33"/>
  <c r="F139" i="33"/>
  <c r="G139" i="33"/>
  <c r="H139" i="33"/>
  <c r="I139" i="33"/>
  <c r="J139" i="33"/>
  <c r="K139" i="33"/>
  <c r="L139" i="33"/>
  <c r="M139" i="33"/>
  <c r="N139" i="33"/>
  <c r="B140" i="33"/>
  <c r="C140" i="33"/>
  <c r="D140" i="33"/>
  <c r="E140" i="33"/>
  <c r="F140" i="33"/>
  <c r="G140" i="33"/>
  <c r="H140" i="33"/>
  <c r="I140" i="33"/>
  <c r="J140" i="33"/>
  <c r="K140" i="33"/>
  <c r="L140" i="33"/>
  <c r="M140" i="33"/>
  <c r="N140" i="33"/>
  <c r="B141" i="33"/>
  <c r="C141" i="33"/>
  <c r="D141" i="33"/>
  <c r="E141" i="33"/>
  <c r="F141" i="33"/>
  <c r="G141" i="33"/>
  <c r="H141" i="33"/>
  <c r="I141" i="33"/>
  <c r="J141" i="33"/>
  <c r="K141" i="33"/>
  <c r="L141" i="33"/>
  <c r="M141" i="33"/>
  <c r="N141" i="33"/>
  <c r="B142" i="33"/>
  <c r="B119" i="33"/>
  <c r="C119" i="33"/>
  <c r="D119" i="33"/>
  <c r="E119" i="33"/>
  <c r="F119" i="33"/>
  <c r="G119" i="33"/>
  <c r="H119" i="33"/>
  <c r="I119" i="33"/>
  <c r="J119" i="33"/>
  <c r="K119" i="33"/>
  <c r="L119" i="33"/>
  <c r="M119" i="33"/>
  <c r="N119" i="33"/>
  <c r="B123" i="33"/>
  <c r="F123" i="33"/>
  <c r="L123" i="33"/>
  <c r="B109" i="33"/>
  <c r="C109" i="33"/>
  <c r="D109" i="33"/>
  <c r="E109" i="33"/>
  <c r="F109" i="33"/>
  <c r="G109" i="33"/>
  <c r="H109" i="33"/>
  <c r="I109" i="33"/>
  <c r="J109" i="33"/>
  <c r="K109" i="33"/>
  <c r="L109" i="33"/>
  <c r="M109" i="33"/>
  <c r="N109" i="33"/>
  <c r="B110" i="33"/>
  <c r="C110" i="33"/>
  <c r="D110" i="33"/>
  <c r="E110" i="33"/>
  <c r="F110" i="33"/>
  <c r="G110" i="33"/>
  <c r="H110" i="33"/>
  <c r="I110" i="33"/>
  <c r="J110" i="33"/>
  <c r="K110" i="33"/>
  <c r="L110" i="33"/>
  <c r="M110" i="33"/>
  <c r="N110" i="33"/>
  <c r="B111" i="33"/>
  <c r="C111" i="33"/>
  <c r="D111" i="33"/>
  <c r="E111" i="33"/>
  <c r="F111" i="33"/>
  <c r="G111" i="33"/>
  <c r="H111" i="33"/>
  <c r="I111" i="33"/>
  <c r="J111" i="33"/>
  <c r="K111" i="33"/>
  <c r="L111" i="33"/>
  <c r="M111" i="33"/>
  <c r="N111" i="33"/>
  <c r="B112" i="33"/>
  <c r="C112" i="33"/>
  <c r="D112" i="33"/>
  <c r="E112" i="33"/>
  <c r="F112" i="33"/>
  <c r="G112" i="33"/>
  <c r="H112" i="33"/>
  <c r="I112" i="33"/>
  <c r="J112" i="33"/>
  <c r="K112" i="33"/>
  <c r="L112" i="33"/>
  <c r="M112" i="33"/>
  <c r="N112" i="33"/>
  <c r="B113" i="33"/>
  <c r="C113" i="33"/>
  <c r="D113" i="33"/>
  <c r="E113" i="33"/>
  <c r="F113" i="33"/>
  <c r="G113" i="33"/>
  <c r="H113" i="33"/>
  <c r="I113" i="33"/>
  <c r="J113" i="33"/>
  <c r="K113" i="33"/>
  <c r="L113" i="33"/>
  <c r="M113" i="33"/>
  <c r="N113" i="33"/>
  <c r="B114" i="33"/>
  <c r="C114" i="33"/>
  <c r="D114" i="33"/>
  <c r="E114" i="33"/>
  <c r="F114" i="33"/>
  <c r="G114" i="33"/>
  <c r="H114" i="33"/>
  <c r="I114" i="33"/>
  <c r="J114" i="33"/>
  <c r="K114" i="33"/>
  <c r="L114" i="33"/>
  <c r="M114" i="33"/>
  <c r="N114" i="33"/>
  <c r="B115" i="33"/>
  <c r="M115" i="33"/>
  <c r="B104" i="33"/>
  <c r="C104" i="33"/>
  <c r="D104" i="33"/>
  <c r="E104" i="33"/>
  <c r="F104" i="33"/>
  <c r="G104" i="33"/>
  <c r="H104" i="33"/>
  <c r="I104" i="33"/>
  <c r="J104" i="33"/>
  <c r="K104" i="33"/>
  <c r="L104" i="33"/>
  <c r="M104" i="33"/>
  <c r="N104" i="33"/>
  <c r="B105" i="33"/>
  <c r="B90" i="33"/>
  <c r="C90" i="33"/>
  <c r="D90" i="33"/>
  <c r="E90" i="33"/>
  <c r="F90" i="33"/>
  <c r="G90" i="33"/>
  <c r="H90" i="33"/>
  <c r="I90" i="33"/>
  <c r="J90" i="33"/>
  <c r="K90" i="33"/>
  <c r="L90" i="33"/>
  <c r="M90" i="33"/>
  <c r="N90" i="33"/>
  <c r="B91" i="33"/>
  <c r="C91" i="33"/>
  <c r="D91" i="33"/>
  <c r="E91" i="33"/>
  <c r="F91" i="33"/>
  <c r="G91" i="33"/>
  <c r="H91" i="33"/>
  <c r="I91" i="33"/>
  <c r="J91" i="33"/>
  <c r="K91" i="33"/>
  <c r="L91" i="33"/>
  <c r="M91" i="33"/>
  <c r="N91" i="33"/>
  <c r="B92" i="33"/>
  <c r="C92" i="33"/>
  <c r="D92" i="33"/>
  <c r="E92" i="33"/>
  <c r="F92" i="33"/>
  <c r="G92" i="33"/>
  <c r="H92" i="33"/>
  <c r="I92" i="33"/>
  <c r="J92" i="33"/>
  <c r="K92" i="33"/>
  <c r="L92" i="33"/>
  <c r="M92" i="33"/>
  <c r="N92" i="33"/>
  <c r="B93" i="33"/>
  <c r="C93" i="33"/>
  <c r="D93" i="33"/>
  <c r="E93" i="33"/>
  <c r="F93" i="33"/>
  <c r="G93" i="33"/>
  <c r="H93" i="33"/>
  <c r="I93" i="33"/>
  <c r="J93" i="33"/>
  <c r="K93" i="33"/>
  <c r="L93" i="33"/>
  <c r="M93" i="33"/>
  <c r="N93" i="33"/>
  <c r="B94" i="33"/>
  <c r="C94" i="33"/>
  <c r="D94" i="33"/>
  <c r="E94" i="33"/>
  <c r="F94" i="33"/>
  <c r="G94" i="33"/>
  <c r="H94" i="33"/>
  <c r="I94" i="33"/>
  <c r="J94" i="33"/>
  <c r="K94" i="33"/>
  <c r="L94" i="33"/>
  <c r="M94" i="33"/>
  <c r="N94" i="33"/>
  <c r="B95" i="33"/>
  <c r="C95" i="33"/>
  <c r="D95" i="33"/>
  <c r="E95" i="33"/>
  <c r="F95" i="33"/>
  <c r="G95" i="33"/>
  <c r="H95" i="33"/>
  <c r="I95" i="33"/>
  <c r="J95" i="33"/>
  <c r="K95" i="33"/>
  <c r="L95" i="33"/>
  <c r="M95" i="33"/>
  <c r="N95" i="33"/>
  <c r="B96" i="33"/>
  <c r="C96" i="33"/>
  <c r="D96" i="33"/>
  <c r="E96" i="33"/>
  <c r="F96" i="33"/>
  <c r="G96" i="33"/>
  <c r="H96" i="33"/>
  <c r="I96" i="33"/>
  <c r="J96" i="33"/>
  <c r="K96" i="33"/>
  <c r="L96" i="33"/>
  <c r="M96" i="33"/>
  <c r="N96" i="33"/>
  <c r="B97" i="33"/>
  <c r="C97" i="33"/>
  <c r="D97" i="33"/>
  <c r="E97" i="33"/>
  <c r="F97" i="33"/>
  <c r="G97" i="33"/>
  <c r="H97" i="33"/>
  <c r="I97" i="33"/>
  <c r="J97" i="33"/>
  <c r="K97" i="33"/>
  <c r="L97" i="33"/>
  <c r="M97" i="33"/>
  <c r="N97" i="33"/>
  <c r="B99" i="33"/>
  <c r="C99" i="33"/>
  <c r="D99" i="33"/>
  <c r="E99" i="33"/>
  <c r="F99" i="33"/>
  <c r="G99" i="33"/>
  <c r="H99" i="33"/>
  <c r="I99" i="33"/>
  <c r="J99" i="33"/>
  <c r="K99" i="33"/>
  <c r="L99" i="33"/>
  <c r="M99" i="33"/>
  <c r="N99" i="33"/>
  <c r="H100" i="33"/>
  <c r="B78" i="33"/>
  <c r="C78" i="33"/>
  <c r="D78" i="33"/>
  <c r="E78" i="33"/>
  <c r="F78" i="33"/>
  <c r="G78" i="33"/>
  <c r="H78" i="33"/>
  <c r="I78" i="33"/>
  <c r="J78" i="33"/>
  <c r="K78" i="33"/>
  <c r="L78" i="33"/>
  <c r="M78" i="33"/>
  <c r="N78" i="33"/>
  <c r="B79" i="33"/>
  <c r="C79" i="33"/>
  <c r="D79" i="33"/>
  <c r="E79" i="33"/>
  <c r="F79" i="33"/>
  <c r="G79" i="33"/>
  <c r="H79" i="33"/>
  <c r="I79" i="33"/>
  <c r="J79" i="33"/>
  <c r="K79" i="33"/>
  <c r="L79" i="33"/>
  <c r="M79" i="33"/>
  <c r="N79" i="33"/>
  <c r="B80" i="33"/>
  <c r="C80" i="33"/>
  <c r="D80" i="33"/>
  <c r="E80" i="33"/>
  <c r="F80" i="33"/>
  <c r="G80" i="33"/>
  <c r="H80" i="33"/>
  <c r="I80" i="33"/>
  <c r="J80" i="33"/>
  <c r="K80" i="33"/>
  <c r="L80" i="33"/>
  <c r="M80" i="33"/>
  <c r="N80" i="33"/>
  <c r="B81" i="33"/>
  <c r="C81" i="33"/>
  <c r="D81" i="33"/>
  <c r="E81" i="33"/>
  <c r="F81" i="33"/>
  <c r="G81" i="33"/>
  <c r="H81" i="33"/>
  <c r="I81" i="33"/>
  <c r="J81" i="33"/>
  <c r="K81" i="33"/>
  <c r="L81" i="33"/>
  <c r="M81" i="33"/>
  <c r="N81" i="33"/>
  <c r="O81" i="33"/>
  <c r="B82" i="33"/>
  <c r="C82" i="33"/>
  <c r="D82" i="33"/>
  <c r="E82" i="33"/>
  <c r="F82" i="33"/>
  <c r="G82" i="33"/>
  <c r="H82" i="33"/>
  <c r="I82" i="33"/>
  <c r="J82" i="33"/>
  <c r="K82" i="33"/>
  <c r="L82" i="33"/>
  <c r="M82" i="33"/>
  <c r="N82" i="33"/>
  <c r="B83" i="33"/>
  <c r="C83" i="33"/>
  <c r="D83" i="33"/>
  <c r="E83" i="33"/>
  <c r="F83" i="33"/>
  <c r="G83" i="33"/>
  <c r="H83" i="33"/>
  <c r="I83" i="33"/>
  <c r="J83" i="33"/>
  <c r="K83" i="33"/>
  <c r="L83" i="33"/>
  <c r="M83" i="33"/>
  <c r="N83" i="33"/>
  <c r="O83" i="33"/>
  <c r="B84" i="33"/>
  <c r="C84" i="33"/>
  <c r="D84" i="33"/>
  <c r="E84" i="33"/>
  <c r="F84" i="33"/>
  <c r="G84" i="33"/>
  <c r="H84" i="33"/>
  <c r="I84" i="33"/>
  <c r="J84" i="33"/>
  <c r="K84" i="33"/>
  <c r="L84" i="33"/>
  <c r="M84" i="33"/>
  <c r="N84" i="33"/>
  <c r="B85" i="33"/>
  <c r="C85" i="33"/>
  <c r="D85" i="33"/>
  <c r="E85" i="33"/>
  <c r="F85" i="33"/>
  <c r="G85" i="33"/>
  <c r="H85" i="33"/>
  <c r="I85" i="33"/>
  <c r="J85" i="33"/>
  <c r="K85" i="33"/>
  <c r="L85" i="33"/>
  <c r="M85" i="33"/>
  <c r="N85" i="33"/>
  <c r="B86" i="33"/>
  <c r="B127" i="33"/>
  <c r="C127" i="33"/>
  <c r="D127" i="33"/>
  <c r="E127" i="33"/>
  <c r="F127" i="33"/>
  <c r="G127" i="33"/>
  <c r="H127" i="33"/>
  <c r="I127" i="33"/>
  <c r="J127" i="33"/>
  <c r="K127" i="33"/>
  <c r="L127" i="33"/>
  <c r="M127" i="33"/>
  <c r="N127" i="33"/>
  <c r="B128" i="33"/>
  <c r="C128" i="33"/>
  <c r="D128" i="33"/>
  <c r="E128" i="33"/>
  <c r="F128" i="33"/>
  <c r="G128" i="33"/>
  <c r="H128" i="33"/>
  <c r="I128" i="33"/>
  <c r="J128" i="33"/>
  <c r="K128" i="33"/>
  <c r="L128" i="33"/>
  <c r="M128" i="33"/>
  <c r="N128" i="33"/>
  <c r="B129" i="33"/>
  <c r="C129" i="33"/>
  <c r="D129" i="33"/>
  <c r="E129" i="33"/>
  <c r="F129" i="33"/>
  <c r="G129" i="33"/>
  <c r="H129" i="33"/>
  <c r="I129" i="33"/>
  <c r="J129" i="33"/>
  <c r="K129" i="33"/>
  <c r="L129" i="33"/>
  <c r="M129" i="33"/>
  <c r="N129" i="33"/>
  <c r="B130" i="33"/>
  <c r="C130" i="33"/>
  <c r="D130" i="33"/>
  <c r="E130" i="33"/>
  <c r="F130" i="33"/>
  <c r="G130" i="33"/>
  <c r="H130" i="33"/>
  <c r="I130" i="33"/>
  <c r="J130" i="33"/>
  <c r="K130" i="33"/>
  <c r="L130" i="33"/>
  <c r="M130" i="33"/>
  <c r="N130" i="33"/>
  <c r="B131" i="33"/>
  <c r="C131" i="33"/>
  <c r="D131" i="33"/>
  <c r="E131" i="33"/>
  <c r="F131" i="33"/>
  <c r="G131" i="33"/>
  <c r="H131" i="33"/>
  <c r="I131" i="33"/>
  <c r="J131" i="33"/>
  <c r="K131" i="33"/>
  <c r="L131" i="33"/>
  <c r="M131" i="33"/>
  <c r="N131" i="33"/>
  <c r="B132" i="33"/>
  <c r="C132" i="33"/>
  <c r="D132" i="33"/>
  <c r="E132" i="33"/>
  <c r="F132" i="33"/>
  <c r="G132" i="33"/>
  <c r="H132" i="33"/>
  <c r="I132" i="33"/>
  <c r="J132" i="33"/>
  <c r="K132" i="33"/>
  <c r="L132" i="33"/>
  <c r="M132" i="33"/>
  <c r="N132" i="33"/>
  <c r="B133" i="33"/>
  <c r="B65" i="33"/>
  <c r="C65" i="33"/>
  <c r="D65" i="33"/>
  <c r="E65" i="33"/>
  <c r="F65" i="33"/>
  <c r="G65" i="33"/>
  <c r="H65" i="33"/>
  <c r="I65" i="33"/>
  <c r="J65" i="33"/>
  <c r="K65" i="33"/>
  <c r="L65" i="33"/>
  <c r="M65" i="33"/>
  <c r="N65" i="33"/>
  <c r="B66" i="33"/>
  <c r="C66" i="33"/>
  <c r="D66" i="33"/>
  <c r="E66" i="33"/>
  <c r="F66" i="33"/>
  <c r="G66" i="33"/>
  <c r="H66" i="33"/>
  <c r="I66" i="33"/>
  <c r="J66" i="33"/>
  <c r="K66" i="33"/>
  <c r="L66" i="33"/>
  <c r="M66" i="33"/>
  <c r="N66" i="33"/>
  <c r="O66" i="33"/>
  <c r="B67" i="33"/>
  <c r="C67" i="33"/>
  <c r="D67" i="33"/>
  <c r="E67" i="33"/>
  <c r="F67" i="33"/>
  <c r="G67" i="33"/>
  <c r="H67" i="33"/>
  <c r="I67" i="33"/>
  <c r="J67" i="33"/>
  <c r="K67" i="33"/>
  <c r="L67" i="33"/>
  <c r="M67" i="33"/>
  <c r="N67" i="33"/>
  <c r="B68" i="33"/>
  <c r="C68" i="33"/>
  <c r="D68" i="33"/>
  <c r="E68" i="33"/>
  <c r="F68" i="33"/>
  <c r="G68" i="33"/>
  <c r="H68" i="33"/>
  <c r="I68" i="33"/>
  <c r="J68" i="33"/>
  <c r="K68" i="33"/>
  <c r="L68" i="33"/>
  <c r="M68" i="33"/>
  <c r="N68" i="33"/>
  <c r="B69" i="33"/>
  <c r="C69" i="33"/>
  <c r="D69" i="33"/>
  <c r="E69" i="33"/>
  <c r="F69" i="33"/>
  <c r="G69" i="33"/>
  <c r="H69" i="33"/>
  <c r="I69" i="33"/>
  <c r="J69" i="33"/>
  <c r="K69" i="33"/>
  <c r="L69" i="33"/>
  <c r="M69" i="33"/>
  <c r="N69" i="33"/>
  <c r="B70" i="33"/>
  <c r="C70" i="33"/>
  <c r="D70" i="33"/>
  <c r="E70" i="33"/>
  <c r="F70" i="33"/>
  <c r="G70" i="33"/>
  <c r="H70" i="33"/>
  <c r="I70" i="33"/>
  <c r="J70" i="33"/>
  <c r="K70" i="33"/>
  <c r="L70" i="33"/>
  <c r="M70" i="33"/>
  <c r="N70" i="33"/>
  <c r="B71" i="33"/>
  <c r="C71" i="33"/>
  <c r="D71" i="33"/>
  <c r="E71" i="33"/>
  <c r="F71" i="33"/>
  <c r="G71" i="33"/>
  <c r="H71" i="33"/>
  <c r="I71" i="33"/>
  <c r="J71" i="33"/>
  <c r="K71" i="33"/>
  <c r="L71" i="33"/>
  <c r="M71" i="33"/>
  <c r="N71" i="33"/>
  <c r="B72" i="33"/>
  <c r="C72" i="33"/>
  <c r="D72" i="33"/>
  <c r="E72" i="33"/>
  <c r="F72" i="33"/>
  <c r="G72" i="33"/>
  <c r="H72" i="33"/>
  <c r="I72" i="33"/>
  <c r="J72" i="33"/>
  <c r="K72" i="33"/>
  <c r="L72" i="33"/>
  <c r="M72" i="33"/>
  <c r="N72" i="33"/>
  <c r="B73" i="33"/>
  <c r="C73" i="33"/>
  <c r="D73" i="33"/>
  <c r="E73" i="33"/>
  <c r="F73" i="33"/>
  <c r="G73" i="33"/>
  <c r="H73" i="33"/>
  <c r="I73" i="33"/>
  <c r="J73" i="33"/>
  <c r="K73" i="33"/>
  <c r="L73" i="33"/>
  <c r="M73" i="33"/>
  <c r="N73" i="33"/>
  <c r="B53" i="33"/>
  <c r="C53" i="33"/>
  <c r="D53" i="33"/>
  <c r="E53" i="33"/>
  <c r="F53" i="33"/>
  <c r="G53" i="33"/>
  <c r="H53" i="33"/>
  <c r="I53" i="33"/>
  <c r="J53" i="33"/>
  <c r="K53" i="33"/>
  <c r="L53" i="33"/>
  <c r="M53" i="33"/>
  <c r="N53" i="33"/>
  <c r="B54" i="33"/>
  <c r="C54" i="33"/>
  <c r="D54" i="33"/>
  <c r="E54" i="33"/>
  <c r="F54" i="33"/>
  <c r="G54" i="33"/>
  <c r="H54" i="33"/>
  <c r="I54" i="33"/>
  <c r="J54" i="33"/>
  <c r="K54" i="33"/>
  <c r="L54" i="33"/>
  <c r="M54" i="33"/>
  <c r="N54" i="33"/>
  <c r="B55" i="33"/>
  <c r="C55" i="33"/>
  <c r="D55" i="33"/>
  <c r="E55" i="33"/>
  <c r="F55" i="33"/>
  <c r="G55" i="33"/>
  <c r="H55" i="33"/>
  <c r="I55" i="33"/>
  <c r="J55" i="33"/>
  <c r="K55" i="33"/>
  <c r="L55" i="33"/>
  <c r="M55" i="33"/>
  <c r="N55" i="33"/>
  <c r="B56" i="33"/>
  <c r="C56" i="33"/>
  <c r="D56" i="33"/>
  <c r="E56" i="33"/>
  <c r="F56" i="33"/>
  <c r="G56" i="33"/>
  <c r="H56" i="33"/>
  <c r="I56" i="33"/>
  <c r="J56" i="33"/>
  <c r="K56" i="33"/>
  <c r="L56" i="33"/>
  <c r="M56" i="33"/>
  <c r="N56" i="33"/>
  <c r="O56" i="33"/>
  <c r="B57" i="33"/>
  <c r="C57" i="33"/>
  <c r="D57" i="33"/>
  <c r="E57" i="33"/>
  <c r="F57" i="33"/>
  <c r="G57" i="33"/>
  <c r="H57" i="33"/>
  <c r="I57" i="33"/>
  <c r="J57" i="33"/>
  <c r="K57" i="33"/>
  <c r="L57" i="33"/>
  <c r="M57" i="33"/>
  <c r="N57" i="33"/>
  <c r="B58" i="33"/>
  <c r="C58" i="33"/>
  <c r="D58" i="33"/>
  <c r="E58" i="33"/>
  <c r="F58" i="33"/>
  <c r="G58" i="33"/>
  <c r="H58" i="33"/>
  <c r="I58" i="33"/>
  <c r="J58" i="33"/>
  <c r="K58" i="33"/>
  <c r="L58" i="33"/>
  <c r="M58" i="33"/>
  <c r="N58" i="33"/>
  <c r="O58" i="33"/>
  <c r="B59" i="33"/>
  <c r="C59" i="33"/>
  <c r="D59" i="33"/>
  <c r="E59" i="33"/>
  <c r="F59" i="33"/>
  <c r="G59" i="33"/>
  <c r="H59" i="33"/>
  <c r="I59" i="33"/>
  <c r="J59" i="33"/>
  <c r="K59" i="33"/>
  <c r="L59" i="33"/>
  <c r="M59" i="33"/>
  <c r="N59" i="33"/>
  <c r="B60" i="33"/>
  <c r="C60" i="33"/>
  <c r="D60" i="33"/>
  <c r="E60" i="33"/>
  <c r="F60" i="33"/>
  <c r="G60" i="33"/>
  <c r="H60" i="33"/>
  <c r="I60" i="33"/>
  <c r="J60" i="33"/>
  <c r="K60" i="33"/>
  <c r="L60" i="33"/>
  <c r="M60" i="33"/>
  <c r="N60" i="33"/>
  <c r="H61" i="33"/>
  <c r="I61" i="33"/>
  <c r="B36" i="33"/>
  <c r="C36" i="33"/>
  <c r="D36" i="33"/>
  <c r="E36" i="33"/>
  <c r="F36" i="33"/>
  <c r="G36" i="33"/>
  <c r="H36" i="33"/>
  <c r="I36" i="33"/>
  <c r="J36" i="33"/>
  <c r="K36" i="33"/>
  <c r="L36" i="33"/>
  <c r="M36" i="33"/>
  <c r="N36" i="33"/>
  <c r="B37" i="33"/>
  <c r="C37" i="33"/>
  <c r="D37" i="33"/>
  <c r="E37" i="33"/>
  <c r="F37" i="33"/>
  <c r="G37" i="33"/>
  <c r="H37" i="33"/>
  <c r="I37" i="33"/>
  <c r="J37" i="33"/>
  <c r="K37" i="33"/>
  <c r="L37" i="33"/>
  <c r="M37" i="33"/>
  <c r="N37" i="33"/>
  <c r="B38" i="33"/>
  <c r="C38" i="33"/>
  <c r="D38" i="33"/>
  <c r="E38" i="33"/>
  <c r="F38" i="33"/>
  <c r="G38" i="33"/>
  <c r="H38" i="33"/>
  <c r="I38" i="33"/>
  <c r="J38" i="33"/>
  <c r="K38" i="33"/>
  <c r="L38" i="33"/>
  <c r="M38" i="33"/>
  <c r="N38" i="33"/>
  <c r="B39" i="33"/>
  <c r="C39" i="33"/>
  <c r="D39" i="33"/>
  <c r="E39" i="33"/>
  <c r="F39" i="33"/>
  <c r="G39" i="33"/>
  <c r="H39" i="33"/>
  <c r="I39" i="33"/>
  <c r="J39" i="33"/>
  <c r="K39" i="33"/>
  <c r="L39" i="33"/>
  <c r="M39" i="33"/>
  <c r="N39" i="33"/>
  <c r="B40" i="33"/>
  <c r="C40" i="33"/>
  <c r="D40" i="33"/>
  <c r="E40" i="33"/>
  <c r="F40" i="33"/>
  <c r="G40" i="33"/>
  <c r="H40" i="33"/>
  <c r="I40" i="33"/>
  <c r="J40" i="33"/>
  <c r="K40" i="33"/>
  <c r="L40" i="33"/>
  <c r="M40" i="33"/>
  <c r="N40" i="33"/>
  <c r="B41" i="33"/>
  <c r="C41" i="33"/>
  <c r="D41" i="33"/>
  <c r="E41" i="33"/>
  <c r="F41" i="33"/>
  <c r="G41" i="33"/>
  <c r="H41" i="33"/>
  <c r="I41" i="33"/>
  <c r="J41" i="33"/>
  <c r="K41" i="33"/>
  <c r="L41" i="33"/>
  <c r="M41" i="33"/>
  <c r="N41" i="33"/>
  <c r="B42" i="33"/>
  <c r="C42" i="33"/>
  <c r="D42" i="33"/>
  <c r="E42" i="33"/>
  <c r="F42" i="33"/>
  <c r="G42" i="33"/>
  <c r="H42" i="33"/>
  <c r="I42" i="33"/>
  <c r="J42" i="33"/>
  <c r="K42" i="33"/>
  <c r="L42" i="33"/>
  <c r="M42" i="33"/>
  <c r="N42" i="33"/>
  <c r="B43" i="33"/>
  <c r="C43" i="33"/>
  <c r="D43" i="33"/>
  <c r="E43" i="33"/>
  <c r="F43" i="33"/>
  <c r="G43" i="33"/>
  <c r="H43" i="33"/>
  <c r="I43" i="33"/>
  <c r="J43" i="33"/>
  <c r="K43" i="33"/>
  <c r="L43" i="33"/>
  <c r="M43" i="33"/>
  <c r="N43" i="33"/>
  <c r="B44" i="33"/>
  <c r="C44" i="33"/>
  <c r="D44" i="33"/>
  <c r="E44" i="33"/>
  <c r="F44" i="33"/>
  <c r="G44" i="33"/>
  <c r="H44" i="33"/>
  <c r="I44" i="33"/>
  <c r="J44" i="33"/>
  <c r="K44" i="33"/>
  <c r="L44" i="33"/>
  <c r="M44" i="33"/>
  <c r="N44" i="33"/>
  <c r="O44" i="33"/>
  <c r="B45" i="33"/>
  <c r="C45" i="33"/>
  <c r="D45" i="33"/>
  <c r="E45" i="33"/>
  <c r="F45" i="33"/>
  <c r="G45" i="33"/>
  <c r="H45" i="33"/>
  <c r="I45" i="33"/>
  <c r="J45" i="33"/>
  <c r="K45" i="33"/>
  <c r="L45" i="33"/>
  <c r="M45" i="33"/>
  <c r="N45" i="33"/>
  <c r="B46" i="33"/>
  <c r="C46" i="33"/>
  <c r="D46" i="33"/>
  <c r="E46" i="33"/>
  <c r="F46" i="33"/>
  <c r="G46" i="33"/>
  <c r="H46" i="33"/>
  <c r="I46" i="33"/>
  <c r="J46" i="33"/>
  <c r="K46" i="33"/>
  <c r="L46" i="33"/>
  <c r="M46" i="33"/>
  <c r="N46" i="33"/>
  <c r="O46" i="33"/>
  <c r="B47" i="33"/>
  <c r="C47" i="33"/>
  <c r="D47" i="33"/>
  <c r="E47" i="33"/>
  <c r="F47" i="33"/>
  <c r="G47" i="33"/>
  <c r="H47" i="33"/>
  <c r="I47" i="33"/>
  <c r="J47" i="33"/>
  <c r="K47" i="33"/>
  <c r="L47" i="33"/>
  <c r="M47" i="33"/>
  <c r="N47" i="33"/>
  <c r="B48" i="33"/>
  <c r="C48" i="33"/>
  <c r="D48" i="33"/>
  <c r="E48" i="33"/>
  <c r="F48" i="33"/>
  <c r="G48" i="33"/>
  <c r="H48" i="33"/>
  <c r="I48" i="33"/>
  <c r="J48" i="33"/>
  <c r="K48" i="33"/>
  <c r="L48" i="33"/>
  <c r="M48" i="33"/>
  <c r="N48" i="33"/>
  <c r="B49" i="33"/>
  <c r="B21" i="33"/>
  <c r="C21" i="33"/>
  <c r="D21" i="33"/>
  <c r="E21" i="33"/>
  <c r="F21" i="33"/>
  <c r="G21" i="33"/>
  <c r="H21" i="33"/>
  <c r="I21" i="33"/>
  <c r="J21" i="33"/>
  <c r="K21" i="33"/>
  <c r="L21" i="33"/>
  <c r="M21" i="33"/>
  <c r="N21" i="33"/>
  <c r="B22" i="33"/>
  <c r="C22" i="33"/>
  <c r="D22" i="33"/>
  <c r="E22" i="33"/>
  <c r="F22" i="33"/>
  <c r="G22" i="33"/>
  <c r="H22" i="33"/>
  <c r="I22" i="33"/>
  <c r="J22" i="33"/>
  <c r="K22" i="33"/>
  <c r="L22" i="33"/>
  <c r="M22" i="33"/>
  <c r="N22" i="33"/>
  <c r="B23" i="33"/>
  <c r="C23" i="33"/>
  <c r="D23" i="33"/>
  <c r="E23" i="33"/>
  <c r="F23" i="33"/>
  <c r="G23" i="33"/>
  <c r="H23" i="33"/>
  <c r="I23" i="33"/>
  <c r="J23" i="33"/>
  <c r="K23" i="33"/>
  <c r="L23" i="33"/>
  <c r="M23" i="33"/>
  <c r="N23" i="33"/>
  <c r="B24" i="33"/>
  <c r="C24" i="33"/>
  <c r="D24" i="33"/>
  <c r="E24" i="33"/>
  <c r="F24" i="33"/>
  <c r="G24" i="33"/>
  <c r="H24" i="33"/>
  <c r="I24" i="33"/>
  <c r="J24" i="33"/>
  <c r="K24" i="33"/>
  <c r="L24" i="33"/>
  <c r="M24" i="33"/>
  <c r="N24" i="33"/>
  <c r="B25" i="33"/>
  <c r="C25" i="33"/>
  <c r="D25" i="33"/>
  <c r="E25" i="33"/>
  <c r="F25" i="33"/>
  <c r="G25" i="33"/>
  <c r="H25" i="33"/>
  <c r="I25" i="33"/>
  <c r="J25" i="33"/>
  <c r="K25" i="33"/>
  <c r="L25" i="33"/>
  <c r="M25" i="33"/>
  <c r="N25" i="33"/>
  <c r="B26" i="33"/>
  <c r="C26" i="33"/>
  <c r="D26" i="33"/>
  <c r="E26" i="33"/>
  <c r="F26" i="33"/>
  <c r="G26" i="33"/>
  <c r="H26" i="33"/>
  <c r="I26" i="33"/>
  <c r="J26" i="33"/>
  <c r="K26" i="33"/>
  <c r="L26" i="33"/>
  <c r="M26" i="33"/>
  <c r="N26" i="33"/>
  <c r="B27" i="33"/>
  <c r="C27" i="33"/>
  <c r="D27" i="33"/>
  <c r="E27" i="33"/>
  <c r="F27" i="33"/>
  <c r="G27" i="33"/>
  <c r="H27" i="33"/>
  <c r="I27" i="33"/>
  <c r="J27" i="33"/>
  <c r="K27" i="33"/>
  <c r="L27" i="33"/>
  <c r="M27" i="33"/>
  <c r="N27" i="33"/>
  <c r="B28" i="33"/>
  <c r="C28" i="33"/>
  <c r="D28" i="33"/>
  <c r="E28" i="33"/>
  <c r="F28" i="33"/>
  <c r="G28" i="33"/>
  <c r="H28" i="33"/>
  <c r="I28" i="33"/>
  <c r="J28" i="33"/>
  <c r="K28" i="33"/>
  <c r="L28" i="33"/>
  <c r="M28" i="33"/>
  <c r="N28" i="33"/>
  <c r="B29" i="33"/>
  <c r="C29" i="33"/>
  <c r="D29" i="33"/>
  <c r="E29" i="33"/>
  <c r="F29" i="33"/>
  <c r="G29" i="33"/>
  <c r="H29" i="33"/>
  <c r="I29" i="33"/>
  <c r="J29" i="33"/>
  <c r="K29" i="33"/>
  <c r="L29" i="33"/>
  <c r="M29" i="33"/>
  <c r="N29" i="33"/>
  <c r="B30" i="33"/>
  <c r="C30" i="33"/>
  <c r="D30" i="33"/>
  <c r="E30" i="33"/>
  <c r="F30" i="33"/>
  <c r="G30" i="33"/>
  <c r="H30" i="33"/>
  <c r="I30" i="33"/>
  <c r="J30" i="33"/>
  <c r="K30" i="33"/>
  <c r="L30" i="33"/>
  <c r="M30" i="33"/>
  <c r="N30" i="33"/>
  <c r="B31" i="33"/>
  <c r="C31" i="33"/>
  <c r="D31" i="33"/>
  <c r="E31" i="33"/>
  <c r="F31" i="33"/>
  <c r="G31" i="33"/>
  <c r="H31" i="33"/>
  <c r="I31" i="33"/>
  <c r="J31" i="33"/>
  <c r="K31" i="33"/>
  <c r="L31" i="33"/>
  <c r="M31" i="33"/>
  <c r="N31" i="33"/>
  <c r="B32" i="33"/>
  <c r="B6" i="33"/>
  <c r="C6" i="33"/>
  <c r="D6" i="33"/>
  <c r="E6" i="33"/>
  <c r="F6" i="33"/>
  <c r="G6" i="33"/>
  <c r="H6" i="33"/>
  <c r="I6" i="33"/>
  <c r="J6" i="33"/>
  <c r="K6" i="33"/>
  <c r="L6" i="33"/>
  <c r="M6" i="33"/>
  <c r="N6" i="33"/>
  <c r="B7" i="33"/>
  <c r="C7" i="33"/>
  <c r="D7" i="33"/>
  <c r="E7" i="33"/>
  <c r="F7" i="33"/>
  <c r="G7" i="33"/>
  <c r="H7" i="33"/>
  <c r="I7" i="33"/>
  <c r="J7" i="33"/>
  <c r="K7" i="33"/>
  <c r="L7" i="33"/>
  <c r="M7" i="33"/>
  <c r="N7" i="33"/>
  <c r="B8" i="33"/>
  <c r="C8" i="33"/>
  <c r="D8" i="33"/>
  <c r="E8" i="33"/>
  <c r="F8" i="33"/>
  <c r="G8" i="33"/>
  <c r="H8" i="33"/>
  <c r="I8" i="33"/>
  <c r="J8" i="33"/>
  <c r="K8" i="33"/>
  <c r="L8" i="33"/>
  <c r="M8" i="33"/>
  <c r="N8" i="33"/>
  <c r="B9" i="33"/>
  <c r="C9" i="33"/>
  <c r="D9" i="33"/>
  <c r="E9" i="33"/>
  <c r="F9" i="33"/>
  <c r="G9" i="33"/>
  <c r="H9" i="33"/>
  <c r="I9" i="33"/>
  <c r="J9" i="33"/>
  <c r="K9" i="33"/>
  <c r="L9" i="33"/>
  <c r="M9" i="33"/>
  <c r="N9" i="33"/>
  <c r="B10" i="33"/>
  <c r="C10" i="33"/>
  <c r="D10" i="33"/>
  <c r="E10" i="33"/>
  <c r="F10" i="33"/>
  <c r="G10" i="33"/>
  <c r="H10" i="33"/>
  <c r="I10" i="33"/>
  <c r="J10" i="33"/>
  <c r="K10" i="33"/>
  <c r="L10" i="33"/>
  <c r="M10" i="33"/>
  <c r="N10" i="33"/>
  <c r="B11" i="33"/>
  <c r="C11" i="33"/>
  <c r="D11" i="33"/>
  <c r="E11" i="33"/>
  <c r="F11" i="33"/>
  <c r="G11" i="33"/>
  <c r="H11" i="33"/>
  <c r="I11" i="33"/>
  <c r="J11" i="33"/>
  <c r="K11" i="33"/>
  <c r="L11" i="33"/>
  <c r="M11" i="33"/>
  <c r="N11" i="33"/>
  <c r="B12" i="33"/>
  <c r="C12" i="33"/>
  <c r="D12" i="33"/>
  <c r="E12" i="33"/>
  <c r="F12" i="33"/>
  <c r="G12" i="33"/>
  <c r="H12" i="33"/>
  <c r="I12" i="33"/>
  <c r="J12" i="33"/>
  <c r="K12" i="33"/>
  <c r="L12" i="33"/>
  <c r="M12" i="33"/>
  <c r="N12" i="33"/>
  <c r="B13" i="33"/>
  <c r="C13" i="33"/>
  <c r="D13" i="33"/>
  <c r="E13" i="33"/>
  <c r="F13" i="33"/>
  <c r="G13" i="33"/>
  <c r="H13" i="33"/>
  <c r="I13" i="33"/>
  <c r="J13" i="33"/>
  <c r="K13" i="33"/>
  <c r="L13" i="33"/>
  <c r="M13" i="33"/>
  <c r="N13" i="33"/>
  <c r="B14" i="33"/>
  <c r="C14" i="33"/>
  <c r="D14" i="33"/>
  <c r="E14" i="33"/>
  <c r="F14" i="33"/>
  <c r="G14" i="33"/>
  <c r="H14" i="33"/>
  <c r="I14" i="33"/>
  <c r="J14" i="33"/>
  <c r="K14" i="33"/>
  <c r="L14" i="33"/>
  <c r="M14" i="33"/>
  <c r="N14" i="33"/>
  <c r="B15" i="33"/>
  <c r="C15" i="33"/>
  <c r="D15" i="33"/>
  <c r="E15" i="33"/>
  <c r="F15" i="33"/>
  <c r="G15" i="33"/>
  <c r="H15" i="33"/>
  <c r="I15" i="33"/>
  <c r="J15" i="33"/>
  <c r="K15" i="33"/>
  <c r="L15" i="33"/>
  <c r="M15" i="33"/>
  <c r="N15" i="33"/>
  <c r="B16" i="33"/>
  <c r="C16" i="33"/>
  <c r="D16" i="33"/>
  <c r="E16" i="33"/>
  <c r="F16" i="33"/>
  <c r="G16" i="33"/>
  <c r="H16" i="33"/>
  <c r="I16" i="33"/>
  <c r="J16" i="33"/>
  <c r="K16" i="33"/>
  <c r="L16" i="33"/>
  <c r="M16" i="33"/>
  <c r="N16" i="33"/>
  <c r="B17" i="33"/>
  <c r="O265" i="33"/>
  <c r="P15" i="21"/>
  <c r="P263" i="33" s="1"/>
  <c r="P16" i="21"/>
  <c r="P264" i="33" s="1"/>
  <c r="P14" i="21"/>
  <c r="P262" i="33" s="1"/>
  <c r="P47" i="32"/>
  <c r="P257" i="33" s="1"/>
  <c r="O47" i="32"/>
  <c r="O257" i="33" s="1"/>
  <c r="P46" i="32"/>
  <c r="P256" i="33" s="1"/>
  <c r="O46" i="32"/>
  <c r="P255" i="33"/>
  <c r="Q255" i="33"/>
  <c r="P44" i="32"/>
  <c r="P254" i="33" s="1"/>
  <c r="O44" i="32"/>
  <c r="O254" i="33" s="1"/>
  <c r="P43" i="32"/>
  <c r="P253" i="33" s="1"/>
  <c r="O43" i="32"/>
  <c r="O253" i="33" s="1"/>
  <c r="P42" i="32"/>
  <c r="P252" i="33" s="1"/>
  <c r="O42" i="32"/>
  <c r="P41" i="32"/>
  <c r="P251" i="33" s="1"/>
  <c r="O41" i="32"/>
  <c r="O251" i="33" s="1"/>
  <c r="P40" i="32"/>
  <c r="P250" i="33" s="1"/>
  <c r="O40" i="32"/>
  <c r="O250" i="33" s="1"/>
  <c r="P39" i="32"/>
  <c r="P249" i="33" s="1"/>
  <c r="O39" i="32"/>
  <c r="P29" i="32"/>
  <c r="P230" i="33" s="1"/>
  <c r="O23" i="32"/>
  <c r="P32" i="32"/>
  <c r="P233" i="33" s="1"/>
  <c r="P232" i="33"/>
  <c r="P30" i="32"/>
  <c r="P231" i="33" s="1"/>
  <c r="P28" i="32"/>
  <c r="P229" i="33" s="1"/>
  <c r="P27" i="32"/>
  <c r="P228" i="33" s="1"/>
  <c r="P26" i="32"/>
  <c r="P227" i="33" s="1"/>
  <c r="P25" i="32"/>
  <c r="P23" i="32"/>
  <c r="P22" i="32"/>
  <c r="P224" i="33" s="1"/>
  <c r="P21" i="32"/>
  <c r="P223" i="33" s="1"/>
  <c r="P20" i="32"/>
  <c r="P222" i="33" s="1"/>
  <c r="P19" i="32"/>
  <c r="P221" i="33" s="1"/>
  <c r="P18" i="32"/>
  <c r="P220" i="33" s="1"/>
  <c r="P17" i="32"/>
  <c r="P219" i="33" s="1"/>
  <c r="P16" i="32"/>
  <c r="P218" i="33" s="1"/>
  <c r="P15" i="32"/>
  <c r="P217" i="33" s="1"/>
  <c r="P14" i="32"/>
  <c r="P216" i="33" s="1"/>
  <c r="P13" i="32"/>
  <c r="P215" i="33" s="1"/>
  <c r="P12" i="32"/>
  <c r="P11" i="32"/>
  <c r="P213" i="33" s="1"/>
  <c r="P10" i="32"/>
  <c r="P212" i="33" s="1"/>
  <c r="P9" i="32"/>
  <c r="P211" i="33" s="1"/>
  <c r="Q32" i="32"/>
  <c r="Q233" i="33" s="1"/>
  <c r="Q31" i="32"/>
  <c r="Q232" i="33" s="1"/>
  <c r="O30" i="32"/>
  <c r="O29" i="32"/>
  <c r="O230" i="33" s="1"/>
  <c r="O28" i="32"/>
  <c r="O229" i="33" s="1"/>
  <c r="O27" i="32"/>
  <c r="O228" i="33" s="1"/>
  <c r="O26" i="32"/>
  <c r="O25" i="32"/>
  <c r="O10" i="32"/>
  <c r="O11" i="32"/>
  <c r="Q11" i="32" s="1"/>
  <c r="Q213" i="33" s="1"/>
  <c r="O12" i="32"/>
  <c r="O13" i="32"/>
  <c r="O14" i="32"/>
  <c r="O15" i="32"/>
  <c r="O217" i="33" s="1"/>
  <c r="O16" i="32"/>
  <c r="O17" i="32"/>
  <c r="O219" i="33" s="1"/>
  <c r="O18" i="32"/>
  <c r="O19" i="32"/>
  <c r="O20" i="32"/>
  <c r="O222" i="33" s="1"/>
  <c r="O21" i="32"/>
  <c r="O22" i="32"/>
  <c r="P13" i="14"/>
  <c r="P202" i="33" s="1"/>
  <c r="O10" i="14"/>
  <c r="Q10" i="14" s="1"/>
  <c r="Q199" i="33" s="1"/>
  <c r="O11" i="14"/>
  <c r="Q11" i="14" s="1"/>
  <c r="Q200" i="33" s="1"/>
  <c r="O12" i="14"/>
  <c r="Q12" i="14" s="1"/>
  <c r="Q201" i="33" s="1"/>
  <c r="C15" i="13"/>
  <c r="C194" i="33" s="1"/>
  <c r="P15" i="13"/>
  <c r="P194" i="33" s="1"/>
  <c r="O10" i="13"/>
  <c r="Q10" i="13" s="1"/>
  <c r="Q189" i="33" s="1"/>
  <c r="O11" i="13"/>
  <c r="Q11" i="13" s="1"/>
  <c r="Q190" i="33" s="1"/>
  <c r="O12" i="13"/>
  <c r="O191" i="33" s="1"/>
  <c r="O13" i="13"/>
  <c r="Q13" i="13" s="1"/>
  <c r="Q192" i="33" s="1"/>
  <c r="O14" i="13"/>
  <c r="Q14" i="13" s="1"/>
  <c r="Q193" i="33" s="1"/>
  <c r="P10" i="29"/>
  <c r="P173" i="33" s="1"/>
  <c r="C16" i="45"/>
  <c r="C184" i="33" s="1"/>
  <c r="P16" i="45"/>
  <c r="P184" i="33" s="1"/>
  <c r="O10" i="45"/>
  <c r="Q10" i="45" s="1"/>
  <c r="Q178" i="33" s="1"/>
  <c r="O11" i="45"/>
  <c r="Q11" i="45" s="1"/>
  <c r="Q179" i="33" s="1"/>
  <c r="O12" i="45"/>
  <c r="Q12" i="45" s="1"/>
  <c r="Q180" i="33" s="1"/>
  <c r="O13" i="45"/>
  <c r="O181" i="33" s="1"/>
  <c r="O14" i="45"/>
  <c r="O182" i="33" s="1"/>
  <c r="O15" i="45"/>
  <c r="Q15" i="45" s="1"/>
  <c r="Q183" i="33" s="1"/>
  <c r="P11" i="30"/>
  <c r="P168" i="33" s="1"/>
  <c r="O10" i="30"/>
  <c r="O15" i="12"/>
  <c r="O161" i="33" s="1"/>
  <c r="P16" i="12"/>
  <c r="P162" i="33" s="1"/>
  <c r="O10" i="12"/>
  <c r="O156" i="33" s="1"/>
  <c r="O11" i="12"/>
  <c r="Q11" i="12" s="1"/>
  <c r="Q157" i="33" s="1"/>
  <c r="O12" i="12"/>
  <c r="O158" i="33" s="1"/>
  <c r="O13" i="12"/>
  <c r="Q13" i="12" s="1"/>
  <c r="Q159" i="33" s="1"/>
  <c r="O14" i="12"/>
  <c r="O160" i="33" s="1"/>
  <c r="D14" i="11"/>
  <c r="D151" i="33" s="1"/>
  <c r="E14" i="11"/>
  <c r="E151" i="33" s="1"/>
  <c r="F14" i="11"/>
  <c r="F151" i="33" s="1"/>
  <c r="G14" i="11"/>
  <c r="G151" i="33" s="1"/>
  <c r="H14" i="11"/>
  <c r="I14" i="11"/>
  <c r="I151" i="33" s="1"/>
  <c r="J14" i="11"/>
  <c r="J151" i="33" s="1"/>
  <c r="K14" i="11"/>
  <c r="K151" i="33" s="1"/>
  <c r="L14" i="11"/>
  <c r="L151" i="33" s="1"/>
  <c r="M14" i="11"/>
  <c r="M151" i="33" s="1"/>
  <c r="N14" i="11"/>
  <c r="N151" i="33" s="1"/>
  <c r="O10" i="11"/>
  <c r="O147" i="33" s="1"/>
  <c r="P10" i="11"/>
  <c r="P147" i="33" s="1"/>
  <c r="O11" i="11"/>
  <c r="P11" i="11"/>
  <c r="P148" i="33" s="1"/>
  <c r="O12" i="11"/>
  <c r="O149" i="33" s="1"/>
  <c r="P12" i="11"/>
  <c r="P149" i="33" s="1"/>
  <c r="O13" i="11"/>
  <c r="O150" i="33" s="1"/>
  <c r="P13" i="11"/>
  <c r="P150" i="33" s="1"/>
  <c r="P9" i="11"/>
  <c r="P146" i="33" s="1"/>
  <c r="O9" i="10"/>
  <c r="O137" i="33" s="1"/>
  <c r="P9" i="10"/>
  <c r="P137" i="33" s="1"/>
  <c r="D14" i="10"/>
  <c r="D142" i="33" s="1"/>
  <c r="E14" i="10"/>
  <c r="E142" i="33" s="1"/>
  <c r="F14" i="10"/>
  <c r="F142" i="33" s="1"/>
  <c r="G14" i="10"/>
  <c r="G142" i="33" s="1"/>
  <c r="H14" i="10"/>
  <c r="H142" i="33" s="1"/>
  <c r="I14" i="10"/>
  <c r="I142" i="33" s="1"/>
  <c r="J14" i="10"/>
  <c r="J142" i="33" s="1"/>
  <c r="K14" i="10"/>
  <c r="K142" i="33" s="1"/>
  <c r="L14" i="10"/>
  <c r="L142" i="33" s="1"/>
  <c r="M14" i="10"/>
  <c r="M142" i="33" s="1"/>
  <c r="N14" i="10"/>
  <c r="N142" i="33" s="1"/>
  <c r="O10" i="10"/>
  <c r="O138" i="33" s="1"/>
  <c r="P10" i="10"/>
  <c r="P138" i="33" s="1"/>
  <c r="O11" i="10"/>
  <c r="P11" i="10"/>
  <c r="P139" i="33" s="1"/>
  <c r="O12" i="10"/>
  <c r="P12" i="10"/>
  <c r="P140" i="33" s="1"/>
  <c r="O13" i="10"/>
  <c r="P13" i="10"/>
  <c r="P141" i="33" s="1"/>
  <c r="D13" i="25"/>
  <c r="D123" i="33" s="1"/>
  <c r="E13" i="25"/>
  <c r="E123" i="33" s="1"/>
  <c r="F13" i="25"/>
  <c r="G13" i="25"/>
  <c r="G123" i="33" s="1"/>
  <c r="H13" i="25"/>
  <c r="H123" i="33" s="1"/>
  <c r="I13" i="25"/>
  <c r="I123" i="33" s="1"/>
  <c r="J13" i="25"/>
  <c r="J123" i="33" s="1"/>
  <c r="K13" i="25"/>
  <c r="K123" i="33" s="1"/>
  <c r="L13" i="25"/>
  <c r="M13" i="25"/>
  <c r="M123" i="33" s="1"/>
  <c r="N13" i="25"/>
  <c r="N123" i="33" s="1"/>
  <c r="P9" i="25"/>
  <c r="P119" i="33" s="1"/>
  <c r="O9" i="25"/>
  <c r="P14" i="8"/>
  <c r="P114" i="33" s="1"/>
  <c r="O10" i="8"/>
  <c r="P10" i="8"/>
  <c r="P110" i="33" s="1"/>
  <c r="O11" i="8"/>
  <c r="O111" i="33" s="1"/>
  <c r="P11" i="8"/>
  <c r="P111" i="33" s="1"/>
  <c r="O12" i="8"/>
  <c r="O112" i="33" s="1"/>
  <c r="P12" i="8"/>
  <c r="P112" i="33" s="1"/>
  <c r="O13" i="8"/>
  <c r="P13" i="8"/>
  <c r="P113" i="33" s="1"/>
  <c r="O14" i="8"/>
  <c r="D15" i="8"/>
  <c r="D115" i="33" s="1"/>
  <c r="E15" i="8"/>
  <c r="E115" i="33" s="1"/>
  <c r="F15" i="8"/>
  <c r="F115" i="33" s="1"/>
  <c r="G15" i="8"/>
  <c r="G115" i="33" s="1"/>
  <c r="H15" i="8"/>
  <c r="H115" i="33" s="1"/>
  <c r="I15" i="8"/>
  <c r="I115" i="33" s="1"/>
  <c r="J15" i="8"/>
  <c r="J115" i="33" s="1"/>
  <c r="K15" i="8"/>
  <c r="K115" i="33" s="1"/>
  <c r="L15" i="8"/>
  <c r="L115" i="33" s="1"/>
  <c r="M15" i="8"/>
  <c r="N15" i="8"/>
  <c r="N115" i="33" s="1"/>
  <c r="P9" i="8"/>
  <c r="P109" i="33" s="1"/>
  <c r="D10" i="44"/>
  <c r="D105" i="33" s="1"/>
  <c r="E10" i="44"/>
  <c r="E105" i="33" s="1"/>
  <c r="F10" i="44"/>
  <c r="F105" i="33" s="1"/>
  <c r="G10" i="44"/>
  <c r="G105" i="33" s="1"/>
  <c r="H10" i="44"/>
  <c r="H105" i="33" s="1"/>
  <c r="I10" i="44"/>
  <c r="I105" i="33" s="1"/>
  <c r="J10" i="44"/>
  <c r="J105" i="33" s="1"/>
  <c r="K10" i="44"/>
  <c r="K105" i="33" s="1"/>
  <c r="L10" i="44"/>
  <c r="L105" i="33" s="1"/>
  <c r="M10" i="44"/>
  <c r="M105" i="33" s="1"/>
  <c r="N10" i="44"/>
  <c r="N105" i="33" s="1"/>
  <c r="P9" i="44"/>
  <c r="P104" i="33" s="1"/>
  <c r="P24" i="7"/>
  <c r="P239" i="33" s="1"/>
  <c r="O24" i="7"/>
  <c r="Q24" i="7" s="1"/>
  <c r="Q239" i="33" s="1"/>
  <c r="D30" i="7"/>
  <c r="D245" i="33" s="1"/>
  <c r="E30" i="7"/>
  <c r="E245" i="33" s="1"/>
  <c r="F30" i="7"/>
  <c r="F245" i="33" s="1"/>
  <c r="G30" i="7"/>
  <c r="G245" i="33" s="1"/>
  <c r="H30" i="7"/>
  <c r="H245" i="33" s="1"/>
  <c r="I30" i="7"/>
  <c r="I245" i="33" s="1"/>
  <c r="J30" i="7"/>
  <c r="J245" i="33" s="1"/>
  <c r="K30" i="7"/>
  <c r="K245" i="33" s="1"/>
  <c r="L30" i="7"/>
  <c r="L245" i="33" s="1"/>
  <c r="M30" i="7"/>
  <c r="M245" i="33" s="1"/>
  <c r="N30" i="7"/>
  <c r="N245" i="33" s="1"/>
  <c r="C30" i="7"/>
  <c r="C245" i="33" s="1"/>
  <c r="P29" i="7"/>
  <c r="P244" i="33" s="1"/>
  <c r="O29" i="7"/>
  <c r="O244" i="33" s="1"/>
  <c r="P28" i="7"/>
  <c r="P243" i="33" s="1"/>
  <c r="O28" i="7"/>
  <c r="P27" i="7"/>
  <c r="P242" i="33" s="1"/>
  <c r="O27" i="7"/>
  <c r="P26" i="7"/>
  <c r="P241" i="33" s="1"/>
  <c r="O26" i="7"/>
  <c r="O241" i="33" s="1"/>
  <c r="P25" i="7"/>
  <c r="P240" i="33" s="1"/>
  <c r="O25" i="7"/>
  <c r="D19" i="7"/>
  <c r="D100" i="33" s="1"/>
  <c r="E19" i="7"/>
  <c r="E100" i="33" s="1"/>
  <c r="F19" i="7"/>
  <c r="F100" i="33" s="1"/>
  <c r="G19" i="7"/>
  <c r="G100" i="33" s="1"/>
  <c r="H19" i="7"/>
  <c r="I19" i="7"/>
  <c r="I100" i="33" s="1"/>
  <c r="J19" i="7"/>
  <c r="J100" i="33" s="1"/>
  <c r="K19" i="7"/>
  <c r="K100" i="33" s="1"/>
  <c r="L19" i="7"/>
  <c r="L100" i="33" s="1"/>
  <c r="M19" i="7"/>
  <c r="M100" i="33" s="1"/>
  <c r="N19" i="7"/>
  <c r="N100" i="33" s="1"/>
  <c r="C19" i="7"/>
  <c r="C100" i="33" s="1"/>
  <c r="P18" i="7"/>
  <c r="P99" i="33" s="1"/>
  <c r="O18" i="7"/>
  <c r="P16" i="7"/>
  <c r="P97" i="33" s="1"/>
  <c r="O16" i="7"/>
  <c r="Q16" i="7" s="1"/>
  <c r="Q97" i="33" s="1"/>
  <c r="P15" i="7"/>
  <c r="P96" i="33" s="1"/>
  <c r="O15" i="7"/>
  <c r="P14" i="7"/>
  <c r="P95" i="33" s="1"/>
  <c r="O14" i="7"/>
  <c r="P13" i="7"/>
  <c r="P94" i="33" s="1"/>
  <c r="O13" i="7"/>
  <c r="O94" i="33" s="1"/>
  <c r="P12" i="7"/>
  <c r="P93" i="33" s="1"/>
  <c r="O12" i="7"/>
  <c r="P11" i="7"/>
  <c r="P92" i="33" s="1"/>
  <c r="O11" i="7"/>
  <c r="P10" i="7"/>
  <c r="P91" i="33" s="1"/>
  <c r="O10" i="7"/>
  <c r="P9" i="7"/>
  <c r="P90" i="33" s="1"/>
  <c r="P9" i="6"/>
  <c r="P78" i="33" s="1"/>
  <c r="D17" i="6"/>
  <c r="D86" i="33" s="1"/>
  <c r="E17" i="6"/>
  <c r="E86" i="33" s="1"/>
  <c r="F17" i="6"/>
  <c r="F86" i="33" s="1"/>
  <c r="G17" i="6"/>
  <c r="G86" i="33" s="1"/>
  <c r="H17" i="6"/>
  <c r="H86" i="33" s="1"/>
  <c r="I17" i="6"/>
  <c r="I86" i="33" s="1"/>
  <c r="J17" i="6"/>
  <c r="J86" i="33" s="1"/>
  <c r="K17" i="6"/>
  <c r="K86" i="33" s="1"/>
  <c r="L17" i="6"/>
  <c r="L86" i="33" s="1"/>
  <c r="M17" i="6"/>
  <c r="M86" i="33" s="1"/>
  <c r="N17" i="6"/>
  <c r="N86" i="33" s="1"/>
  <c r="O10" i="6"/>
  <c r="O79" i="33" s="1"/>
  <c r="P10" i="6"/>
  <c r="P79" i="33" s="1"/>
  <c r="O11" i="6"/>
  <c r="O80" i="33" s="1"/>
  <c r="P11" i="6"/>
  <c r="P80" i="33" s="1"/>
  <c r="P12" i="6"/>
  <c r="P81" i="33" s="1"/>
  <c r="Q12" i="6"/>
  <c r="Q81" i="33" s="1"/>
  <c r="O13" i="6"/>
  <c r="O82" i="33" s="1"/>
  <c r="P13" i="6"/>
  <c r="P82" i="33" s="1"/>
  <c r="P14" i="6"/>
  <c r="P83" i="33" s="1"/>
  <c r="Q14" i="6"/>
  <c r="Q83" i="33" s="1"/>
  <c r="O15" i="6"/>
  <c r="P15" i="6"/>
  <c r="P84" i="33" s="1"/>
  <c r="O16" i="6"/>
  <c r="P16" i="6"/>
  <c r="P85" i="33" s="1"/>
  <c r="P9" i="9"/>
  <c r="D15" i="9"/>
  <c r="D133" i="33" s="1"/>
  <c r="E15" i="9"/>
  <c r="E133" i="33" s="1"/>
  <c r="F15" i="9"/>
  <c r="F133" i="33" s="1"/>
  <c r="G15" i="9"/>
  <c r="G133" i="33" s="1"/>
  <c r="H15" i="9"/>
  <c r="H133" i="33" s="1"/>
  <c r="I15" i="9"/>
  <c r="I133" i="33" s="1"/>
  <c r="J15" i="9"/>
  <c r="J133" i="33" s="1"/>
  <c r="K15" i="9"/>
  <c r="K133" i="33" s="1"/>
  <c r="L15" i="9"/>
  <c r="L133" i="33" s="1"/>
  <c r="M15" i="9"/>
  <c r="M133" i="33" s="1"/>
  <c r="N15" i="9"/>
  <c r="N133" i="33" s="1"/>
  <c r="P14" i="9"/>
  <c r="P132" i="33" s="1"/>
  <c r="P13" i="9"/>
  <c r="P131" i="33" s="1"/>
  <c r="P12" i="9"/>
  <c r="P130" i="33" s="1"/>
  <c r="P11" i="9"/>
  <c r="P129" i="33" s="1"/>
  <c r="P10" i="9"/>
  <c r="P128" i="33" s="1"/>
  <c r="P13" i="19"/>
  <c r="P69" i="33" s="1"/>
  <c r="P12" i="19"/>
  <c r="P68" i="33" s="1"/>
  <c r="P11" i="19"/>
  <c r="P67" i="33" s="1"/>
  <c r="P10" i="19"/>
  <c r="P66" i="33" s="1"/>
  <c r="P9" i="19"/>
  <c r="P65" i="33" s="1"/>
  <c r="P17" i="19"/>
  <c r="P73" i="33" s="1"/>
  <c r="P16" i="19"/>
  <c r="P72" i="33" s="1"/>
  <c r="P15" i="19"/>
  <c r="P71" i="33" s="1"/>
  <c r="P14" i="19"/>
  <c r="P70" i="33" s="1"/>
  <c r="P16" i="5"/>
  <c r="P60" i="33" s="1"/>
  <c r="P15" i="5"/>
  <c r="P59" i="33" s="1"/>
  <c r="P14" i="5"/>
  <c r="P13" i="5"/>
  <c r="P57" i="33" s="1"/>
  <c r="P12" i="5"/>
  <c r="P56" i="33" s="1"/>
  <c r="P11" i="5"/>
  <c r="P55" i="33" s="1"/>
  <c r="P10" i="5"/>
  <c r="P54" i="33" s="1"/>
  <c r="P9" i="5"/>
  <c r="P21" i="4"/>
  <c r="P48" i="33" s="1"/>
  <c r="P20" i="4"/>
  <c r="P47" i="33" s="1"/>
  <c r="P19" i="4"/>
  <c r="P46" i="33" s="1"/>
  <c r="P18" i="4"/>
  <c r="P45" i="33" s="1"/>
  <c r="P17" i="4"/>
  <c r="P44" i="33" s="1"/>
  <c r="P16" i="4"/>
  <c r="P43" i="33" s="1"/>
  <c r="P15" i="4"/>
  <c r="P42" i="33" s="1"/>
  <c r="P14" i="4"/>
  <c r="P41" i="33" s="1"/>
  <c r="P13" i="4"/>
  <c r="P40" i="33" s="1"/>
  <c r="P12" i="4"/>
  <c r="P39" i="33" s="1"/>
  <c r="P11" i="4"/>
  <c r="P38" i="33" s="1"/>
  <c r="P10" i="4"/>
  <c r="P37" i="33" s="1"/>
  <c r="P9" i="4"/>
  <c r="P36" i="33" s="1"/>
  <c r="P19" i="3"/>
  <c r="P31" i="33" s="1"/>
  <c r="P18" i="3"/>
  <c r="P30" i="33" s="1"/>
  <c r="P17" i="3"/>
  <c r="P29" i="33" s="1"/>
  <c r="P16" i="3"/>
  <c r="P28" i="33" s="1"/>
  <c r="P15" i="3"/>
  <c r="P27" i="33" s="1"/>
  <c r="P14" i="3"/>
  <c r="P26" i="33" s="1"/>
  <c r="P13" i="3"/>
  <c r="P25" i="33" s="1"/>
  <c r="P12" i="3"/>
  <c r="P24" i="33" s="1"/>
  <c r="P11" i="3"/>
  <c r="P23" i="33" s="1"/>
  <c r="P10" i="3"/>
  <c r="P22" i="33" s="1"/>
  <c r="P9" i="3"/>
  <c r="P21" i="33" s="1"/>
  <c r="P19" i="2"/>
  <c r="P16" i="33" s="1"/>
  <c r="P18" i="2"/>
  <c r="P15" i="33" s="1"/>
  <c r="P17" i="2"/>
  <c r="P14" i="33" s="1"/>
  <c r="P16" i="2"/>
  <c r="P13" i="33" s="1"/>
  <c r="P15" i="2"/>
  <c r="P12" i="33" s="1"/>
  <c r="P14" i="2"/>
  <c r="P11" i="33" s="1"/>
  <c r="P13" i="2"/>
  <c r="P10" i="33" s="1"/>
  <c r="P12" i="2"/>
  <c r="P9" i="33" s="1"/>
  <c r="P11" i="2"/>
  <c r="P8" i="33" s="1"/>
  <c r="P10" i="2"/>
  <c r="P7" i="33" s="1"/>
  <c r="P9" i="2"/>
  <c r="P6" i="33" s="1"/>
  <c r="O9" i="9"/>
  <c r="O10" i="9"/>
  <c r="O11" i="9"/>
  <c r="O12" i="9"/>
  <c r="O130" i="33" s="1"/>
  <c r="O13" i="9"/>
  <c r="Q13" i="9" s="1"/>
  <c r="Q131" i="33" s="1"/>
  <c r="O14" i="9"/>
  <c r="O132" i="33" s="1"/>
  <c r="D18" i="19"/>
  <c r="D74" i="33" s="1"/>
  <c r="E18" i="19"/>
  <c r="E74" i="33" s="1"/>
  <c r="F18" i="19"/>
  <c r="F74" i="33" s="1"/>
  <c r="G18" i="19"/>
  <c r="G74" i="33" s="1"/>
  <c r="H18" i="19"/>
  <c r="H74" i="33" s="1"/>
  <c r="I18" i="19"/>
  <c r="I74" i="33" s="1"/>
  <c r="J18" i="19"/>
  <c r="J74" i="33" s="1"/>
  <c r="K18" i="19"/>
  <c r="K74" i="33" s="1"/>
  <c r="L18" i="19"/>
  <c r="L74" i="33" s="1"/>
  <c r="M18" i="19"/>
  <c r="M74" i="33" s="1"/>
  <c r="N18" i="19"/>
  <c r="N74" i="33" s="1"/>
  <c r="Q10" i="19"/>
  <c r="Q66" i="33" s="1"/>
  <c r="O11" i="19"/>
  <c r="O12" i="19"/>
  <c r="O13" i="19"/>
  <c r="O69" i="33" s="1"/>
  <c r="O14" i="19"/>
  <c r="O70" i="33" s="1"/>
  <c r="O15" i="19"/>
  <c r="O16" i="19"/>
  <c r="O17" i="19"/>
  <c r="O73" i="33" s="1"/>
  <c r="D17" i="5"/>
  <c r="D61" i="33" s="1"/>
  <c r="E17" i="5"/>
  <c r="E61" i="33" s="1"/>
  <c r="F17" i="5"/>
  <c r="F61" i="33" s="1"/>
  <c r="G17" i="5"/>
  <c r="G61" i="33" s="1"/>
  <c r="H17" i="5"/>
  <c r="I17" i="5"/>
  <c r="J17" i="5"/>
  <c r="J61" i="33" s="1"/>
  <c r="K17" i="5"/>
  <c r="K61" i="33" s="1"/>
  <c r="L17" i="5"/>
  <c r="L61" i="33" s="1"/>
  <c r="M17" i="5"/>
  <c r="M61" i="33" s="1"/>
  <c r="N17" i="5"/>
  <c r="N61" i="33" s="1"/>
  <c r="O10" i="5"/>
  <c r="O54" i="33" s="1"/>
  <c r="O11" i="5"/>
  <c r="O55" i="33" s="1"/>
  <c r="Q12" i="5"/>
  <c r="Q56" i="33" s="1"/>
  <c r="O13" i="5"/>
  <c r="O57" i="33" s="1"/>
  <c r="Q14" i="5"/>
  <c r="Q58" i="33" s="1"/>
  <c r="O15" i="5"/>
  <c r="O16" i="5"/>
  <c r="D22" i="4"/>
  <c r="D49" i="33" s="1"/>
  <c r="E22" i="4"/>
  <c r="E49" i="33" s="1"/>
  <c r="F22" i="4"/>
  <c r="F49" i="33" s="1"/>
  <c r="G22" i="4"/>
  <c r="G49" i="33" s="1"/>
  <c r="H22" i="4"/>
  <c r="H49" i="33" s="1"/>
  <c r="I22" i="4"/>
  <c r="I49" i="33" s="1"/>
  <c r="J22" i="4"/>
  <c r="J49" i="33" s="1"/>
  <c r="K22" i="4"/>
  <c r="K49" i="33" s="1"/>
  <c r="L22" i="4"/>
  <c r="L49" i="33" s="1"/>
  <c r="M22" i="4"/>
  <c r="M49" i="33" s="1"/>
  <c r="N22" i="4"/>
  <c r="N49" i="33" s="1"/>
  <c r="C22" i="4"/>
  <c r="C49" i="33" s="1"/>
  <c r="O10" i="4"/>
  <c r="O37" i="33" s="1"/>
  <c r="O11" i="4"/>
  <c r="O38" i="33" s="1"/>
  <c r="O12" i="4"/>
  <c r="O13" i="4"/>
  <c r="O40" i="33" s="1"/>
  <c r="O14" i="4"/>
  <c r="O41" i="33" s="1"/>
  <c r="O15" i="4"/>
  <c r="O42" i="33" s="1"/>
  <c r="O16" i="4"/>
  <c r="Q17" i="4"/>
  <c r="Q44" i="33" s="1"/>
  <c r="O18" i="4"/>
  <c r="Q19" i="4"/>
  <c r="Q46" i="33" s="1"/>
  <c r="O20" i="4"/>
  <c r="O21" i="4"/>
  <c r="D20" i="3"/>
  <c r="D32" i="33" s="1"/>
  <c r="E20" i="3"/>
  <c r="E32" i="33" s="1"/>
  <c r="F20" i="3"/>
  <c r="F32" i="33" s="1"/>
  <c r="G20" i="3"/>
  <c r="G32" i="33" s="1"/>
  <c r="H20" i="3"/>
  <c r="H32" i="33" s="1"/>
  <c r="I20" i="3"/>
  <c r="I32" i="33" s="1"/>
  <c r="J20" i="3"/>
  <c r="J32" i="33" s="1"/>
  <c r="K20" i="3"/>
  <c r="K32" i="33" s="1"/>
  <c r="L20" i="3"/>
  <c r="L32" i="33" s="1"/>
  <c r="M20" i="3"/>
  <c r="M32" i="33" s="1"/>
  <c r="N20" i="3"/>
  <c r="N32" i="33" s="1"/>
  <c r="C20" i="3"/>
  <c r="C32" i="33" s="1"/>
  <c r="O19" i="3"/>
  <c r="O18" i="3"/>
  <c r="O17" i="3"/>
  <c r="O16" i="3"/>
  <c r="O15" i="3"/>
  <c r="O27" i="33" s="1"/>
  <c r="O14" i="3"/>
  <c r="O26" i="33" s="1"/>
  <c r="O13" i="3"/>
  <c r="O12" i="3"/>
  <c r="O11" i="3"/>
  <c r="O10" i="3"/>
  <c r="O22" i="33" s="1"/>
  <c r="O9" i="32"/>
  <c r="O9" i="4"/>
  <c r="O9" i="5"/>
  <c r="O9" i="19"/>
  <c r="O9" i="6"/>
  <c r="O9" i="7"/>
  <c r="O9" i="44"/>
  <c r="O10" i="44" s="1"/>
  <c r="O9" i="8"/>
  <c r="O9" i="11"/>
  <c r="O9" i="12"/>
  <c r="Q9" i="12" s="1"/>
  <c r="Q155" i="33" s="1"/>
  <c r="O9" i="30"/>
  <c r="Q9" i="30" s="1"/>
  <c r="Q166" i="33" s="1"/>
  <c r="O9" i="45"/>
  <c r="Q9" i="45" s="1"/>
  <c r="Q177" i="33" s="1"/>
  <c r="O9" i="29"/>
  <c r="Q9" i="29" s="1"/>
  <c r="Q172" i="33" s="1"/>
  <c r="O9" i="13"/>
  <c r="Q9" i="13" s="1"/>
  <c r="Q188" i="33" s="1"/>
  <c r="O9" i="14"/>
  <c r="Q9" i="14" s="1"/>
  <c r="Q198" i="33" s="1"/>
  <c r="P10" i="31"/>
  <c r="P207" i="33" s="1"/>
  <c r="O9" i="31"/>
  <c r="Q9" i="31" s="1"/>
  <c r="Q206" i="33" s="1"/>
  <c r="P9" i="21"/>
  <c r="O9" i="21"/>
  <c r="Q9" i="21" s="1"/>
  <c r="O9" i="3"/>
  <c r="O10" i="2"/>
  <c r="O7" i="33" s="1"/>
  <c r="O11" i="2"/>
  <c r="O8" i="33" s="1"/>
  <c r="O12" i="2"/>
  <c r="O13" i="2"/>
  <c r="O14" i="2"/>
  <c r="O15" i="2"/>
  <c r="O12" i="33" s="1"/>
  <c r="O16" i="2"/>
  <c r="O13" i="33" s="1"/>
  <c r="O17" i="2"/>
  <c r="O14" i="33" s="1"/>
  <c r="O18" i="2"/>
  <c r="O15" i="33" s="1"/>
  <c r="O19" i="2"/>
  <c r="O9" i="2"/>
  <c r="O6" i="33" s="1"/>
  <c r="D20" i="2"/>
  <c r="D17" i="33" s="1"/>
  <c r="E20" i="2"/>
  <c r="E17" i="33" s="1"/>
  <c r="F20" i="2"/>
  <c r="F17" i="33" s="1"/>
  <c r="G20" i="2"/>
  <c r="G17" i="33" s="1"/>
  <c r="H20" i="2"/>
  <c r="H17" i="33" s="1"/>
  <c r="I20" i="2"/>
  <c r="I17" i="33" s="1"/>
  <c r="J20" i="2"/>
  <c r="J17" i="33" s="1"/>
  <c r="K20" i="2"/>
  <c r="K17" i="33" s="1"/>
  <c r="L20" i="2"/>
  <c r="L17" i="33" s="1"/>
  <c r="M20" i="2"/>
  <c r="M17" i="33" s="1"/>
  <c r="N20" i="2"/>
  <c r="N17" i="33" s="1"/>
  <c r="C20" i="2"/>
  <c r="C17" i="33" s="1"/>
  <c r="A177" i="33"/>
  <c r="A178" i="33"/>
  <c r="A179" i="33"/>
  <c r="A180" i="33"/>
  <c r="A181" i="33"/>
  <c r="A182" i="33"/>
  <c r="A183" i="33"/>
  <c r="A184" i="33"/>
  <c r="N16" i="45"/>
  <c r="N184" i="33" s="1"/>
  <c r="M16" i="45"/>
  <c r="M184" i="33" s="1"/>
  <c r="L16" i="45"/>
  <c r="L184" i="33" s="1"/>
  <c r="K16" i="45"/>
  <c r="K184" i="33" s="1"/>
  <c r="J16" i="45"/>
  <c r="J184" i="33" s="1"/>
  <c r="I16" i="45"/>
  <c r="I184" i="33" s="1"/>
  <c r="H16" i="45"/>
  <c r="H184" i="33" s="1"/>
  <c r="G16" i="45"/>
  <c r="G184" i="33" s="1"/>
  <c r="F16" i="45"/>
  <c r="F184" i="33" s="1"/>
  <c r="E16" i="45"/>
  <c r="E184" i="33" s="1"/>
  <c r="D16" i="45"/>
  <c r="D184" i="33" s="1"/>
  <c r="B16" i="45"/>
  <c r="H34" i="45"/>
  <c r="G34" i="45"/>
  <c r="F34" i="45"/>
  <c r="E34" i="45"/>
  <c r="D34" i="45"/>
  <c r="C34" i="45"/>
  <c r="B34" i="45"/>
  <c r="Q10" i="8" l="1"/>
  <c r="Q110" i="33" s="1"/>
  <c r="Q16" i="6"/>
  <c r="Q85" i="33" s="1"/>
  <c r="Q42" i="32"/>
  <c r="Q252" i="33" s="1"/>
  <c r="Q13" i="2"/>
  <c r="Q10" i="33" s="1"/>
  <c r="Q16" i="32"/>
  <c r="Q218" i="33" s="1"/>
  <c r="Q11" i="11"/>
  <c r="Q148" i="33" s="1"/>
  <c r="Q19" i="2"/>
  <c r="Q16" i="33" s="1"/>
  <c r="Q16" i="4"/>
  <c r="Q43" i="33" s="1"/>
  <c r="Q28" i="7"/>
  <c r="Q243" i="33" s="1"/>
  <c r="Q12" i="2"/>
  <c r="Q9" i="33" s="1"/>
  <c r="Q19" i="32"/>
  <c r="Q221" i="33" s="1"/>
  <c r="Q27" i="7"/>
  <c r="Q242" i="33" s="1"/>
  <c r="Q17" i="3"/>
  <c r="Q29" i="33" s="1"/>
  <c r="Q19" i="3"/>
  <c r="Q31" i="33" s="1"/>
  <c r="Q13" i="8"/>
  <c r="Q113" i="33" s="1"/>
  <c r="Q18" i="7"/>
  <c r="Q99" i="33" s="1"/>
  <c r="Q15" i="7"/>
  <c r="Q96" i="33" s="1"/>
  <c r="Q25" i="32"/>
  <c r="Q226" i="33" s="1"/>
  <c r="Q10" i="12"/>
  <c r="Q156" i="33" s="1"/>
  <c r="Q10" i="9"/>
  <c r="Q128" i="33" s="1"/>
  <c r="Q16" i="19"/>
  <c r="Q72" i="33" s="1"/>
  <c r="Q15" i="19"/>
  <c r="Q71" i="33" s="1"/>
  <c r="Q14" i="32"/>
  <c r="Q216" i="33" s="1"/>
  <c r="O198" i="33"/>
  <c r="Q15" i="6"/>
  <c r="Q84" i="33" s="1"/>
  <c r="Q20" i="4"/>
  <c r="Q47" i="33" s="1"/>
  <c r="Q18" i="4"/>
  <c r="Q45" i="33" s="1"/>
  <c r="O11" i="30"/>
  <c r="O168" i="33" s="1"/>
  <c r="Q12" i="19"/>
  <c r="Q68" i="33" s="1"/>
  <c r="Q11" i="19"/>
  <c r="Q67" i="33" s="1"/>
  <c r="Q9" i="19"/>
  <c r="Q65" i="33" s="1"/>
  <c r="Q46" i="32"/>
  <c r="Q256" i="33" s="1"/>
  <c r="Q22" i="32"/>
  <c r="Q224" i="33" s="1"/>
  <c r="O200" i="33"/>
  <c r="Q9" i="11"/>
  <c r="Q146" i="33" s="1"/>
  <c r="Q13" i="10"/>
  <c r="Q141" i="33" s="1"/>
  <c r="Q12" i="10"/>
  <c r="Q140" i="33" s="1"/>
  <c r="Q11" i="10"/>
  <c r="Q139" i="33" s="1"/>
  <c r="Q9" i="25"/>
  <c r="Q119" i="33" s="1"/>
  <c r="O113" i="33"/>
  <c r="Q12" i="7"/>
  <c r="Q93" i="33" s="1"/>
  <c r="Q11" i="7"/>
  <c r="Q92" i="33" s="1"/>
  <c r="Q9" i="6"/>
  <c r="Q78" i="33" s="1"/>
  <c r="Q14" i="9"/>
  <c r="Q132" i="33" s="1"/>
  <c r="O131" i="33"/>
  <c r="O47" i="33"/>
  <c r="Q10" i="4"/>
  <c r="Q37" i="33" s="1"/>
  <c r="Q16" i="3"/>
  <c r="Q28" i="33" s="1"/>
  <c r="O128" i="33"/>
  <c r="Q13" i="19"/>
  <c r="Q69" i="33" s="1"/>
  <c r="O67" i="33"/>
  <c r="Q13" i="3"/>
  <c r="Q25" i="33" s="1"/>
  <c r="O10" i="33"/>
  <c r="Q12" i="4"/>
  <c r="Q39" i="33" s="1"/>
  <c r="Q39" i="32"/>
  <c r="Q249" i="33" s="1"/>
  <c r="Q13" i="32"/>
  <c r="Q215" i="33" s="1"/>
  <c r="Q12" i="13"/>
  <c r="Q191" i="33" s="1"/>
  <c r="Q14" i="45"/>
  <c r="Q182" i="33" s="1"/>
  <c r="Q13" i="45"/>
  <c r="Q181" i="33" s="1"/>
  <c r="O179" i="33"/>
  <c r="O178" i="33"/>
  <c r="O155" i="33"/>
  <c r="Q14" i="8"/>
  <c r="Q114" i="33" s="1"/>
  <c r="Q9" i="8"/>
  <c r="Q109" i="33" s="1"/>
  <c r="P10" i="44"/>
  <c r="P105" i="33" s="1"/>
  <c r="Q25" i="7"/>
  <c r="Q240" i="33" s="1"/>
  <c r="O97" i="33"/>
  <c r="O96" i="33"/>
  <c r="O93" i="33"/>
  <c r="Q9" i="7"/>
  <c r="Q90" i="33" s="1"/>
  <c r="Q11" i="9"/>
  <c r="Q129" i="33" s="1"/>
  <c r="Q16" i="5"/>
  <c r="Q60" i="33" s="1"/>
  <c r="Q13" i="5"/>
  <c r="Q57" i="33" s="1"/>
  <c r="Q9" i="5"/>
  <c r="Q53" i="33" s="1"/>
  <c r="Q21" i="4"/>
  <c r="Q48" i="33" s="1"/>
  <c r="O48" i="33"/>
  <c r="O45" i="33"/>
  <c r="Q14" i="4"/>
  <c r="Q41" i="33" s="1"/>
  <c r="Q9" i="4"/>
  <c r="Q36" i="33" s="1"/>
  <c r="O29" i="33"/>
  <c r="Q11" i="3"/>
  <c r="Q23" i="33" s="1"/>
  <c r="Q9" i="3"/>
  <c r="Q21" i="33" s="1"/>
  <c r="O16" i="33"/>
  <c r="Q14" i="2"/>
  <c r="Q11" i="33" s="1"/>
  <c r="Q10" i="2"/>
  <c r="Q7" i="33" s="1"/>
  <c r="Q10" i="30"/>
  <c r="Q167" i="33" s="1"/>
  <c r="O167" i="33"/>
  <c r="O166" i="33"/>
  <c r="Q30" i="32"/>
  <c r="Q231" i="33" s="1"/>
  <c r="Q29" i="32"/>
  <c r="Q230" i="33" s="1"/>
  <c r="Q28" i="32"/>
  <c r="Q229" i="33" s="1"/>
  <c r="P33" i="32"/>
  <c r="P234" i="33" s="1"/>
  <c r="Q26" i="32"/>
  <c r="Q227" i="33" s="1"/>
  <c r="O226" i="33"/>
  <c r="Q17" i="19"/>
  <c r="Q73" i="33" s="1"/>
  <c r="O189" i="33"/>
  <c r="Q10" i="11"/>
  <c r="Q147" i="33" s="1"/>
  <c r="Q10" i="10"/>
  <c r="Q138" i="33" s="1"/>
  <c r="O110" i="33"/>
  <c r="Q10" i="6"/>
  <c r="Q79" i="33" s="1"/>
  <c r="O72" i="33"/>
  <c r="Q14" i="19"/>
  <c r="Q70" i="33" s="1"/>
  <c r="O68" i="33"/>
  <c r="O65" i="33"/>
  <c r="O18" i="19"/>
  <c r="O71" i="33"/>
  <c r="Q10" i="5"/>
  <c r="Q54" i="33" s="1"/>
  <c r="Q15" i="4"/>
  <c r="Q42" i="33" s="1"/>
  <c r="Q13" i="4"/>
  <c r="Q40" i="33" s="1"/>
  <c r="Q15" i="3"/>
  <c r="Q27" i="33" s="1"/>
  <c r="O25" i="33"/>
  <c r="Q15" i="2"/>
  <c r="Q12" i="33" s="1"/>
  <c r="P17" i="21"/>
  <c r="P265" i="33" s="1"/>
  <c r="Q47" i="32"/>
  <c r="Q257" i="33" s="1"/>
  <c r="O256" i="33"/>
  <c r="O255" i="33"/>
  <c r="Q44" i="32"/>
  <c r="Q254" i="33" s="1"/>
  <c r="Q43" i="32"/>
  <c r="Q253" i="33" s="1"/>
  <c r="O252" i="33"/>
  <c r="Q41" i="32"/>
  <c r="Q251" i="33" s="1"/>
  <c r="Q40" i="32"/>
  <c r="Q250" i="33" s="1"/>
  <c r="O249" i="33"/>
  <c r="P48" i="32"/>
  <c r="P258" i="33" s="1"/>
  <c r="O224" i="33"/>
  <c r="Q21" i="32"/>
  <c r="Q223" i="33" s="1"/>
  <c r="Q20" i="32"/>
  <c r="Q222" i="33" s="1"/>
  <c r="O221" i="33"/>
  <c r="Q18" i="32"/>
  <c r="Q220" i="33" s="1"/>
  <c r="Q15" i="32"/>
  <c r="Q217" i="33" s="1"/>
  <c r="Q12" i="32"/>
  <c r="Q214" i="33" s="1"/>
  <c r="O213" i="33"/>
  <c r="Q10" i="32"/>
  <c r="Q212" i="33" s="1"/>
  <c r="Q9" i="32"/>
  <c r="Q211" i="33" s="1"/>
  <c r="O206" i="33"/>
  <c r="O201" i="33"/>
  <c r="O199" i="33"/>
  <c r="O13" i="14"/>
  <c r="O193" i="33"/>
  <c r="O192" i="33"/>
  <c r="O190" i="33"/>
  <c r="O15" i="13"/>
  <c r="O188" i="33"/>
  <c r="O183" i="33"/>
  <c r="O180" i="33"/>
  <c r="O16" i="45"/>
  <c r="O177" i="33"/>
  <c r="O172" i="33"/>
  <c r="Q14" i="12"/>
  <c r="Q160" i="33" s="1"/>
  <c r="O159" i="33"/>
  <c r="Q12" i="12"/>
  <c r="Q158" i="33" s="1"/>
  <c r="O157" i="33"/>
  <c r="O16" i="12"/>
  <c r="Q13" i="11"/>
  <c r="Q150" i="33" s="1"/>
  <c r="Q12" i="11"/>
  <c r="Q149" i="33" s="1"/>
  <c r="O148" i="33"/>
  <c r="O14" i="11"/>
  <c r="P14" i="11"/>
  <c r="P151" i="33" s="1"/>
  <c r="O146" i="33"/>
  <c r="O141" i="33"/>
  <c r="O140" i="33"/>
  <c r="P14" i="10"/>
  <c r="P142" i="33" s="1"/>
  <c r="O139" i="33"/>
  <c r="Q9" i="10"/>
  <c r="Q137" i="33" s="1"/>
  <c r="O14" i="10"/>
  <c r="O114" i="33"/>
  <c r="Q12" i="8"/>
  <c r="Q112" i="33" s="1"/>
  <c r="O109" i="33"/>
  <c r="O15" i="8"/>
  <c r="O105" i="33"/>
  <c r="O104" i="33"/>
  <c r="O243" i="33"/>
  <c r="O242" i="33"/>
  <c r="Q26" i="7"/>
  <c r="Q241" i="33" s="1"/>
  <c r="O240" i="33"/>
  <c r="O239" i="33"/>
  <c r="O99" i="33"/>
  <c r="Q14" i="7"/>
  <c r="Q95" i="33" s="1"/>
  <c r="O95" i="33"/>
  <c r="Q13" i="7"/>
  <c r="Q94" i="33" s="1"/>
  <c r="O92" i="33"/>
  <c r="Q10" i="7"/>
  <c r="Q91" i="33" s="1"/>
  <c r="O91" i="33"/>
  <c r="O90" i="33"/>
  <c r="O85" i="33"/>
  <c r="O84" i="33"/>
  <c r="Q13" i="6"/>
  <c r="Q82" i="33" s="1"/>
  <c r="P17" i="6"/>
  <c r="P86" i="33" s="1"/>
  <c r="Q11" i="6"/>
  <c r="Q80" i="33" s="1"/>
  <c r="O78" i="33"/>
  <c r="O17" i="6"/>
  <c r="Q12" i="9"/>
  <c r="Q130" i="33" s="1"/>
  <c r="P15" i="9"/>
  <c r="P133" i="33" s="1"/>
  <c r="O15" i="9"/>
  <c r="O129" i="33"/>
  <c r="P127" i="33"/>
  <c r="O127" i="33"/>
  <c r="O60" i="33"/>
  <c r="P17" i="5"/>
  <c r="P61" i="33" s="1"/>
  <c r="Q15" i="5"/>
  <c r="Q59" i="33" s="1"/>
  <c r="O59" i="33"/>
  <c r="P58" i="33"/>
  <c r="Q11" i="5"/>
  <c r="Q55" i="33" s="1"/>
  <c r="O17" i="5"/>
  <c r="P53" i="33"/>
  <c r="O53" i="33"/>
  <c r="O43" i="33"/>
  <c r="P22" i="4"/>
  <c r="P49" i="33" s="1"/>
  <c r="O39" i="33"/>
  <c r="Q11" i="4"/>
  <c r="Q38" i="33" s="1"/>
  <c r="O22" i="4"/>
  <c r="O36" i="33"/>
  <c r="O31" i="33"/>
  <c r="Q18" i="3"/>
  <c r="Q30" i="33" s="1"/>
  <c r="O30" i="33"/>
  <c r="O23" i="33"/>
  <c r="O28" i="33"/>
  <c r="Q14" i="3"/>
  <c r="Q26" i="33" s="1"/>
  <c r="Q12" i="3"/>
  <c r="Q24" i="33" s="1"/>
  <c r="O24" i="33"/>
  <c r="Q10" i="3"/>
  <c r="Q22" i="33" s="1"/>
  <c r="O21" i="33"/>
  <c r="P20" i="3"/>
  <c r="P32" i="33" s="1"/>
  <c r="Q18" i="2"/>
  <c r="Q15" i="33" s="1"/>
  <c r="Q17" i="2"/>
  <c r="Q14" i="33" s="1"/>
  <c r="Q16" i="2"/>
  <c r="Q13" i="33" s="1"/>
  <c r="O11" i="33"/>
  <c r="O9" i="33"/>
  <c r="Q11" i="2"/>
  <c r="Q8" i="33" s="1"/>
  <c r="Q17" i="32"/>
  <c r="Q219" i="33" s="1"/>
  <c r="P24" i="32"/>
  <c r="P225" i="33" s="1"/>
  <c r="P226" i="33"/>
  <c r="O218" i="33"/>
  <c r="O215" i="33"/>
  <c r="O212" i="33"/>
  <c r="Q27" i="32"/>
  <c r="Q228" i="33" s="1"/>
  <c r="O33" i="32"/>
  <c r="Q23" i="32"/>
  <c r="P214" i="33"/>
  <c r="O231" i="33"/>
  <c r="O223" i="33"/>
  <c r="O220" i="33"/>
  <c r="O214" i="33"/>
  <c r="O211" i="33"/>
  <c r="O227" i="33"/>
  <c r="O216" i="33"/>
  <c r="O48" i="32"/>
  <c r="P13" i="25"/>
  <c r="P123" i="33" s="1"/>
  <c r="O13" i="25"/>
  <c r="O119" i="33"/>
  <c r="Q9" i="2"/>
  <c r="Q6" i="33" s="1"/>
  <c r="O24" i="32"/>
  <c r="O10" i="31"/>
  <c r="O10" i="29"/>
  <c r="Q15" i="12"/>
  <c r="Q161" i="33" s="1"/>
  <c r="P15" i="8"/>
  <c r="P115" i="33" s="1"/>
  <c r="Q11" i="8"/>
  <c r="Q111" i="33" s="1"/>
  <c r="Q9" i="44"/>
  <c r="Q104" i="33" s="1"/>
  <c r="Q29" i="7"/>
  <c r="Q244" i="33" s="1"/>
  <c r="P30" i="7"/>
  <c r="P245" i="33" s="1"/>
  <c r="O30" i="7"/>
  <c r="P19" i="7"/>
  <c r="P100" i="33" s="1"/>
  <c r="O19" i="7"/>
  <c r="P18" i="19"/>
  <c r="P74" i="33" s="1"/>
  <c r="Q9" i="9"/>
  <c r="Q127" i="33" s="1"/>
  <c r="O20" i="3"/>
  <c r="O20" i="2"/>
  <c r="J13" i="14"/>
  <c r="J202" i="33" s="1"/>
  <c r="I13" i="14"/>
  <c r="I202" i="33" s="1"/>
  <c r="H13" i="14"/>
  <c r="H202" i="33" s="1"/>
  <c r="G13" i="14"/>
  <c r="G202" i="33" s="1"/>
  <c r="F13" i="14"/>
  <c r="F202" i="33" s="1"/>
  <c r="E13" i="14"/>
  <c r="E202" i="33" s="1"/>
  <c r="D13" i="14"/>
  <c r="D202" i="33" s="1"/>
  <c r="C13" i="14"/>
  <c r="C202" i="33" s="1"/>
  <c r="B13" i="14"/>
  <c r="B202" i="33" s="1"/>
  <c r="Q15" i="9" l="1"/>
  <c r="Q133" i="33" s="1"/>
  <c r="Q11" i="30"/>
  <c r="Q168" i="33" s="1"/>
  <c r="Q10" i="44"/>
  <c r="Q105" i="33" s="1"/>
  <c r="P235" i="33"/>
  <c r="Q18" i="19"/>
  <c r="Q74" i="33" s="1"/>
  <c r="O74" i="33"/>
  <c r="Q48" i="32"/>
  <c r="Q258" i="33" s="1"/>
  <c r="O258" i="33"/>
  <c r="Q10" i="31"/>
  <c r="Q207" i="33" s="1"/>
  <c r="O207" i="33"/>
  <c r="Q13" i="14"/>
  <c r="Q202" i="33" s="1"/>
  <c r="O202" i="33"/>
  <c r="Q15" i="13"/>
  <c r="Q194" i="33" s="1"/>
  <c r="O194" i="33"/>
  <c r="O184" i="33"/>
  <c r="Q16" i="45"/>
  <c r="Q184" i="33" s="1"/>
  <c r="Q10" i="29"/>
  <c r="Q173" i="33" s="1"/>
  <c r="O173" i="33"/>
  <c r="Q16" i="12"/>
  <c r="Q162" i="33" s="1"/>
  <c r="O162" i="33"/>
  <c r="Q14" i="11"/>
  <c r="Q151" i="33" s="1"/>
  <c r="O151" i="33"/>
  <c r="Q14" i="10"/>
  <c r="Q142" i="33" s="1"/>
  <c r="O142" i="33"/>
  <c r="O115" i="33"/>
  <c r="Q15" i="8"/>
  <c r="Q115" i="33" s="1"/>
  <c r="Q30" i="7"/>
  <c r="Q245" i="33" s="1"/>
  <c r="O245" i="33"/>
  <c r="Q19" i="7"/>
  <c r="Q100" i="33" s="1"/>
  <c r="O100" i="33"/>
  <c r="Q17" i="6"/>
  <c r="Q86" i="33" s="1"/>
  <c r="O86" i="33"/>
  <c r="O133" i="33"/>
  <c r="Q17" i="5"/>
  <c r="Q61" i="33" s="1"/>
  <c r="O61" i="33"/>
  <c r="Q22" i="4"/>
  <c r="Q49" i="33" s="1"/>
  <c r="O49" i="33"/>
  <c r="Q20" i="3"/>
  <c r="Q32" i="33" s="1"/>
  <c r="O32" i="33"/>
  <c r="Q24" i="32"/>
  <c r="Q225" i="33" s="1"/>
  <c r="O225" i="33"/>
  <c r="O234" i="33"/>
  <c r="Q33" i="32"/>
  <c r="Q234" i="33" s="1"/>
  <c r="Q13" i="25"/>
  <c r="Q123" i="33" s="1"/>
  <c r="O123" i="33"/>
  <c r="O17" i="33"/>
  <c r="C17" i="5"/>
  <c r="C61" i="33" s="1"/>
  <c r="O235" i="33" l="1"/>
  <c r="I48" i="32"/>
  <c r="I258" i="33" s="1"/>
  <c r="A30" i="33" l="1"/>
  <c r="G48" i="32" l="1"/>
  <c r="G258" i="33" s="1"/>
  <c r="N24" i="32" l="1"/>
  <c r="N225" i="33" s="1"/>
  <c r="M24" i="32"/>
  <c r="M225" i="33" s="1"/>
  <c r="L24" i="32"/>
  <c r="L225" i="33" s="1"/>
  <c r="K24" i="32"/>
  <c r="K225" i="33" s="1"/>
  <c r="J24" i="32"/>
  <c r="J225" i="33" s="1"/>
  <c r="I24" i="32"/>
  <c r="I225" i="33" s="1"/>
  <c r="H24" i="32"/>
  <c r="H225" i="33" s="1"/>
  <c r="G24" i="32"/>
  <c r="G225" i="33" s="1"/>
  <c r="F24" i="32"/>
  <c r="F225" i="33" s="1"/>
  <c r="E24" i="32"/>
  <c r="E225" i="33" s="1"/>
  <c r="D24" i="32"/>
  <c r="D225" i="33" s="1"/>
  <c r="C24" i="32"/>
  <c r="C225" i="33" s="1"/>
  <c r="B24" i="32"/>
  <c r="B225" i="33" s="1"/>
  <c r="F48" i="32" l="1"/>
  <c r="F258" i="33" s="1"/>
  <c r="E48" i="32" l="1"/>
  <c r="E258" i="33" s="1"/>
  <c r="N33" i="32" l="1"/>
  <c r="N234" i="33" s="1"/>
  <c r="N235" i="33" s="1"/>
  <c r="M33" i="32"/>
  <c r="M234" i="33" s="1"/>
  <c r="M235" i="33" s="1"/>
  <c r="L33" i="32"/>
  <c r="L234" i="33" s="1"/>
  <c r="L235" i="33" s="1"/>
  <c r="K33" i="32"/>
  <c r="K234" i="33" s="1"/>
  <c r="K235" i="33" s="1"/>
  <c r="J33" i="32"/>
  <c r="J234" i="33" s="1"/>
  <c r="J235" i="33" s="1"/>
  <c r="I33" i="32"/>
  <c r="I234" i="33" s="1"/>
  <c r="I235" i="33" s="1"/>
  <c r="H33" i="32"/>
  <c r="H234" i="33" s="1"/>
  <c r="H235" i="33" s="1"/>
  <c r="G33" i="32"/>
  <c r="G234" i="33" s="1"/>
  <c r="G235" i="33" s="1"/>
  <c r="F33" i="32"/>
  <c r="F234" i="33" s="1"/>
  <c r="F235" i="33" s="1"/>
  <c r="E33" i="32"/>
  <c r="E234" i="33" s="1"/>
  <c r="E235" i="33" s="1"/>
  <c r="D33" i="32"/>
  <c r="D234" i="33" s="1"/>
  <c r="D235" i="33" s="1"/>
  <c r="C33" i="32"/>
  <c r="C234" i="33" s="1"/>
  <c r="C235" i="33" s="1"/>
  <c r="B33" i="32"/>
  <c r="B234" i="33" s="1"/>
  <c r="B235" i="33" s="1"/>
  <c r="D48" i="32" l="1"/>
  <c r="D258" i="33" s="1"/>
  <c r="B11" i="6" l="1"/>
  <c r="C48" i="32" l="1"/>
  <c r="C258" i="33" s="1"/>
  <c r="N48" i="32" l="1"/>
  <c r="N258" i="33" s="1"/>
  <c r="N13" i="14" l="1"/>
  <c r="N202" i="33" s="1"/>
  <c r="M48" i="32" l="1"/>
  <c r="M258" i="33" s="1"/>
  <c r="M13" i="14"/>
  <c r="M202" i="33" s="1"/>
  <c r="L48" i="32" l="1"/>
  <c r="L258" i="33" s="1"/>
  <c r="L202" i="33"/>
  <c r="K48" i="32" l="1"/>
  <c r="K258" i="33" s="1"/>
  <c r="K13" i="14"/>
  <c r="K202" i="33" s="1"/>
  <c r="J48" i="32" l="1"/>
  <c r="J258" i="33" s="1"/>
  <c r="H48" i="32" l="1"/>
  <c r="H258" i="33" s="1"/>
  <c r="E11" i="30" l="1"/>
  <c r="E168" i="33" s="1"/>
  <c r="AE279" i="43" l="1"/>
  <c r="AC279" i="43"/>
  <c r="AA279" i="43"/>
  <c r="AE274" i="43"/>
  <c r="AF274" i="43" s="1"/>
  <c r="AC274" i="43"/>
  <c r="AD274" i="43" s="1"/>
  <c r="AA274" i="43"/>
  <c r="AE273" i="43"/>
  <c r="AC273" i="43"/>
  <c r="AA273" i="43"/>
  <c r="AE272" i="43"/>
  <c r="AC272" i="43"/>
  <c r="AA272" i="43"/>
  <c r="AE271" i="43"/>
  <c r="AC271" i="43"/>
  <c r="AA271" i="43"/>
  <c r="AE270" i="43"/>
  <c r="AC270" i="43"/>
  <c r="AA270" i="43"/>
  <c r="AE269" i="43"/>
  <c r="AC269" i="43"/>
  <c r="AA269" i="43"/>
  <c r="AE268" i="43"/>
  <c r="AC268" i="43"/>
  <c r="AA268" i="43"/>
  <c r="AE267" i="43"/>
  <c r="AC267" i="43"/>
  <c r="AA267" i="43"/>
  <c r="AE261" i="43"/>
  <c r="AC261" i="43"/>
  <c r="AA261" i="43"/>
  <c r="AE260" i="43"/>
  <c r="AC260" i="43"/>
  <c r="AA260" i="43"/>
  <c r="AE259" i="43"/>
  <c r="AC259" i="43"/>
  <c r="AA259" i="43"/>
  <c r="AE258" i="43"/>
  <c r="AC258" i="43"/>
  <c r="AA258" i="43"/>
  <c r="AE257" i="43"/>
  <c r="AC257" i="43"/>
  <c r="AA257" i="43"/>
  <c r="AE256" i="43"/>
  <c r="AC256" i="43"/>
  <c r="AA256" i="43"/>
  <c r="AE255" i="43"/>
  <c r="AC255" i="43"/>
  <c r="AA255" i="43"/>
  <c r="AE254" i="43"/>
  <c r="AC254" i="43"/>
  <c r="AA254" i="43"/>
  <c r="AH252" i="43"/>
  <c r="AG252" i="43"/>
  <c r="AF252" i="43"/>
  <c r="AE252" i="43"/>
  <c r="AD252" i="43"/>
  <c r="AC252" i="43"/>
  <c r="AB252" i="43"/>
  <c r="AA252" i="43"/>
  <c r="AE251" i="43"/>
  <c r="AC251" i="43"/>
  <c r="AA251" i="43"/>
  <c r="AE250" i="43"/>
  <c r="AC250" i="43"/>
  <c r="AA250" i="43"/>
  <c r="AE249" i="43"/>
  <c r="AC249" i="43"/>
  <c r="AA249" i="43"/>
  <c r="AE248" i="43"/>
  <c r="AC248" i="43"/>
  <c r="AA248" i="43"/>
  <c r="AE247" i="43"/>
  <c r="AC247" i="43"/>
  <c r="AA247" i="43"/>
  <c r="AE246" i="43"/>
  <c r="AC246" i="43"/>
  <c r="AA246" i="43"/>
  <c r="AE245" i="43"/>
  <c r="AC245" i="43"/>
  <c r="AA245" i="43"/>
  <c r="AE244" i="43"/>
  <c r="AC244" i="43"/>
  <c r="AA244" i="43"/>
  <c r="AE243" i="43"/>
  <c r="AC243" i="43"/>
  <c r="AA243" i="43"/>
  <c r="AE242" i="43"/>
  <c r="AC242" i="43"/>
  <c r="AA242" i="43"/>
  <c r="AE241" i="43"/>
  <c r="AC241" i="43"/>
  <c r="AA241" i="43"/>
  <c r="AE240" i="43"/>
  <c r="AC240" i="43"/>
  <c r="AA240" i="43"/>
  <c r="AE239" i="43"/>
  <c r="AC239" i="43"/>
  <c r="AA239" i="43"/>
  <c r="AE234" i="43"/>
  <c r="AE235" i="43" s="1"/>
  <c r="AF235" i="43" s="1"/>
  <c r="AF35" i="43" s="1"/>
  <c r="AC234" i="43"/>
  <c r="AC235" i="43" s="1"/>
  <c r="AD235" i="43" s="1"/>
  <c r="AD35" i="43" s="1"/>
  <c r="AA234" i="43"/>
  <c r="AA235" i="43" s="1"/>
  <c r="AA35" i="43" s="1"/>
  <c r="AE229" i="43"/>
  <c r="AC229" i="43"/>
  <c r="AA229" i="43"/>
  <c r="AE228" i="43"/>
  <c r="AC228" i="43"/>
  <c r="AA228" i="43"/>
  <c r="AE227" i="43"/>
  <c r="AC227" i="43"/>
  <c r="AA227" i="43"/>
  <c r="AE222" i="43"/>
  <c r="AC222" i="43"/>
  <c r="AA222" i="43"/>
  <c r="AE221" i="43"/>
  <c r="AC221" i="43"/>
  <c r="AA221" i="43"/>
  <c r="AG221" i="43" s="1"/>
  <c r="AE220" i="43"/>
  <c r="AC220" i="43"/>
  <c r="AA220" i="43"/>
  <c r="AE219" i="43"/>
  <c r="AC219" i="43"/>
  <c r="AA219" i="43"/>
  <c r="AE218" i="43"/>
  <c r="AC218" i="43"/>
  <c r="AA218" i="43"/>
  <c r="AE213" i="43"/>
  <c r="AC213" i="43"/>
  <c r="AA213" i="43"/>
  <c r="AE212" i="43"/>
  <c r="AC212" i="43"/>
  <c r="AA212" i="43"/>
  <c r="AE211" i="43"/>
  <c r="AC211" i="43"/>
  <c r="AA211" i="43"/>
  <c r="AE210" i="43"/>
  <c r="AC210" i="43"/>
  <c r="AA210" i="43"/>
  <c r="AE209" i="43"/>
  <c r="AC209" i="43"/>
  <c r="AA209" i="43"/>
  <c r="AG209" i="43" s="1"/>
  <c r="AE208" i="43"/>
  <c r="AC208" i="43"/>
  <c r="AA208" i="43"/>
  <c r="AE207" i="43"/>
  <c r="AC207" i="43"/>
  <c r="AA207" i="43"/>
  <c r="AE202" i="43"/>
  <c r="AE203" i="43" s="1"/>
  <c r="AC202" i="43"/>
  <c r="AC203" i="43" s="1"/>
  <c r="AA202" i="43"/>
  <c r="AA203" i="43" s="1"/>
  <c r="AA29" i="43" s="1"/>
  <c r="AE197" i="43"/>
  <c r="AC197" i="43"/>
  <c r="AA197" i="43"/>
  <c r="AE196" i="43"/>
  <c r="AC196" i="43"/>
  <c r="AA196" i="43"/>
  <c r="AE191" i="43"/>
  <c r="AC191" i="43"/>
  <c r="AA191" i="43"/>
  <c r="AE190" i="43"/>
  <c r="AC190" i="43"/>
  <c r="AA190" i="43"/>
  <c r="AE189" i="43"/>
  <c r="AC189" i="43"/>
  <c r="AA189" i="43"/>
  <c r="AG189" i="43" s="1"/>
  <c r="AE188" i="43"/>
  <c r="AC188" i="43"/>
  <c r="AA188" i="43"/>
  <c r="AE187" i="43"/>
  <c r="AC187" i="43"/>
  <c r="AA187" i="43"/>
  <c r="AE186" i="43"/>
  <c r="AC186" i="43"/>
  <c r="AA186" i="43"/>
  <c r="AE185" i="43"/>
  <c r="AC185" i="43"/>
  <c r="AA185" i="43"/>
  <c r="AE184" i="43"/>
  <c r="AC184" i="43"/>
  <c r="AA184" i="43"/>
  <c r="AE179" i="43"/>
  <c r="AC179" i="43"/>
  <c r="AA179" i="43"/>
  <c r="AE178" i="43"/>
  <c r="AC178" i="43"/>
  <c r="AA178" i="43"/>
  <c r="AE177" i="43"/>
  <c r="AC177" i="43"/>
  <c r="AA177" i="43"/>
  <c r="AE176" i="43"/>
  <c r="AC176" i="43"/>
  <c r="AA176" i="43"/>
  <c r="AE175" i="43"/>
  <c r="AC175" i="43"/>
  <c r="AA175" i="43"/>
  <c r="AE170" i="43"/>
  <c r="AC170" i="43"/>
  <c r="AA170" i="43"/>
  <c r="AE169" i="43"/>
  <c r="AC169" i="43"/>
  <c r="AA169" i="43"/>
  <c r="AE168" i="43"/>
  <c r="AC168" i="43"/>
  <c r="AA168" i="43"/>
  <c r="AE167" i="43"/>
  <c r="AC167" i="43"/>
  <c r="AA167" i="43"/>
  <c r="AE166" i="43"/>
  <c r="AC166" i="43"/>
  <c r="AA166" i="43"/>
  <c r="AE161" i="43"/>
  <c r="AC161" i="43"/>
  <c r="AA161" i="43"/>
  <c r="AE160" i="43"/>
  <c r="AC160" i="43"/>
  <c r="AA160" i="43"/>
  <c r="AE159" i="43"/>
  <c r="AC159" i="43"/>
  <c r="AA159" i="43"/>
  <c r="AE158" i="43"/>
  <c r="AC158" i="43"/>
  <c r="AA158" i="43"/>
  <c r="AE157" i="43"/>
  <c r="AC157" i="43"/>
  <c r="AA157" i="43"/>
  <c r="AE156" i="43"/>
  <c r="AC156" i="43"/>
  <c r="AA156" i="43"/>
  <c r="AE148" i="43"/>
  <c r="AC148" i="43"/>
  <c r="AA148" i="43"/>
  <c r="AE143" i="43"/>
  <c r="AC143" i="43"/>
  <c r="AA143" i="43"/>
  <c r="AE142" i="43"/>
  <c r="AC142" i="43"/>
  <c r="AA142" i="43"/>
  <c r="AE141" i="43"/>
  <c r="AC141" i="43"/>
  <c r="AA141" i="43"/>
  <c r="AE140" i="43"/>
  <c r="AC140" i="43"/>
  <c r="AA140" i="43"/>
  <c r="AE139" i="43"/>
  <c r="AC139" i="43"/>
  <c r="AA139" i="43"/>
  <c r="AE134" i="43"/>
  <c r="AC134" i="43"/>
  <c r="AA134" i="43"/>
  <c r="AE132" i="43"/>
  <c r="AC132" i="43"/>
  <c r="AA132" i="43"/>
  <c r="AE131" i="43"/>
  <c r="AC131" i="43"/>
  <c r="AA131" i="43"/>
  <c r="AE130" i="43"/>
  <c r="AC130" i="43"/>
  <c r="AA130" i="43"/>
  <c r="AE129" i="43"/>
  <c r="AC129" i="43"/>
  <c r="AA129" i="43"/>
  <c r="AE128" i="43"/>
  <c r="AC128" i="43"/>
  <c r="AA128" i="43"/>
  <c r="AE123" i="43"/>
  <c r="AC123" i="43"/>
  <c r="AA123" i="43"/>
  <c r="AE122" i="43"/>
  <c r="AC122" i="43"/>
  <c r="AA122" i="43"/>
  <c r="AE121" i="43"/>
  <c r="AC121" i="43"/>
  <c r="AA121" i="43"/>
  <c r="AE120" i="43"/>
  <c r="AC120" i="43"/>
  <c r="AA120" i="43"/>
  <c r="AE119" i="43"/>
  <c r="AC119" i="43"/>
  <c r="AA119" i="43"/>
  <c r="AE118" i="43"/>
  <c r="AC118" i="43"/>
  <c r="AA118" i="43"/>
  <c r="AE117" i="43"/>
  <c r="AC117" i="43"/>
  <c r="AA117" i="43"/>
  <c r="AE116" i="43"/>
  <c r="AC116" i="43"/>
  <c r="AA116" i="43"/>
  <c r="AE111" i="43"/>
  <c r="AC111" i="43"/>
  <c r="AA111" i="43"/>
  <c r="AE110" i="43"/>
  <c r="AC110" i="43"/>
  <c r="AA110" i="43"/>
  <c r="AE109" i="43"/>
  <c r="AC109" i="43"/>
  <c r="AA109" i="43"/>
  <c r="AE108" i="43"/>
  <c r="AC108" i="43"/>
  <c r="AA108" i="43"/>
  <c r="AE107" i="43"/>
  <c r="AC107" i="43"/>
  <c r="AA107" i="43"/>
  <c r="AE106" i="43"/>
  <c r="AC106" i="43"/>
  <c r="AA106" i="43"/>
  <c r="AE101" i="43"/>
  <c r="AC101" i="43"/>
  <c r="AA101" i="43"/>
  <c r="AE100" i="43"/>
  <c r="AC100" i="43"/>
  <c r="AA100" i="43"/>
  <c r="AE99" i="43"/>
  <c r="AC99" i="43"/>
  <c r="AA99" i="43"/>
  <c r="AE98" i="43"/>
  <c r="AC98" i="43"/>
  <c r="AA98" i="43"/>
  <c r="AE97" i="43"/>
  <c r="AC97" i="43"/>
  <c r="AA97" i="43"/>
  <c r="AE96" i="43"/>
  <c r="AC96" i="43"/>
  <c r="AA96" i="43"/>
  <c r="AE95" i="43"/>
  <c r="AC95" i="43"/>
  <c r="AA95" i="43"/>
  <c r="AE94" i="43"/>
  <c r="AC94" i="43"/>
  <c r="AA94" i="43"/>
  <c r="AE89" i="43"/>
  <c r="AC89" i="43"/>
  <c r="AA89" i="43"/>
  <c r="AG89" i="43" s="1"/>
  <c r="AE88" i="43"/>
  <c r="AC88" i="43"/>
  <c r="AA88" i="43"/>
  <c r="AE87" i="43"/>
  <c r="AC87" i="43"/>
  <c r="AA87" i="43"/>
  <c r="AE86" i="43"/>
  <c r="AC86" i="43"/>
  <c r="AA86" i="43"/>
  <c r="AE81" i="43"/>
  <c r="AC81" i="43"/>
  <c r="AA81" i="43"/>
  <c r="AE80" i="43"/>
  <c r="AC80" i="43"/>
  <c r="AA80" i="43"/>
  <c r="AE79" i="43"/>
  <c r="AC79" i="43"/>
  <c r="AA79" i="43"/>
  <c r="AE78" i="43"/>
  <c r="AC78" i="43"/>
  <c r="AA78" i="43"/>
  <c r="AE77" i="43"/>
  <c r="AC77" i="43"/>
  <c r="AA77" i="43"/>
  <c r="AE76" i="43"/>
  <c r="AC76" i="43"/>
  <c r="AA76" i="43"/>
  <c r="AE75" i="43"/>
  <c r="AC75" i="43"/>
  <c r="AA75" i="43"/>
  <c r="AE74" i="43"/>
  <c r="AC74" i="43"/>
  <c r="AA74" i="43"/>
  <c r="AE73" i="43"/>
  <c r="AC73" i="43"/>
  <c r="AA73" i="43"/>
  <c r="AE67" i="43"/>
  <c r="AC67" i="43"/>
  <c r="AA67" i="43"/>
  <c r="AE66" i="43"/>
  <c r="AC66" i="43"/>
  <c r="AA66" i="43"/>
  <c r="AE65" i="43"/>
  <c r="AC65" i="43"/>
  <c r="AA65" i="43"/>
  <c r="AE64" i="43"/>
  <c r="AC64" i="43"/>
  <c r="AA64" i="43"/>
  <c r="AE63" i="43"/>
  <c r="AC63" i="43"/>
  <c r="AA63" i="43"/>
  <c r="AE62" i="43"/>
  <c r="AC62" i="43"/>
  <c r="AA62" i="43"/>
  <c r="AE61" i="43"/>
  <c r="AC61" i="43"/>
  <c r="AA61" i="43"/>
  <c r="AE60" i="43"/>
  <c r="AC60" i="43"/>
  <c r="AA60" i="43"/>
  <c r="AE59" i="43"/>
  <c r="AC59" i="43"/>
  <c r="AA59" i="43"/>
  <c r="AE58" i="43"/>
  <c r="AC58" i="43"/>
  <c r="AA58" i="43"/>
  <c r="AE53" i="43"/>
  <c r="AC53" i="43"/>
  <c r="AA53" i="43"/>
  <c r="AE52" i="43"/>
  <c r="AC52" i="43"/>
  <c r="AA52" i="43"/>
  <c r="AE51" i="43"/>
  <c r="AC51" i="43"/>
  <c r="AA51" i="43"/>
  <c r="AE50" i="43"/>
  <c r="AC50" i="43"/>
  <c r="AA50" i="43"/>
  <c r="AE49" i="43"/>
  <c r="AC49" i="43"/>
  <c r="AA49" i="43"/>
  <c r="AE48" i="43"/>
  <c r="AC48" i="43"/>
  <c r="AA48" i="43"/>
  <c r="AE47" i="43"/>
  <c r="AC47" i="43"/>
  <c r="AA47" i="43"/>
  <c r="AE46" i="43"/>
  <c r="AC46" i="43"/>
  <c r="AA46" i="43"/>
  <c r="AE45" i="43"/>
  <c r="AC45" i="43"/>
  <c r="AA45" i="43"/>
  <c r="AC29" i="43"/>
  <c r="C14" i="10"/>
  <c r="C142" i="33" s="1"/>
  <c r="AG101" i="43" l="1"/>
  <c r="AE35" i="43"/>
  <c r="AG228" i="43"/>
  <c r="AA198" i="43"/>
  <c r="AG229" i="43"/>
  <c r="AE90" i="43"/>
  <c r="AE12" i="43" s="1"/>
  <c r="AG99" i="43"/>
  <c r="AE223" i="43"/>
  <c r="AE20" i="43" s="1"/>
  <c r="AG212" i="43"/>
  <c r="AG179" i="43"/>
  <c r="AC198" i="43"/>
  <c r="AC27" i="43" s="1"/>
  <c r="AG98" i="43"/>
  <c r="AG49" i="43"/>
  <c r="AG210" i="43"/>
  <c r="AG191" i="43"/>
  <c r="AG53" i="43"/>
  <c r="AG45" i="43"/>
  <c r="AE214" i="43"/>
  <c r="AE33" i="43" s="1"/>
  <c r="AC90" i="43"/>
  <c r="AC12" i="43" s="1"/>
  <c r="AG96" i="43"/>
  <c r="AG95" i="43"/>
  <c r="AG88" i="43"/>
  <c r="AC102" i="43"/>
  <c r="AE112" i="43"/>
  <c r="AE13" i="43" s="1"/>
  <c r="AG110" i="43"/>
  <c r="AC180" i="43"/>
  <c r="AC18" i="43" s="1"/>
  <c r="AG185" i="43"/>
  <c r="AG47" i="43"/>
  <c r="AG100" i="43"/>
  <c r="AG107" i="43"/>
  <c r="AG109" i="43"/>
  <c r="AG169" i="43"/>
  <c r="AG177" i="43"/>
  <c r="AG222" i="43"/>
  <c r="AE54" i="43"/>
  <c r="AE9" i="43" s="1"/>
  <c r="AG51" i="43"/>
  <c r="AC112" i="43"/>
  <c r="AC13" i="43" s="1"/>
  <c r="AG111" i="43"/>
  <c r="AG167" i="43"/>
  <c r="AE180" i="43"/>
  <c r="AE18" i="43" s="1"/>
  <c r="AG187" i="43"/>
  <c r="AG197" i="43"/>
  <c r="AG87" i="43"/>
  <c r="AE102" i="43"/>
  <c r="AG97" i="43"/>
  <c r="AG108" i="43"/>
  <c r="AG168" i="43"/>
  <c r="AG170" i="43"/>
  <c r="AG176" i="43"/>
  <c r="AG178" i="43"/>
  <c r="AC214" i="43"/>
  <c r="AC33" i="43" s="1"/>
  <c r="AG208" i="43"/>
  <c r="AG213" i="43"/>
  <c r="AC223" i="43"/>
  <c r="AG219" i="43"/>
  <c r="AE198" i="43"/>
  <c r="AG211" i="43"/>
  <c r="AG220" i="43"/>
  <c r="AC230" i="43"/>
  <c r="AC21" i="43" s="1"/>
  <c r="AA27" i="43"/>
  <c r="AA102" i="43"/>
  <c r="AA23" i="43" s="1"/>
  <c r="AA223" i="43"/>
  <c r="AA214" i="43"/>
  <c r="AA180" i="43"/>
  <c r="AA112" i="43"/>
  <c r="AA13" i="43" s="1"/>
  <c r="AA90" i="43"/>
  <c r="AA12" i="43" s="1"/>
  <c r="AC192" i="43"/>
  <c r="AC19" i="43" s="1"/>
  <c r="AG186" i="43"/>
  <c r="AA192" i="43"/>
  <c r="AE192" i="43"/>
  <c r="AG188" i="43"/>
  <c r="AG190" i="43"/>
  <c r="AG203" i="43"/>
  <c r="AE29" i="43"/>
  <c r="AG235" i="43"/>
  <c r="AC35" i="43"/>
  <c r="AC275" i="43"/>
  <c r="AG268" i="43"/>
  <c r="AG270" i="43"/>
  <c r="AG272" i="43"/>
  <c r="AG274" i="43"/>
  <c r="AH274" i="43" s="1"/>
  <c r="AA82" i="43"/>
  <c r="AA11" i="43" s="1"/>
  <c r="AE82" i="43"/>
  <c r="AE11" i="43" s="1"/>
  <c r="AG75" i="43"/>
  <c r="AG77" i="43"/>
  <c r="AG79" i="43"/>
  <c r="AG81" i="43"/>
  <c r="AC82" i="43"/>
  <c r="AC11" i="43" s="1"/>
  <c r="AC54" i="43"/>
  <c r="AC9" i="43" s="1"/>
  <c r="AG46" i="43"/>
  <c r="AG48" i="43"/>
  <c r="AG50" i="43"/>
  <c r="AG52" i="43"/>
  <c r="AA230" i="43"/>
  <c r="AE230" i="43"/>
  <c r="AE21" i="43" s="1"/>
  <c r="AA275" i="43"/>
  <c r="AE275" i="43"/>
  <c r="AG269" i="43"/>
  <c r="AG271" i="43"/>
  <c r="AG273" i="43"/>
  <c r="AB274" i="43"/>
  <c r="AG74" i="43"/>
  <c r="AG76" i="43"/>
  <c r="AG78" i="43"/>
  <c r="AG80" i="43"/>
  <c r="AA54" i="43"/>
  <c r="AE68" i="43"/>
  <c r="AA68" i="43"/>
  <c r="AG58" i="43"/>
  <c r="AG59" i="43"/>
  <c r="AG60" i="43"/>
  <c r="AG61" i="43"/>
  <c r="AG62" i="43"/>
  <c r="AG63" i="43"/>
  <c r="AG64" i="43"/>
  <c r="AG65" i="43"/>
  <c r="AG66" i="43"/>
  <c r="AG67" i="43"/>
  <c r="AC68" i="43"/>
  <c r="AA124" i="43"/>
  <c r="AE124" i="43"/>
  <c r="AA135" i="43"/>
  <c r="AE135" i="43"/>
  <c r="AA144" i="43"/>
  <c r="AE144" i="43"/>
  <c r="AA152" i="43"/>
  <c r="AE152" i="43"/>
  <c r="AA162" i="43"/>
  <c r="AE162" i="43"/>
  <c r="AA171" i="43"/>
  <c r="AG166" i="43"/>
  <c r="AE171" i="43"/>
  <c r="AG73" i="43"/>
  <c r="AG86" i="43"/>
  <c r="AG94" i="43"/>
  <c r="AG106" i="43"/>
  <c r="AG116" i="43"/>
  <c r="AG117" i="43"/>
  <c r="AG118" i="43"/>
  <c r="AG119" i="43"/>
  <c r="AG120" i="43"/>
  <c r="AG121" i="43"/>
  <c r="AG122" i="43"/>
  <c r="AG123" i="43"/>
  <c r="AC124" i="43"/>
  <c r="AG128" i="43"/>
  <c r="AG129" i="43"/>
  <c r="AG130" i="43"/>
  <c r="AG131" i="43"/>
  <c r="AG132" i="43"/>
  <c r="AG134" i="43"/>
  <c r="AC135" i="43"/>
  <c r="AG139" i="43"/>
  <c r="AG140" i="43"/>
  <c r="AG141" i="43"/>
  <c r="AG142" i="43"/>
  <c r="AG143" i="43"/>
  <c r="AC144" i="43"/>
  <c r="AG148" i="43"/>
  <c r="AC152" i="43"/>
  <c r="AG156" i="43"/>
  <c r="AG157" i="43"/>
  <c r="AG158" i="43"/>
  <c r="AG159" i="43"/>
  <c r="AG160" i="43"/>
  <c r="AG161" i="43"/>
  <c r="AC162" i="43"/>
  <c r="AC171" i="43"/>
  <c r="AB235" i="43"/>
  <c r="AB35" i="43" s="1"/>
  <c r="AG175" i="43"/>
  <c r="AG184" i="43"/>
  <c r="AG196" i="43"/>
  <c r="AG202" i="43"/>
  <c r="AG207" i="43"/>
  <c r="AG218" i="43"/>
  <c r="AG227" i="43"/>
  <c r="AG234" i="43"/>
  <c r="AG267" i="43"/>
  <c r="AG198" i="43" l="1"/>
  <c r="AG27" i="43" s="1"/>
  <c r="AG112" i="43"/>
  <c r="AG13" i="43" s="1"/>
  <c r="AC20" i="43"/>
  <c r="AE23" i="43"/>
  <c r="AC23" i="43"/>
  <c r="AG214" i="43"/>
  <c r="AG33" i="43" s="1"/>
  <c r="AE27" i="43"/>
  <c r="AG223" i="43"/>
  <c r="AG20" i="43" s="1"/>
  <c r="AG102" i="43"/>
  <c r="AA20" i="43"/>
  <c r="AA33" i="43"/>
  <c r="AG180" i="43"/>
  <c r="AG18" i="43" s="1"/>
  <c r="AA18" i="43"/>
  <c r="AG90" i="43"/>
  <c r="AG12" i="43" s="1"/>
  <c r="AG192" i="43"/>
  <c r="AA19" i="43"/>
  <c r="AE19" i="43"/>
  <c r="AG29" i="43"/>
  <c r="AG35" i="43"/>
  <c r="AG82" i="43"/>
  <c r="AG11" i="43" s="1"/>
  <c r="AG230" i="43"/>
  <c r="AG21" i="43" s="1"/>
  <c r="AA21" i="43"/>
  <c r="AG275" i="43"/>
  <c r="AC17" i="43"/>
  <c r="AC15" i="43"/>
  <c r="AC39" i="43"/>
  <c r="AG171" i="43"/>
  <c r="AA17" i="43"/>
  <c r="AG162" i="43"/>
  <c r="AA16" i="43"/>
  <c r="AG152" i="43"/>
  <c r="AA25" i="43"/>
  <c r="AG144" i="43"/>
  <c r="AA15" i="43"/>
  <c r="AG135" i="43"/>
  <c r="AA39" i="43"/>
  <c r="AG124" i="43"/>
  <c r="AA14" i="43"/>
  <c r="AC10" i="43"/>
  <c r="AG54" i="43"/>
  <c r="AA9" i="43"/>
  <c r="AC16" i="43"/>
  <c r="AC14" i="43"/>
  <c r="AE17" i="43"/>
  <c r="AE16" i="43"/>
  <c r="AE15" i="43"/>
  <c r="AE39" i="43"/>
  <c r="AE14" i="43"/>
  <c r="AG68" i="43"/>
  <c r="AA10" i="43"/>
  <c r="AE10" i="43"/>
  <c r="AG23" i="43" l="1"/>
  <c r="AG19" i="43"/>
  <c r="AG10" i="43"/>
  <c r="AG9" i="43"/>
  <c r="AG39" i="43"/>
  <c r="AG25" i="43"/>
  <c r="AG14" i="43"/>
  <c r="AG15" i="43"/>
  <c r="AG16" i="43"/>
  <c r="AG17" i="43"/>
  <c r="N16" i="12" l="1"/>
  <c r="N162" i="33" s="1"/>
  <c r="M16" i="12"/>
  <c r="M162" i="33" s="1"/>
  <c r="L16" i="12"/>
  <c r="L162" i="33" s="1"/>
  <c r="N11" i="30"/>
  <c r="N168" i="33" s="1"/>
  <c r="M11" i="30"/>
  <c r="M168" i="33" s="1"/>
  <c r="L11" i="30"/>
  <c r="L168" i="33" s="1"/>
  <c r="N10" i="29"/>
  <c r="N173" i="33" s="1"/>
  <c r="M10" i="29"/>
  <c r="M173" i="33" s="1"/>
  <c r="L10" i="29"/>
  <c r="L173" i="33" s="1"/>
  <c r="N15" i="13"/>
  <c r="N194" i="33" s="1"/>
  <c r="M15" i="13"/>
  <c r="M194" i="33" s="1"/>
  <c r="L15" i="13"/>
  <c r="L194" i="33" s="1"/>
  <c r="N10" i="31"/>
  <c r="N207" i="33" s="1"/>
  <c r="M10" i="31"/>
  <c r="M207" i="33" s="1"/>
  <c r="L10" i="31"/>
  <c r="L207" i="33" s="1"/>
  <c r="AE280" i="43"/>
  <c r="AE31" i="43" s="1"/>
  <c r="AC280" i="43"/>
  <c r="AC31" i="43" s="1"/>
  <c r="AA280" i="43"/>
  <c r="AA31" i="43" s="1"/>
  <c r="AG261" i="43"/>
  <c r="AG260" i="43"/>
  <c r="AG259" i="43"/>
  <c r="AG258" i="43"/>
  <c r="AG257" i="43"/>
  <c r="AG256" i="43"/>
  <c r="AG255" i="43"/>
  <c r="AG254" i="43"/>
  <c r="AG240" i="43"/>
  <c r="AG241" i="43"/>
  <c r="AG242" i="43"/>
  <c r="AG243" i="43"/>
  <c r="AG244" i="43"/>
  <c r="AG245" i="43"/>
  <c r="AG246" i="43"/>
  <c r="AG247" i="43"/>
  <c r="AG248" i="43"/>
  <c r="AG250" i="43"/>
  <c r="AG251" i="43"/>
  <c r="N17" i="21"/>
  <c r="N265" i="33" s="1"/>
  <c r="M17" i="21"/>
  <c r="M265" i="33" s="1"/>
  <c r="L17" i="21"/>
  <c r="L265" i="33" s="1"/>
  <c r="O10" i="21"/>
  <c r="P10" i="21"/>
  <c r="Q10" i="21" s="1"/>
  <c r="O11" i="21"/>
  <c r="P11" i="21"/>
  <c r="Q11" i="21" s="1"/>
  <c r="O12" i="21"/>
  <c r="P12" i="21"/>
  <c r="Q12" i="21" s="1"/>
  <c r="O13" i="21"/>
  <c r="P13" i="21"/>
  <c r="Q13" i="21" s="1"/>
  <c r="AF279" i="43"/>
  <c r="AD279" i="43"/>
  <c r="AB279" i="43"/>
  <c r="P20" i="2" l="1"/>
  <c r="AH279" i="43"/>
  <c r="AG279" i="43"/>
  <c r="AD239" i="43"/>
  <c r="AG239" i="43"/>
  <c r="AD251" i="43"/>
  <c r="AD250" i="43"/>
  <c r="AG249" i="43"/>
  <c r="AD249" i="43"/>
  <c r="AD248" i="43"/>
  <c r="AD247" i="43"/>
  <c r="AD246" i="43"/>
  <c r="AD245" i="43"/>
  <c r="AD244" i="43"/>
  <c r="AD243" i="43"/>
  <c r="AD242" i="43"/>
  <c r="AD241" i="43"/>
  <c r="AD240" i="43"/>
  <c r="AC253" i="43"/>
  <c r="AC37" i="43" s="1"/>
  <c r="AB254" i="43"/>
  <c r="AF254" i="43"/>
  <c r="AB255" i="43"/>
  <c r="AF255" i="43"/>
  <c r="AB256" i="43"/>
  <c r="AF256" i="43"/>
  <c r="AB257" i="43"/>
  <c r="AF257" i="43"/>
  <c r="AB258" i="43"/>
  <c r="AF258" i="43"/>
  <c r="AB259" i="43"/>
  <c r="AF259" i="43"/>
  <c r="AB260" i="43"/>
  <c r="AF260" i="43"/>
  <c r="AB261" i="43"/>
  <c r="AF261" i="43"/>
  <c r="AA262" i="43"/>
  <c r="AA38" i="43" s="1"/>
  <c r="AE262" i="43"/>
  <c r="AE38" i="43" s="1"/>
  <c r="AB239" i="43"/>
  <c r="AF239" i="43"/>
  <c r="AF251" i="43"/>
  <c r="AB251" i="43"/>
  <c r="AF250" i="43"/>
  <c r="AB250" i="43"/>
  <c r="AF249" i="43"/>
  <c r="AB249" i="43"/>
  <c r="AF248" i="43"/>
  <c r="AB248" i="43"/>
  <c r="AF247" i="43"/>
  <c r="AB247" i="43"/>
  <c r="AF246" i="43"/>
  <c r="AB246" i="43"/>
  <c r="AF245" i="43"/>
  <c r="AB245" i="43"/>
  <c r="AF244" i="43"/>
  <c r="AB244" i="43"/>
  <c r="AF243" i="43"/>
  <c r="AB243" i="43"/>
  <c r="AF242" i="43"/>
  <c r="AB242" i="43"/>
  <c r="AF241" i="43"/>
  <c r="AB241" i="43"/>
  <c r="AF240" i="43"/>
  <c r="AB240" i="43"/>
  <c r="AA253" i="43"/>
  <c r="AA37" i="43" s="1"/>
  <c r="AE253" i="43"/>
  <c r="AE37" i="43" s="1"/>
  <c r="AD254" i="43"/>
  <c r="AD255" i="43"/>
  <c r="AD256" i="43"/>
  <c r="AD257" i="43"/>
  <c r="AD258" i="43"/>
  <c r="AD259" i="43"/>
  <c r="AD260" i="43"/>
  <c r="AD261" i="43"/>
  <c r="AC262" i="43"/>
  <c r="AC38" i="43" s="1"/>
  <c r="AG280" i="43"/>
  <c r="AG31" i="43" s="1"/>
  <c r="P17" i="33" l="1"/>
  <c r="Q20" i="2"/>
  <c r="Q17" i="33" s="1"/>
  <c r="AC263" i="43"/>
  <c r="AG262" i="43"/>
  <c r="AG38" i="43" s="1"/>
  <c r="AG253" i="43"/>
  <c r="AG37" i="43" s="1"/>
  <c r="AH249" i="43"/>
  <c r="AE263" i="43"/>
  <c r="AA263" i="43"/>
  <c r="AH261" i="43"/>
  <c r="AH260" i="43"/>
  <c r="AH259" i="43"/>
  <c r="AH258" i="43"/>
  <c r="AH257" i="43"/>
  <c r="AH256" i="43"/>
  <c r="AH255" i="43"/>
  <c r="AH254" i="43"/>
  <c r="AH240" i="43"/>
  <c r="AH241" i="43"/>
  <c r="AH242" i="43"/>
  <c r="AH243" i="43"/>
  <c r="AH244" i="43"/>
  <c r="AH245" i="43"/>
  <c r="AH246" i="43"/>
  <c r="AH247" i="43"/>
  <c r="AH248" i="43"/>
  <c r="AH250" i="43"/>
  <c r="AH251" i="43"/>
  <c r="AH239" i="43"/>
  <c r="AG263" i="43" l="1"/>
  <c r="W202" i="43" l="1"/>
  <c r="U202" i="43"/>
  <c r="U203" i="43" s="1"/>
  <c r="S202" i="43"/>
  <c r="S203" i="43" s="1"/>
  <c r="W234" i="43"/>
  <c r="W235" i="43" s="1"/>
  <c r="U234" i="43"/>
  <c r="S234" i="43"/>
  <c r="S235" i="43" s="1"/>
  <c r="W268" i="43"/>
  <c r="W269" i="43"/>
  <c r="W270" i="43"/>
  <c r="W271" i="43"/>
  <c r="W272" i="43"/>
  <c r="W273" i="43"/>
  <c r="W274" i="43"/>
  <c r="X274" i="43" s="1"/>
  <c r="U268" i="43"/>
  <c r="U269" i="43"/>
  <c r="U270" i="43"/>
  <c r="U271" i="43"/>
  <c r="U272" i="43"/>
  <c r="U273" i="43"/>
  <c r="U274" i="43"/>
  <c r="V274" i="43" s="1"/>
  <c r="S268" i="43"/>
  <c r="S269" i="43"/>
  <c r="S270" i="43"/>
  <c r="S271" i="43"/>
  <c r="S272" i="43"/>
  <c r="S273" i="43"/>
  <c r="S274" i="43"/>
  <c r="T274" i="43" s="1"/>
  <c r="W267" i="43"/>
  <c r="U267" i="43"/>
  <c r="S267" i="43"/>
  <c r="W148" i="43"/>
  <c r="W152" i="43" s="1"/>
  <c r="U148" i="43"/>
  <c r="U152" i="43" s="1"/>
  <c r="S148" i="43"/>
  <c r="S152" i="43" s="1"/>
  <c r="S25" i="43" s="1"/>
  <c r="G132" i="43"/>
  <c r="K132" i="43"/>
  <c r="M132" i="43"/>
  <c r="O132" i="43"/>
  <c r="S132" i="43"/>
  <c r="U132" i="43"/>
  <c r="W132" i="43"/>
  <c r="E132" i="43"/>
  <c r="C132" i="43"/>
  <c r="W87" i="37"/>
  <c r="U87" i="37"/>
  <c r="S87" i="37"/>
  <c r="W86" i="37"/>
  <c r="U86" i="37"/>
  <c r="S86" i="37"/>
  <c r="W85" i="37"/>
  <c r="U85" i="37"/>
  <c r="S85" i="37"/>
  <c r="W84" i="37"/>
  <c r="U84" i="37"/>
  <c r="S84" i="37"/>
  <c r="W83" i="37"/>
  <c r="U83" i="37"/>
  <c r="S83" i="37"/>
  <c r="W82" i="37"/>
  <c r="U82" i="37"/>
  <c r="S82" i="37"/>
  <c r="W81" i="37"/>
  <c r="U81" i="37"/>
  <c r="S81" i="37"/>
  <c r="W80" i="37"/>
  <c r="U80" i="37"/>
  <c r="S80" i="37"/>
  <c r="Y79" i="37"/>
  <c r="X79" i="37"/>
  <c r="W79" i="37"/>
  <c r="V79" i="37"/>
  <c r="U79" i="37"/>
  <c r="T79" i="37"/>
  <c r="S79" i="37"/>
  <c r="W74" i="37"/>
  <c r="U74" i="37"/>
  <c r="S74" i="37"/>
  <c r="W73" i="37"/>
  <c r="U73" i="37"/>
  <c r="S73" i="37"/>
  <c r="W72" i="37"/>
  <c r="U72" i="37"/>
  <c r="S72" i="37"/>
  <c r="W71" i="37"/>
  <c r="U71" i="37"/>
  <c r="S71" i="37"/>
  <c r="W70" i="37"/>
  <c r="U70" i="37"/>
  <c r="S70" i="37"/>
  <c r="W69" i="37"/>
  <c r="U69" i="37"/>
  <c r="S69" i="37"/>
  <c r="W68" i="37"/>
  <c r="U68" i="37"/>
  <c r="S68" i="37"/>
  <c r="W67" i="37"/>
  <c r="U67" i="37"/>
  <c r="S67" i="37"/>
  <c r="W66" i="37"/>
  <c r="U66" i="37"/>
  <c r="S66" i="37"/>
  <c r="W65" i="37"/>
  <c r="U65" i="37"/>
  <c r="S65" i="37"/>
  <c r="W64" i="37"/>
  <c r="U64" i="37"/>
  <c r="S64" i="37"/>
  <c r="W63" i="37"/>
  <c r="U63" i="37"/>
  <c r="S63" i="37"/>
  <c r="Z62" i="37"/>
  <c r="Y62" i="37"/>
  <c r="X62" i="37"/>
  <c r="W62" i="37"/>
  <c r="V62" i="37"/>
  <c r="U62" i="37"/>
  <c r="T62" i="37"/>
  <c r="S62" i="37"/>
  <c r="W57" i="37"/>
  <c r="U57" i="37"/>
  <c r="S57" i="37"/>
  <c r="W56" i="37"/>
  <c r="U56" i="37"/>
  <c r="S56" i="37"/>
  <c r="W55" i="37"/>
  <c r="U55" i="37"/>
  <c r="S55" i="37"/>
  <c r="W54" i="37"/>
  <c r="U54" i="37"/>
  <c r="S54" i="37"/>
  <c r="W53" i="37"/>
  <c r="U53" i="37"/>
  <c r="S53" i="37"/>
  <c r="W52" i="37"/>
  <c r="U52" i="37"/>
  <c r="S52" i="37"/>
  <c r="W51" i="37"/>
  <c r="U51" i="37"/>
  <c r="S51" i="37"/>
  <c r="W50" i="37"/>
  <c r="U50" i="37"/>
  <c r="S50" i="37"/>
  <c r="W49" i="37"/>
  <c r="U49" i="37"/>
  <c r="S49" i="37"/>
  <c r="W48" i="37"/>
  <c r="U48" i="37"/>
  <c r="S48" i="37"/>
  <c r="W47" i="37"/>
  <c r="U47" i="37"/>
  <c r="S47" i="37"/>
  <c r="W46" i="37"/>
  <c r="U46" i="37"/>
  <c r="S46" i="37"/>
  <c r="Z45" i="37"/>
  <c r="Y45" i="37"/>
  <c r="X45" i="37"/>
  <c r="W45" i="37"/>
  <c r="V45" i="37"/>
  <c r="U45" i="37"/>
  <c r="T45" i="37"/>
  <c r="S45" i="37"/>
  <c r="W279" i="43"/>
  <c r="U279" i="43"/>
  <c r="S279" i="43"/>
  <c r="W261" i="43"/>
  <c r="U261" i="43"/>
  <c r="S261" i="43"/>
  <c r="W260" i="43"/>
  <c r="U260" i="43"/>
  <c r="S260" i="43"/>
  <c r="W259" i="43"/>
  <c r="U259" i="43"/>
  <c r="S259" i="43"/>
  <c r="W258" i="43"/>
  <c r="U258" i="43"/>
  <c r="S258" i="43"/>
  <c r="W257" i="43"/>
  <c r="U257" i="43"/>
  <c r="S257" i="43"/>
  <c r="W256" i="43"/>
  <c r="U256" i="43"/>
  <c r="S256" i="43"/>
  <c r="W255" i="43"/>
  <c r="U255" i="43"/>
  <c r="S255" i="43"/>
  <c r="W254" i="43"/>
  <c r="U254" i="43"/>
  <c r="S254" i="43"/>
  <c r="W252" i="43"/>
  <c r="U252" i="43"/>
  <c r="S252" i="43"/>
  <c r="W251" i="43"/>
  <c r="U251" i="43"/>
  <c r="S251" i="43"/>
  <c r="W250" i="43"/>
  <c r="U250" i="43"/>
  <c r="S250" i="43"/>
  <c r="W249" i="43"/>
  <c r="U249" i="43"/>
  <c r="S249" i="43"/>
  <c r="W248" i="43"/>
  <c r="U248" i="43"/>
  <c r="S248" i="43"/>
  <c r="W247" i="43"/>
  <c r="U247" i="43"/>
  <c r="S247" i="43"/>
  <c r="W246" i="43"/>
  <c r="U246" i="43"/>
  <c r="S246" i="43"/>
  <c r="W245" i="43"/>
  <c r="U245" i="43"/>
  <c r="S245" i="43"/>
  <c r="W244" i="43"/>
  <c r="U244" i="43"/>
  <c r="S244" i="43"/>
  <c r="W243" i="43"/>
  <c r="U243" i="43"/>
  <c r="S243" i="43"/>
  <c r="W242" i="43"/>
  <c r="U242" i="43"/>
  <c r="S242" i="43"/>
  <c r="W241" i="43"/>
  <c r="U241" i="43"/>
  <c r="S241" i="43"/>
  <c r="W240" i="43"/>
  <c r="U240" i="43"/>
  <c r="S240" i="43"/>
  <c r="W239" i="43"/>
  <c r="U239" i="43"/>
  <c r="S239" i="43"/>
  <c r="W229" i="43"/>
  <c r="U229" i="43"/>
  <c r="S229" i="43"/>
  <c r="W228" i="43"/>
  <c r="U228" i="43"/>
  <c r="S228" i="43"/>
  <c r="W227" i="43"/>
  <c r="U227" i="43"/>
  <c r="S227" i="43"/>
  <c r="W222" i="43"/>
  <c r="U222" i="43"/>
  <c r="S222" i="43"/>
  <c r="W221" i="43"/>
  <c r="U221" i="43"/>
  <c r="S221" i="43"/>
  <c r="W220" i="43"/>
  <c r="U220" i="43"/>
  <c r="S220" i="43"/>
  <c r="W219" i="43"/>
  <c r="U219" i="43"/>
  <c r="S219" i="43"/>
  <c r="W218" i="43"/>
  <c r="U218" i="43"/>
  <c r="S218" i="43"/>
  <c r="W213" i="43"/>
  <c r="U213" i="43"/>
  <c r="S213" i="43"/>
  <c r="W212" i="43"/>
  <c r="U212" i="43"/>
  <c r="S212" i="43"/>
  <c r="W211" i="43"/>
  <c r="U211" i="43"/>
  <c r="S211" i="43"/>
  <c r="W210" i="43"/>
  <c r="U210" i="43"/>
  <c r="S210" i="43"/>
  <c r="W209" i="43"/>
  <c r="U209" i="43"/>
  <c r="S209" i="43"/>
  <c r="W208" i="43"/>
  <c r="U208" i="43"/>
  <c r="S208" i="43"/>
  <c r="W207" i="43"/>
  <c r="U207" i="43"/>
  <c r="S207" i="43"/>
  <c r="W197" i="43"/>
  <c r="U197" i="43"/>
  <c r="S197" i="43"/>
  <c r="W196" i="43"/>
  <c r="U196" i="43"/>
  <c r="S196" i="43"/>
  <c r="W191" i="43"/>
  <c r="U191" i="43"/>
  <c r="S191" i="43"/>
  <c r="W190" i="43"/>
  <c r="U190" i="43"/>
  <c r="S190" i="43"/>
  <c r="W189" i="43"/>
  <c r="U189" i="43"/>
  <c r="S189" i="43"/>
  <c r="W188" i="43"/>
  <c r="U188" i="43"/>
  <c r="S188" i="43"/>
  <c r="W187" i="43"/>
  <c r="U187" i="43"/>
  <c r="S187" i="43"/>
  <c r="W186" i="43"/>
  <c r="U186" i="43"/>
  <c r="S186" i="43"/>
  <c r="W185" i="43"/>
  <c r="U185" i="43"/>
  <c r="S185" i="43"/>
  <c r="W184" i="43"/>
  <c r="U184" i="43"/>
  <c r="S184" i="43"/>
  <c r="W179" i="43"/>
  <c r="U179" i="43"/>
  <c r="S179" i="43"/>
  <c r="W178" i="43"/>
  <c r="U178" i="43"/>
  <c r="S178" i="43"/>
  <c r="W177" i="43"/>
  <c r="U177" i="43"/>
  <c r="S177" i="43"/>
  <c r="W176" i="43"/>
  <c r="U176" i="43"/>
  <c r="S176" i="43"/>
  <c r="W175" i="43"/>
  <c r="U175" i="43"/>
  <c r="S175" i="43"/>
  <c r="W170" i="43"/>
  <c r="U170" i="43"/>
  <c r="S170" i="43"/>
  <c r="W169" i="43"/>
  <c r="U169" i="43"/>
  <c r="S169" i="43"/>
  <c r="W168" i="43"/>
  <c r="U168" i="43"/>
  <c r="S168" i="43"/>
  <c r="W167" i="43"/>
  <c r="U167" i="43"/>
  <c r="S167" i="43"/>
  <c r="W166" i="43"/>
  <c r="U166" i="43"/>
  <c r="S166" i="43"/>
  <c r="W161" i="43"/>
  <c r="U161" i="43"/>
  <c r="S161" i="43"/>
  <c r="W160" i="43"/>
  <c r="U160" i="43"/>
  <c r="S160" i="43"/>
  <c r="W159" i="43"/>
  <c r="U159" i="43"/>
  <c r="S159" i="43"/>
  <c r="W158" i="43"/>
  <c r="U158" i="43"/>
  <c r="S158" i="43"/>
  <c r="W157" i="43"/>
  <c r="U157" i="43"/>
  <c r="S157" i="43"/>
  <c r="W156" i="43"/>
  <c r="U156" i="43"/>
  <c r="S156" i="43"/>
  <c r="W143" i="43"/>
  <c r="U143" i="43"/>
  <c r="S143" i="43"/>
  <c r="W142" i="43"/>
  <c r="U142" i="43"/>
  <c r="S142" i="43"/>
  <c r="W141" i="43"/>
  <c r="U141" i="43"/>
  <c r="S141" i="43"/>
  <c r="W140" i="43"/>
  <c r="U140" i="43"/>
  <c r="S140" i="43"/>
  <c r="W139" i="43"/>
  <c r="U139" i="43"/>
  <c r="S139" i="43"/>
  <c r="W134" i="43"/>
  <c r="U134" i="43"/>
  <c r="S134" i="43"/>
  <c r="W131" i="43"/>
  <c r="U131" i="43"/>
  <c r="S131" i="43"/>
  <c r="W130" i="43"/>
  <c r="U130" i="43"/>
  <c r="S130" i="43"/>
  <c r="W129" i="43"/>
  <c r="U129" i="43"/>
  <c r="S129" i="43"/>
  <c r="W128" i="43"/>
  <c r="U128" i="43"/>
  <c r="S128" i="43"/>
  <c r="W123" i="43"/>
  <c r="U123" i="43"/>
  <c r="S123" i="43"/>
  <c r="W122" i="43"/>
  <c r="U122" i="43"/>
  <c r="S122" i="43"/>
  <c r="W121" i="43"/>
  <c r="U121" i="43"/>
  <c r="S121" i="43"/>
  <c r="W120" i="43"/>
  <c r="U120" i="43"/>
  <c r="S120" i="43"/>
  <c r="W119" i="43"/>
  <c r="U119" i="43"/>
  <c r="S119" i="43"/>
  <c r="W118" i="43"/>
  <c r="U118" i="43"/>
  <c r="S118" i="43"/>
  <c r="W117" i="43"/>
  <c r="U117" i="43"/>
  <c r="S117" i="43"/>
  <c r="W116" i="43"/>
  <c r="U116" i="43"/>
  <c r="S116" i="43"/>
  <c r="W111" i="43"/>
  <c r="U111" i="43"/>
  <c r="S111" i="43"/>
  <c r="W110" i="43"/>
  <c r="U110" i="43"/>
  <c r="S110" i="43"/>
  <c r="W109" i="43"/>
  <c r="U109" i="43"/>
  <c r="S109" i="43"/>
  <c r="W108" i="43"/>
  <c r="U108" i="43"/>
  <c r="S108" i="43"/>
  <c r="W107" i="43"/>
  <c r="U107" i="43"/>
  <c r="S107" i="43"/>
  <c r="W106" i="43"/>
  <c r="U106" i="43"/>
  <c r="S106" i="43"/>
  <c r="W101" i="43"/>
  <c r="U101" i="43"/>
  <c r="S101" i="43"/>
  <c r="W100" i="43"/>
  <c r="U100" i="43"/>
  <c r="S100" i="43"/>
  <c r="W99" i="43"/>
  <c r="U99" i="43"/>
  <c r="S99" i="43"/>
  <c r="W98" i="43"/>
  <c r="U98" i="43"/>
  <c r="S98" i="43"/>
  <c r="W97" i="43"/>
  <c r="U97" i="43"/>
  <c r="S97" i="43"/>
  <c r="W96" i="43"/>
  <c r="U96" i="43"/>
  <c r="S96" i="43"/>
  <c r="W95" i="43"/>
  <c r="U95" i="43"/>
  <c r="S95" i="43"/>
  <c r="W94" i="43"/>
  <c r="U94" i="43"/>
  <c r="S94" i="43"/>
  <c r="W89" i="43"/>
  <c r="U89" i="43"/>
  <c r="S89" i="43"/>
  <c r="W88" i="43"/>
  <c r="U88" i="43"/>
  <c r="S88" i="43"/>
  <c r="W87" i="43"/>
  <c r="U87" i="43"/>
  <c r="S87" i="43"/>
  <c r="W86" i="43"/>
  <c r="U86" i="43"/>
  <c r="S86" i="43"/>
  <c r="W81" i="43"/>
  <c r="U81" i="43"/>
  <c r="S81" i="43"/>
  <c r="W80" i="43"/>
  <c r="U80" i="43"/>
  <c r="S80" i="43"/>
  <c r="W79" i="43"/>
  <c r="U79" i="43"/>
  <c r="S79" i="43"/>
  <c r="W78" i="43"/>
  <c r="U78" i="43"/>
  <c r="S78" i="43"/>
  <c r="W77" i="43"/>
  <c r="U77" i="43"/>
  <c r="S77" i="43"/>
  <c r="W76" i="43"/>
  <c r="U76" i="43"/>
  <c r="S76" i="43"/>
  <c r="W75" i="43"/>
  <c r="U75" i="43"/>
  <c r="S75" i="43"/>
  <c r="W74" i="43"/>
  <c r="U74" i="43"/>
  <c r="S74" i="43"/>
  <c r="W73" i="43"/>
  <c r="U73" i="43"/>
  <c r="S73" i="43"/>
  <c r="W67" i="43"/>
  <c r="U67" i="43"/>
  <c r="S67" i="43"/>
  <c r="W66" i="43"/>
  <c r="U66" i="43"/>
  <c r="S66" i="43"/>
  <c r="W65" i="43"/>
  <c r="U65" i="43"/>
  <c r="S65" i="43"/>
  <c r="W64" i="43"/>
  <c r="U64" i="43"/>
  <c r="S64" i="43"/>
  <c r="W63" i="43"/>
  <c r="U63" i="43"/>
  <c r="S63" i="43"/>
  <c r="W62" i="43"/>
  <c r="U62" i="43"/>
  <c r="S62" i="43"/>
  <c r="W61" i="43"/>
  <c r="U61" i="43"/>
  <c r="S61" i="43"/>
  <c r="W60" i="43"/>
  <c r="U60" i="43"/>
  <c r="S60" i="43"/>
  <c r="W59" i="43"/>
  <c r="U59" i="43"/>
  <c r="S59" i="43"/>
  <c r="W58" i="43"/>
  <c r="U58" i="43"/>
  <c r="S58" i="43"/>
  <c r="W53" i="43"/>
  <c r="U53" i="43"/>
  <c r="S53" i="43"/>
  <c r="W52" i="43"/>
  <c r="U52" i="43"/>
  <c r="S52" i="43"/>
  <c r="W51" i="43"/>
  <c r="U51" i="43"/>
  <c r="S51" i="43"/>
  <c r="W50" i="43"/>
  <c r="U50" i="43"/>
  <c r="S50" i="43"/>
  <c r="W49" i="43"/>
  <c r="U49" i="43"/>
  <c r="S49" i="43"/>
  <c r="W48" i="43"/>
  <c r="U48" i="43"/>
  <c r="S48" i="43"/>
  <c r="W47" i="43"/>
  <c r="U47" i="43"/>
  <c r="S47" i="43"/>
  <c r="W46" i="43"/>
  <c r="U46" i="43"/>
  <c r="S46" i="43"/>
  <c r="W45" i="43"/>
  <c r="U45" i="43"/>
  <c r="S45" i="43"/>
  <c r="K17" i="21"/>
  <c r="K265" i="33" s="1"/>
  <c r="J17" i="21"/>
  <c r="J265" i="33" s="1"/>
  <c r="I17" i="21"/>
  <c r="I265" i="33" s="1"/>
  <c r="S262" i="43"/>
  <c r="S38" i="43" s="1"/>
  <c r="V260" i="43"/>
  <c r="V258" i="43"/>
  <c r="V257" i="43"/>
  <c r="T257" i="43"/>
  <c r="Y252" i="43"/>
  <c r="V249" i="43"/>
  <c r="Z248" i="43"/>
  <c r="V248" i="43"/>
  <c r="T248" i="43"/>
  <c r="X247" i="43"/>
  <c r="V246" i="43"/>
  <c r="T246" i="43"/>
  <c r="X245" i="43"/>
  <c r="V244" i="43"/>
  <c r="X243" i="43"/>
  <c r="V243" i="43"/>
  <c r="Z241" i="43"/>
  <c r="X241" i="43"/>
  <c r="V241" i="43"/>
  <c r="T241" i="43"/>
  <c r="Z240" i="43"/>
  <c r="T240" i="43"/>
  <c r="X239" i="43"/>
  <c r="V239" i="43"/>
  <c r="W280" i="43"/>
  <c r="W31" i="43" s="1"/>
  <c r="Z279" i="43"/>
  <c r="X279" i="43"/>
  <c r="V279" i="43"/>
  <c r="T279" i="43"/>
  <c r="K10" i="31"/>
  <c r="K207" i="33" s="1"/>
  <c r="J10" i="31"/>
  <c r="J207" i="33" s="1"/>
  <c r="I10" i="31"/>
  <c r="I207" i="33" s="1"/>
  <c r="K15" i="13"/>
  <c r="K194" i="33" s="1"/>
  <c r="J15" i="13"/>
  <c r="J194" i="33" s="1"/>
  <c r="I15" i="13"/>
  <c r="I194" i="33" s="1"/>
  <c r="K10" i="29"/>
  <c r="K173" i="33" s="1"/>
  <c r="J10" i="29"/>
  <c r="J173" i="33" s="1"/>
  <c r="I10" i="29"/>
  <c r="I173" i="33" s="1"/>
  <c r="K11" i="30"/>
  <c r="K168" i="33" s="1"/>
  <c r="J11" i="30"/>
  <c r="J168" i="33" s="1"/>
  <c r="I11" i="30"/>
  <c r="I168" i="33" s="1"/>
  <c r="K16" i="12"/>
  <c r="K162" i="33" s="1"/>
  <c r="J16" i="12"/>
  <c r="J162" i="33" s="1"/>
  <c r="I16" i="12"/>
  <c r="I162" i="33" s="1"/>
  <c r="Y262" i="43" l="1"/>
  <c r="Y38" i="43" s="1"/>
  <c r="Y64" i="37"/>
  <c r="Y68" i="37"/>
  <c r="Y84" i="37"/>
  <c r="Y271" i="43"/>
  <c r="I132" i="43"/>
  <c r="Y132" i="43"/>
  <c r="Y62" i="43"/>
  <c r="Y64" i="43"/>
  <c r="Y66" i="43"/>
  <c r="Y95" i="43"/>
  <c r="U180" i="43"/>
  <c r="U18" i="43" s="1"/>
  <c r="Y176" i="43"/>
  <c r="Y178" i="43"/>
  <c r="Y188" i="43"/>
  <c r="Y190" i="43"/>
  <c r="W198" i="43"/>
  <c r="W27" i="43" s="1"/>
  <c r="S223" i="43"/>
  <c r="S20" i="43" s="1"/>
  <c r="Y220" i="43"/>
  <c r="Y222" i="43"/>
  <c r="U230" i="43"/>
  <c r="U21" i="43" s="1"/>
  <c r="Y228" i="43"/>
  <c r="Q132" i="43"/>
  <c r="Y51" i="43"/>
  <c r="Y53" i="43"/>
  <c r="Y59" i="43"/>
  <c r="Y63" i="43"/>
  <c r="Y65" i="43"/>
  <c r="Y67" i="43"/>
  <c r="S90" i="43"/>
  <c r="S12" i="43" s="1"/>
  <c r="Y88" i="43"/>
  <c r="Y98" i="43"/>
  <c r="S112" i="43"/>
  <c r="W112" i="43"/>
  <c r="W13" i="43" s="1"/>
  <c r="S124" i="43"/>
  <c r="S14" i="43" s="1"/>
  <c r="Y118" i="43"/>
  <c r="S135" i="43"/>
  <c r="W135" i="43"/>
  <c r="Y130" i="43"/>
  <c r="U144" i="43"/>
  <c r="U15" i="43" s="1"/>
  <c r="Y140" i="43"/>
  <c r="U162" i="43"/>
  <c r="U16" i="43" s="1"/>
  <c r="Y161" i="43"/>
  <c r="Y189" i="43"/>
  <c r="Y191" i="43"/>
  <c r="U198" i="43"/>
  <c r="Y197" i="43"/>
  <c r="W214" i="43"/>
  <c r="W33" i="43" s="1"/>
  <c r="Y209" i="43"/>
  <c r="Y211" i="43"/>
  <c r="Y213" i="43"/>
  <c r="U223" i="43"/>
  <c r="U20" i="43" s="1"/>
  <c r="S58" i="37"/>
  <c r="W58" i="37"/>
  <c r="Y48" i="37"/>
  <c r="Y50" i="37"/>
  <c r="Y52" i="37"/>
  <c r="Y54" i="37"/>
  <c r="Y56" i="37"/>
  <c r="S75" i="37"/>
  <c r="W75" i="37"/>
  <c r="Y65" i="37"/>
  <c r="Y67" i="37"/>
  <c r="Y269" i="43"/>
  <c r="V252" i="43"/>
  <c r="W102" i="43"/>
  <c r="W23" i="43" s="1"/>
  <c r="Y100" i="43"/>
  <c r="Y158" i="43"/>
  <c r="Y160" i="43"/>
  <c r="Y70" i="37"/>
  <c r="Y72" i="37"/>
  <c r="Y74" i="37"/>
  <c r="U275" i="43"/>
  <c r="S275" i="43"/>
  <c r="W203" i="43"/>
  <c r="Y203" i="43" s="1"/>
  <c r="U68" i="43"/>
  <c r="U10" i="43" s="1"/>
  <c r="Y61" i="43"/>
  <c r="Y97" i="43"/>
  <c r="Y101" i="43"/>
  <c r="Y159" i="43"/>
  <c r="Y168" i="43"/>
  <c r="Y170" i="43"/>
  <c r="S192" i="43"/>
  <c r="S19" i="43" s="1"/>
  <c r="U235" i="43"/>
  <c r="U35" i="43" s="1"/>
  <c r="T252" i="43"/>
  <c r="X252" i="43"/>
  <c r="Y273" i="43"/>
  <c r="Y87" i="37"/>
  <c r="Y50" i="43"/>
  <c r="S68" i="43"/>
  <c r="S10" i="43" s="1"/>
  <c r="Y60" i="43"/>
  <c r="W82" i="43"/>
  <c r="W11" i="43" s="1"/>
  <c r="Y75" i="43"/>
  <c r="Y77" i="43"/>
  <c r="Y79" i="43"/>
  <c r="Y81" i="43"/>
  <c r="U102" i="43"/>
  <c r="U23" i="43" s="1"/>
  <c r="Y96" i="43"/>
  <c r="Y99" i="43"/>
  <c r="U112" i="43"/>
  <c r="U13" i="43" s="1"/>
  <c r="Y107" i="43"/>
  <c r="Y111" i="43"/>
  <c r="W124" i="43"/>
  <c r="W14" i="43" s="1"/>
  <c r="Y120" i="43"/>
  <c r="Y121" i="43"/>
  <c r="Y122" i="43"/>
  <c r="Y123" i="43"/>
  <c r="U135" i="43"/>
  <c r="Y129" i="43"/>
  <c r="Y134" i="43"/>
  <c r="W144" i="43"/>
  <c r="W15" i="43" s="1"/>
  <c r="Y141" i="43"/>
  <c r="Y143" i="43"/>
  <c r="W162" i="43"/>
  <c r="W16" i="43" s="1"/>
  <c r="Y157" i="43"/>
  <c r="S171" i="43"/>
  <c r="W171" i="43"/>
  <c r="W17" i="43" s="1"/>
  <c r="Y167" i="43"/>
  <c r="S180" i="43"/>
  <c r="Y177" i="43"/>
  <c r="Y179" i="43"/>
  <c r="U192" i="43"/>
  <c r="U19" i="43" s="1"/>
  <c r="W192" i="43"/>
  <c r="Y185" i="43"/>
  <c r="Y186" i="43"/>
  <c r="Y187" i="43"/>
  <c r="S198" i="43"/>
  <c r="U214" i="43"/>
  <c r="Y208" i="43"/>
  <c r="Y210" i="43"/>
  <c r="Y212" i="43"/>
  <c r="Y71" i="37"/>
  <c r="Y73" i="37"/>
  <c r="U88" i="37"/>
  <c r="Y83" i="37"/>
  <c r="Y219" i="43"/>
  <c r="Y221" i="43"/>
  <c r="S230" i="43"/>
  <c r="S21" i="43" s="1"/>
  <c r="W230" i="43"/>
  <c r="Y229" i="43"/>
  <c r="U58" i="37"/>
  <c r="Y47" i="37"/>
  <c r="Y49" i="37"/>
  <c r="Y51" i="37"/>
  <c r="Y53" i="37"/>
  <c r="Y55" i="37"/>
  <c r="Y57" i="37"/>
  <c r="U75" i="37"/>
  <c r="Y66" i="37"/>
  <c r="Y69" i="37"/>
  <c r="W88" i="37"/>
  <c r="Y82" i="37"/>
  <c r="Y85" i="37"/>
  <c r="Y86" i="37"/>
  <c r="X251" i="43"/>
  <c r="X250" i="43"/>
  <c r="X249" i="43"/>
  <c r="X248" i="43"/>
  <c r="X246" i="43"/>
  <c r="X244" i="43"/>
  <c r="X242" i="43"/>
  <c r="X240" i="43"/>
  <c r="W253" i="43"/>
  <c r="W37" i="43" s="1"/>
  <c r="Y131" i="43"/>
  <c r="W223" i="43"/>
  <c r="Y108" i="43"/>
  <c r="Y109" i="43"/>
  <c r="Y110" i="43"/>
  <c r="W90" i="43"/>
  <c r="W12" i="43" s="1"/>
  <c r="U90" i="43"/>
  <c r="Y89" i="43"/>
  <c r="U82" i="43"/>
  <c r="U11" i="43" s="1"/>
  <c r="Y74" i="43"/>
  <c r="Y76" i="43"/>
  <c r="Y78" i="43"/>
  <c r="Y80" i="43"/>
  <c r="W68" i="43"/>
  <c r="W10" i="43" s="1"/>
  <c r="W180" i="43"/>
  <c r="W18" i="43" s="1"/>
  <c r="Y81" i="37"/>
  <c r="U124" i="43"/>
  <c r="Y117" i="43"/>
  <c r="Y49" i="43"/>
  <c r="S54" i="43"/>
  <c r="S9" i="43" s="1"/>
  <c r="U54" i="43"/>
  <c r="U9" i="43" s="1"/>
  <c r="W54" i="43"/>
  <c r="W9" i="43" s="1"/>
  <c r="Y46" i="43"/>
  <c r="Y48" i="43"/>
  <c r="Y52" i="43"/>
  <c r="U280" i="43"/>
  <c r="U31" i="43" s="1"/>
  <c r="V261" i="43"/>
  <c r="V259" i="43"/>
  <c r="V256" i="43"/>
  <c r="V255" i="43"/>
  <c r="V254" i="43"/>
  <c r="U262" i="43"/>
  <c r="U38" i="43" s="1"/>
  <c r="V251" i="43"/>
  <c r="Z250" i="43"/>
  <c r="V250" i="43"/>
  <c r="V247" i="43"/>
  <c r="Z246" i="43"/>
  <c r="V245" i="43"/>
  <c r="Y243" i="43"/>
  <c r="V242" i="43"/>
  <c r="V240" i="43"/>
  <c r="U253" i="43"/>
  <c r="U37" i="43" s="1"/>
  <c r="Y47" i="43"/>
  <c r="Y119" i="43"/>
  <c r="U171" i="43"/>
  <c r="U17" i="43" s="1"/>
  <c r="Y169" i="43"/>
  <c r="Y87" i="43"/>
  <c r="Y279" i="43"/>
  <c r="S280" i="43"/>
  <c r="S31" i="43" s="1"/>
  <c r="S162" i="43"/>
  <c r="S16" i="43" s="1"/>
  <c r="S144" i="43"/>
  <c r="S15" i="43" s="1"/>
  <c r="S102" i="43"/>
  <c r="S88" i="37"/>
  <c r="S214" i="43"/>
  <c r="S33" i="43" s="1"/>
  <c r="Y274" i="43"/>
  <c r="Z274" i="43" s="1"/>
  <c r="Y272" i="43"/>
  <c r="Y270" i="43"/>
  <c r="Y268" i="43"/>
  <c r="T261" i="43"/>
  <c r="T260" i="43"/>
  <c r="T259" i="43"/>
  <c r="T258" i="43"/>
  <c r="T256" i="43"/>
  <c r="T255" i="43"/>
  <c r="T254" i="43"/>
  <c r="Y251" i="43"/>
  <c r="T251" i="43"/>
  <c r="Z251" i="43"/>
  <c r="T250" i="43"/>
  <c r="Y250" i="43"/>
  <c r="Y248" i="43"/>
  <c r="T247" i="43"/>
  <c r="Z247" i="43"/>
  <c r="Y247" i="43"/>
  <c r="Y246" i="43"/>
  <c r="T245" i="43"/>
  <c r="Z245" i="43"/>
  <c r="Y245" i="43"/>
  <c r="T243" i="43"/>
  <c r="Z243" i="43"/>
  <c r="T249" i="43"/>
  <c r="Z249" i="43"/>
  <c r="Y249" i="43"/>
  <c r="T242" i="43"/>
  <c r="Z242" i="43"/>
  <c r="Y242" i="43"/>
  <c r="Y241" i="43"/>
  <c r="Y239" i="43"/>
  <c r="T239" i="43"/>
  <c r="Y240" i="43"/>
  <c r="S82" i="43"/>
  <c r="S11" i="43" s="1"/>
  <c r="Y142" i="43"/>
  <c r="T244" i="43"/>
  <c r="Z244" i="43"/>
  <c r="Y244" i="43"/>
  <c r="S253" i="43"/>
  <c r="S37" i="43" s="1"/>
  <c r="W275" i="43"/>
  <c r="X254" i="43"/>
  <c r="X255" i="43"/>
  <c r="Z255" i="43"/>
  <c r="X256" i="43"/>
  <c r="Z256" i="43"/>
  <c r="X257" i="43"/>
  <c r="Z257" i="43"/>
  <c r="X258" i="43"/>
  <c r="Z258" i="43"/>
  <c r="X259" i="43"/>
  <c r="Z259" i="43"/>
  <c r="X260" i="43"/>
  <c r="Z260" i="43"/>
  <c r="X261" i="43"/>
  <c r="Z261" i="43"/>
  <c r="Y254" i="43"/>
  <c r="Y255" i="43"/>
  <c r="Y256" i="43"/>
  <c r="Y257" i="43"/>
  <c r="Y258" i="43"/>
  <c r="Y259" i="43"/>
  <c r="Y260" i="43"/>
  <c r="Y261" i="43"/>
  <c r="W262" i="43"/>
  <c r="W38" i="43" s="1"/>
  <c r="Y80" i="37"/>
  <c r="Y63" i="37"/>
  <c r="Y46" i="37"/>
  <c r="Y267" i="43"/>
  <c r="S35" i="43"/>
  <c r="T235" i="43"/>
  <c r="T35" i="43" s="1"/>
  <c r="W35" i="43"/>
  <c r="X235" i="43"/>
  <c r="X35" i="43" s="1"/>
  <c r="Y234" i="43"/>
  <c r="Y227" i="43"/>
  <c r="Y218" i="43"/>
  <c r="Y207" i="43"/>
  <c r="S29" i="43"/>
  <c r="U29" i="43"/>
  <c r="Y202" i="43"/>
  <c r="U27" i="43"/>
  <c r="Y196" i="43"/>
  <c r="Y184" i="43"/>
  <c r="Y175" i="43"/>
  <c r="Y166" i="43"/>
  <c r="Y156" i="43"/>
  <c r="Y152" i="43"/>
  <c r="Y148" i="43"/>
  <c r="Y139" i="43"/>
  <c r="Y128" i="43"/>
  <c r="Y116" i="43"/>
  <c r="Y106" i="43"/>
  <c r="Y94" i="43"/>
  <c r="Y86" i="43"/>
  <c r="Y73" i="43"/>
  <c r="Y58" i="43"/>
  <c r="Y45" i="43"/>
  <c r="A99" i="33"/>
  <c r="Y124" i="43" l="1"/>
  <c r="Y14" i="43" s="1"/>
  <c r="Y223" i="43"/>
  <c r="Y20" i="43" s="1"/>
  <c r="Y135" i="43"/>
  <c r="S39" i="43"/>
  <c r="U39" i="43"/>
  <c r="U14" i="43"/>
  <c r="W20" i="43"/>
  <c r="Y171" i="43"/>
  <c r="Y17" i="43" s="1"/>
  <c r="S17" i="43"/>
  <c r="Y112" i="43"/>
  <c r="Y13" i="43" s="1"/>
  <c r="S13" i="43"/>
  <c r="Y68" i="43"/>
  <c r="Y10" i="43" s="1"/>
  <c r="Y162" i="43"/>
  <c r="Y16" i="43" s="1"/>
  <c r="Z252" i="43"/>
  <c r="Y82" i="43"/>
  <c r="Y11" i="43" s="1"/>
  <c r="Y253" i="43"/>
  <c r="Y37" i="43" s="1"/>
  <c r="Y102" i="43"/>
  <c r="Y23" i="43" s="1"/>
  <c r="S23" i="43"/>
  <c r="Y90" i="43"/>
  <c r="Y12" i="43" s="1"/>
  <c r="U12" i="43"/>
  <c r="Y230" i="43"/>
  <c r="Y21" i="43" s="1"/>
  <c r="W21" i="43"/>
  <c r="Y214" i="43"/>
  <c r="Y33" i="43" s="1"/>
  <c r="Y280" i="43"/>
  <c r="Y31" i="43" s="1"/>
  <c r="Y235" i="43"/>
  <c r="Y35" i="43" s="1"/>
  <c r="V235" i="43"/>
  <c r="V35" i="43" s="1"/>
  <c r="Y144" i="43"/>
  <c r="Y15" i="43" s="1"/>
  <c r="U33" i="43"/>
  <c r="Y88" i="37"/>
  <c r="Y198" i="43"/>
  <c r="Y27" i="43" s="1"/>
  <c r="S27" i="43"/>
  <c r="Y192" i="43"/>
  <c r="Y19" i="43" s="1"/>
  <c r="W19" i="43"/>
  <c r="Y180" i="43"/>
  <c r="Y18" i="43" s="1"/>
  <c r="S18" i="43"/>
  <c r="Y275" i="43"/>
  <c r="W29" i="43"/>
  <c r="Y54" i="43"/>
  <c r="Y9" i="43" s="1"/>
  <c r="U263" i="43"/>
  <c r="Z239" i="43"/>
  <c r="S263" i="43"/>
  <c r="W39" i="43"/>
  <c r="Y263" i="43"/>
  <c r="Z254" i="43"/>
  <c r="W263" i="43"/>
  <c r="Y75" i="37"/>
  <c r="Y58" i="37"/>
  <c r="Y29" i="43"/>
  <c r="Y25" i="43"/>
  <c r="Y39" i="43" l="1"/>
  <c r="B132" i="43" l="1"/>
  <c r="B131" i="43"/>
  <c r="O134" i="43"/>
  <c r="AF132" i="43" l="1"/>
  <c r="AD132" i="43"/>
  <c r="AB132" i="43"/>
  <c r="AH132" i="43"/>
  <c r="AD131" i="43"/>
  <c r="AB131" i="43"/>
  <c r="AF131" i="43"/>
  <c r="AH131" i="43"/>
  <c r="D132" i="43"/>
  <c r="Z132" i="43"/>
  <c r="R132" i="43"/>
  <c r="J132" i="43"/>
  <c r="F132" i="43"/>
  <c r="X132" i="43"/>
  <c r="P132" i="43"/>
  <c r="V132" i="43"/>
  <c r="N132" i="43"/>
  <c r="T132" i="43"/>
  <c r="H132" i="43"/>
  <c r="L132" i="43"/>
  <c r="V131" i="43"/>
  <c r="T131" i="43"/>
  <c r="X131" i="43"/>
  <c r="Z131" i="43"/>
  <c r="C50" i="7"/>
  <c r="B22" i="4" l="1"/>
  <c r="B73" i="43"/>
  <c r="C73" i="43"/>
  <c r="E73" i="43"/>
  <c r="G73" i="43"/>
  <c r="K73" i="43"/>
  <c r="L73" i="43" s="1"/>
  <c r="M73" i="43"/>
  <c r="O73" i="43"/>
  <c r="B74" i="43"/>
  <c r="C74" i="43"/>
  <c r="E74" i="43"/>
  <c r="G74" i="43"/>
  <c r="K74" i="43"/>
  <c r="M74" i="43"/>
  <c r="O74" i="43"/>
  <c r="B75" i="43"/>
  <c r="C75" i="43"/>
  <c r="E75" i="43"/>
  <c r="F75" i="43" s="1"/>
  <c r="G75" i="43"/>
  <c r="K75" i="43"/>
  <c r="L75" i="43" s="1"/>
  <c r="M75" i="43"/>
  <c r="O75" i="43"/>
  <c r="P75" i="43" s="1"/>
  <c r="L74" i="43" l="1"/>
  <c r="P74" i="43"/>
  <c r="F74" i="43"/>
  <c r="AH75" i="43"/>
  <c r="AD75" i="43"/>
  <c r="AB75" i="43"/>
  <c r="AF75" i="43"/>
  <c r="AB73" i="43"/>
  <c r="AF73" i="43"/>
  <c r="AD73" i="43"/>
  <c r="AH73" i="43"/>
  <c r="AH74" i="43"/>
  <c r="AD74" i="43"/>
  <c r="AF74" i="43"/>
  <c r="AB74" i="43"/>
  <c r="Q75" i="43"/>
  <c r="R75" i="43" s="1"/>
  <c r="N75" i="43"/>
  <c r="H75" i="43"/>
  <c r="N73" i="43"/>
  <c r="H73" i="43"/>
  <c r="D73" i="43"/>
  <c r="X74" i="43"/>
  <c r="V74" i="43"/>
  <c r="T74" i="43"/>
  <c r="Z74" i="43"/>
  <c r="X75" i="43"/>
  <c r="V75" i="43"/>
  <c r="Z75" i="43"/>
  <c r="T75" i="43"/>
  <c r="V73" i="43"/>
  <c r="T73" i="43"/>
  <c r="X73" i="43"/>
  <c r="Z73" i="43"/>
  <c r="N74" i="43"/>
  <c r="H74" i="43"/>
  <c r="Q73" i="43"/>
  <c r="R73" i="43" s="1"/>
  <c r="D75" i="43"/>
  <c r="Q74" i="43"/>
  <c r="R74" i="43" s="1"/>
  <c r="I75" i="43"/>
  <c r="J75" i="43" s="1"/>
  <c r="D74" i="43"/>
  <c r="P73" i="43"/>
  <c r="F73" i="43"/>
  <c r="I73" i="43"/>
  <c r="J73" i="43" s="1"/>
  <c r="I74" i="43"/>
  <c r="J74" i="43" s="1"/>
  <c r="Q79" i="37" l="1"/>
  <c r="R62" i="37"/>
  <c r="Q62" i="37"/>
  <c r="R45" i="37"/>
  <c r="Q45" i="37"/>
  <c r="C279" i="43"/>
  <c r="C45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P45" i="37"/>
  <c r="C62" i="37"/>
  <c r="D62" i="37"/>
  <c r="E62" i="37"/>
  <c r="F62" i="37"/>
  <c r="G62" i="37"/>
  <c r="H62" i="37"/>
  <c r="I62" i="37"/>
  <c r="J62" i="37"/>
  <c r="K62" i="37"/>
  <c r="L62" i="37"/>
  <c r="M62" i="37"/>
  <c r="N62" i="37"/>
  <c r="O62" i="37"/>
  <c r="P62" i="37"/>
  <c r="C79" i="37"/>
  <c r="D79" i="37"/>
  <c r="E79" i="37"/>
  <c r="F79" i="37"/>
  <c r="G79" i="37"/>
  <c r="H79" i="37"/>
  <c r="I79" i="37"/>
  <c r="K79" i="37"/>
  <c r="L79" i="37"/>
  <c r="M79" i="37"/>
  <c r="N79" i="37"/>
  <c r="O79" i="37"/>
  <c r="P79" i="37"/>
  <c r="O274" i="43" l="1"/>
  <c r="P274" i="43" s="1"/>
  <c r="M274" i="43"/>
  <c r="N274" i="43" s="1"/>
  <c r="K274" i="43"/>
  <c r="L274" i="43" s="1"/>
  <c r="G274" i="43"/>
  <c r="H274" i="43" s="1"/>
  <c r="E274" i="43"/>
  <c r="F274" i="43" s="1"/>
  <c r="C274" i="43"/>
  <c r="D274" i="43" s="1"/>
  <c r="A9" i="43"/>
  <c r="A10" i="43"/>
  <c r="A11" i="43"/>
  <c r="A12" i="43"/>
  <c r="A13" i="43"/>
  <c r="A14" i="43"/>
  <c r="A15" i="43"/>
  <c r="A16" i="43"/>
  <c r="A17" i="43"/>
  <c r="A18" i="43"/>
  <c r="A19" i="43"/>
  <c r="A20" i="43"/>
  <c r="A21" i="43"/>
  <c r="A23" i="43"/>
  <c r="A25" i="43"/>
  <c r="A27" i="43"/>
  <c r="A29" i="43"/>
  <c r="A33" i="43"/>
  <c r="A35" i="43"/>
  <c r="A239" i="43"/>
  <c r="A240" i="43"/>
  <c r="A241" i="43"/>
  <c r="A242" i="43"/>
  <c r="A243" i="43"/>
  <c r="A244" i="43"/>
  <c r="A245" i="43"/>
  <c r="A246" i="43"/>
  <c r="A247" i="43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79" i="43"/>
  <c r="A280" i="43"/>
  <c r="Q274" i="43" l="1"/>
  <c r="R274" i="43" s="1"/>
  <c r="I274" i="43"/>
  <c r="J274" i="43" s="1"/>
  <c r="H10" i="31" l="1"/>
  <c r="H207" i="33" s="1"/>
  <c r="G10" i="31"/>
  <c r="G207" i="33" s="1"/>
  <c r="F10" i="31"/>
  <c r="F207" i="33" s="1"/>
  <c r="E10" i="31"/>
  <c r="E207" i="33" s="1"/>
  <c r="D10" i="31"/>
  <c r="D207" i="33" s="1"/>
  <c r="C10" i="31"/>
  <c r="C207" i="33" s="1"/>
  <c r="C18" i="19"/>
  <c r="C74" i="33" s="1"/>
  <c r="C17" i="21" l="1"/>
  <c r="C265" i="33" s="1"/>
  <c r="B18" i="19"/>
  <c r="B74" i="33" s="1"/>
  <c r="H17" i="21" l="1"/>
  <c r="H265" i="33" s="1"/>
  <c r="G17" i="21"/>
  <c r="G265" i="33" s="1"/>
  <c r="F17" i="21"/>
  <c r="F265" i="33" s="1"/>
  <c r="E17" i="21"/>
  <c r="E265" i="33" s="1"/>
  <c r="D17" i="21"/>
  <c r="D265" i="33" s="1"/>
  <c r="B48" i="32" l="1"/>
  <c r="B258" i="33" s="1"/>
  <c r="A97" i="33" l="1"/>
  <c r="A96" i="33"/>
  <c r="A277" i="43"/>
  <c r="B279" i="43"/>
  <c r="E279" i="43"/>
  <c r="G279" i="43"/>
  <c r="K279" i="43"/>
  <c r="M279" i="43"/>
  <c r="O279" i="43"/>
  <c r="M280" i="43"/>
  <c r="M31" i="43" s="1"/>
  <c r="C10" i="44"/>
  <c r="C105" i="33" s="1"/>
  <c r="B10" i="44"/>
  <c r="R279" i="43"/>
  <c r="P279" i="43"/>
  <c r="N279" i="43"/>
  <c r="L279" i="43"/>
  <c r="J279" i="43"/>
  <c r="H279" i="43"/>
  <c r="F279" i="43"/>
  <c r="D279" i="43"/>
  <c r="B239" i="43"/>
  <c r="C239" i="43"/>
  <c r="E239" i="43"/>
  <c r="G239" i="43"/>
  <c r="K239" i="43"/>
  <c r="M239" i="43"/>
  <c r="O239" i="43"/>
  <c r="B240" i="43"/>
  <c r="C240" i="43"/>
  <c r="E240" i="43"/>
  <c r="G240" i="43"/>
  <c r="K240" i="43"/>
  <c r="M240" i="43"/>
  <c r="O240" i="43"/>
  <c r="B241" i="43"/>
  <c r="C241" i="43"/>
  <c r="E241" i="43"/>
  <c r="G241" i="43"/>
  <c r="K241" i="43"/>
  <c r="M241" i="43"/>
  <c r="O241" i="43"/>
  <c r="B242" i="43"/>
  <c r="C242" i="43"/>
  <c r="E242" i="43"/>
  <c r="G242" i="43"/>
  <c r="K242" i="43"/>
  <c r="M242" i="43"/>
  <c r="O242" i="43"/>
  <c r="B243" i="43"/>
  <c r="C243" i="43"/>
  <c r="E243" i="43"/>
  <c r="G243" i="43"/>
  <c r="K243" i="43"/>
  <c r="M243" i="43"/>
  <c r="O243" i="43"/>
  <c r="B244" i="43"/>
  <c r="C244" i="43"/>
  <c r="E244" i="43"/>
  <c r="G244" i="43"/>
  <c r="K244" i="43"/>
  <c r="M244" i="43"/>
  <c r="O244" i="43"/>
  <c r="B245" i="43"/>
  <c r="C245" i="43"/>
  <c r="E245" i="43"/>
  <c r="G245" i="43"/>
  <c r="K245" i="43"/>
  <c r="M245" i="43"/>
  <c r="O245" i="43"/>
  <c r="B246" i="43"/>
  <c r="C246" i="43"/>
  <c r="E246" i="43"/>
  <c r="G246" i="43"/>
  <c r="K246" i="43"/>
  <c r="M246" i="43"/>
  <c r="O246" i="43"/>
  <c r="B247" i="43"/>
  <c r="C247" i="43"/>
  <c r="E247" i="43"/>
  <c r="G247" i="43"/>
  <c r="K247" i="43"/>
  <c r="M247" i="43"/>
  <c r="O247" i="43"/>
  <c r="B248" i="43"/>
  <c r="C248" i="43"/>
  <c r="E248" i="43"/>
  <c r="G248" i="43"/>
  <c r="K248" i="43"/>
  <c r="M248" i="43"/>
  <c r="O248" i="43"/>
  <c r="B249" i="43"/>
  <c r="C249" i="43"/>
  <c r="E249" i="43"/>
  <c r="G249" i="43"/>
  <c r="K249" i="43"/>
  <c r="M249" i="43"/>
  <c r="O249" i="43"/>
  <c r="B250" i="43"/>
  <c r="C250" i="43"/>
  <c r="E250" i="43"/>
  <c r="G250" i="43"/>
  <c r="K250" i="43"/>
  <c r="M250" i="43"/>
  <c r="O250" i="43"/>
  <c r="B251" i="43"/>
  <c r="C251" i="43"/>
  <c r="E251" i="43"/>
  <c r="G251" i="43"/>
  <c r="K251" i="43"/>
  <c r="M251" i="43"/>
  <c r="O251" i="43"/>
  <c r="B252" i="43"/>
  <c r="C252" i="43"/>
  <c r="E252" i="43"/>
  <c r="G252" i="43"/>
  <c r="K252" i="43"/>
  <c r="M252" i="43"/>
  <c r="O252" i="43"/>
  <c r="B254" i="43"/>
  <c r="C254" i="43"/>
  <c r="E254" i="43"/>
  <c r="G254" i="43"/>
  <c r="K254" i="43"/>
  <c r="M254" i="43"/>
  <c r="O254" i="43"/>
  <c r="B255" i="43"/>
  <c r="C255" i="43"/>
  <c r="E255" i="43"/>
  <c r="G255" i="43"/>
  <c r="K255" i="43"/>
  <c r="M255" i="43"/>
  <c r="O255" i="43"/>
  <c r="B256" i="43"/>
  <c r="C256" i="43"/>
  <c r="E256" i="43"/>
  <c r="G256" i="43"/>
  <c r="K256" i="43"/>
  <c r="M256" i="43"/>
  <c r="O256" i="43"/>
  <c r="B257" i="43"/>
  <c r="C257" i="43"/>
  <c r="E257" i="43"/>
  <c r="G257" i="43"/>
  <c r="K257" i="43"/>
  <c r="M257" i="43"/>
  <c r="O257" i="43"/>
  <c r="B258" i="43"/>
  <c r="C258" i="43"/>
  <c r="E258" i="43"/>
  <c r="G258" i="43"/>
  <c r="K258" i="43"/>
  <c r="M258" i="43"/>
  <c r="O258" i="43"/>
  <c r="B259" i="43"/>
  <c r="C259" i="43"/>
  <c r="E259" i="43"/>
  <c r="G259" i="43"/>
  <c r="K259" i="43"/>
  <c r="M259" i="43"/>
  <c r="O259" i="43"/>
  <c r="B260" i="43"/>
  <c r="C260" i="43"/>
  <c r="E260" i="43"/>
  <c r="G260" i="43"/>
  <c r="K260" i="43"/>
  <c r="M260" i="43"/>
  <c r="O260" i="43"/>
  <c r="B261" i="43"/>
  <c r="C261" i="43"/>
  <c r="E261" i="43"/>
  <c r="G261" i="43"/>
  <c r="K261" i="43"/>
  <c r="M261" i="43"/>
  <c r="O261" i="43"/>
  <c r="O262" i="43"/>
  <c r="O38" i="43" s="1"/>
  <c r="E262" i="43"/>
  <c r="E38" i="43" s="1"/>
  <c r="E253" i="43"/>
  <c r="E37" i="43" s="1"/>
  <c r="Q244" i="43"/>
  <c r="Q242" i="43"/>
  <c r="D257" i="43"/>
  <c r="F257" i="43"/>
  <c r="H257" i="43"/>
  <c r="J257" i="43"/>
  <c r="L257" i="43"/>
  <c r="N257" i="43"/>
  <c r="P257" i="43"/>
  <c r="L251" i="43"/>
  <c r="R251" i="43"/>
  <c r="F254" i="43"/>
  <c r="F255" i="43"/>
  <c r="F256" i="43"/>
  <c r="O131" i="43"/>
  <c r="O130" i="43"/>
  <c r="O129" i="43"/>
  <c r="O128" i="43"/>
  <c r="M134" i="43"/>
  <c r="M131" i="43"/>
  <c r="M130" i="43"/>
  <c r="M129" i="43"/>
  <c r="M128" i="43"/>
  <c r="K134" i="43"/>
  <c r="K131" i="43"/>
  <c r="K130" i="43"/>
  <c r="K129" i="43"/>
  <c r="K128" i="43"/>
  <c r="G134" i="43"/>
  <c r="G131" i="43"/>
  <c r="G130" i="43"/>
  <c r="G129" i="43"/>
  <c r="G128" i="43"/>
  <c r="E134" i="43"/>
  <c r="E131" i="43"/>
  <c r="E130" i="43"/>
  <c r="E129" i="43"/>
  <c r="E128" i="43"/>
  <c r="C134" i="43"/>
  <c r="B134" i="43"/>
  <c r="C131" i="43"/>
  <c r="C130" i="43"/>
  <c r="B130" i="43"/>
  <c r="C129" i="43"/>
  <c r="B129" i="43"/>
  <c r="C128" i="43"/>
  <c r="B128" i="43"/>
  <c r="B30" i="7"/>
  <c r="B245" i="33" s="1"/>
  <c r="B122" i="43"/>
  <c r="C122" i="43"/>
  <c r="E122" i="43"/>
  <c r="G122" i="43"/>
  <c r="K122" i="43"/>
  <c r="M122" i="43"/>
  <c r="O122" i="43"/>
  <c r="B123" i="43"/>
  <c r="C123" i="43"/>
  <c r="E123" i="43"/>
  <c r="G123" i="43"/>
  <c r="K123" i="43"/>
  <c r="M123" i="43"/>
  <c r="O123" i="43"/>
  <c r="L123" i="43" l="1"/>
  <c r="F123" i="43"/>
  <c r="P123" i="43"/>
  <c r="F122" i="43"/>
  <c r="AB122" i="43"/>
  <c r="AF122" i="43"/>
  <c r="AD122" i="43"/>
  <c r="AH122" i="43"/>
  <c r="AF134" i="43"/>
  <c r="AD134" i="43"/>
  <c r="AB134" i="43"/>
  <c r="AH134" i="43"/>
  <c r="AD123" i="43"/>
  <c r="AB123" i="43"/>
  <c r="AF123" i="43"/>
  <c r="AH123" i="43"/>
  <c r="AF128" i="43"/>
  <c r="AD128" i="43"/>
  <c r="AB128" i="43"/>
  <c r="AH128" i="43"/>
  <c r="AF129" i="43"/>
  <c r="AD129" i="43"/>
  <c r="AB129" i="43"/>
  <c r="AH129" i="43"/>
  <c r="AB130" i="43"/>
  <c r="AF130" i="43"/>
  <c r="AD130" i="43"/>
  <c r="AH130" i="43"/>
  <c r="AD280" i="43"/>
  <c r="AD31" i="43" s="1"/>
  <c r="AF280" i="43"/>
  <c r="AF31" i="43" s="1"/>
  <c r="AB280" i="43"/>
  <c r="AB31" i="43" s="1"/>
  <c r="AH280" i="43"/>
  <c r="AH31" i="43" s="1"/>
  <c r="B280" i="43"/>
  <c r="B31" i="43" s="1"/>
  <c r="X280" i="43"/>
  <c r="X31" i="43" s="1"/>
  <c r="V280" i="43"/>
  <c r="V31" i="43" s="1"/>
  <c r="T280" i="43"/>
  <c r="T31" i="43" s="1"/>
  <c r="Z280" i="43"/>
  <c r="Z31" i="43" s="1"/>
  <c r="T123" i="43"/>
  <c r="X123" i="43"/>
  <c r="V123" i="43"/>
  <c r="Z123" i="43"/>
  <c r="T128" i="43"/>
  <c r="X128" i="43"/>
  <c r="V128" i="43"/>
  <c r="Z128" i="43"/>
  <c r="T129" i="43"/>
  <c r="X129" i="43"/>
  <c r="V129" i="43"/>
  <c r="Z129" i="43"/>
  <c r="Z130" i="43"/>
  <c r="X130" i="43"/>
  <c r="T130" i="43"/>
  <c r="V130" i="43"/>
  <c r="X122" i="43"/>
  <c r="V122" i="43"/>
  <c r="T122" i="43"/>
  <c r="Z122" i="43"/>
  <c r="X134" i="43"/>
  <c r="V134" i="43"/>
  <c r="T134" i="43"/>
  <c r="Z134" i="43"/>
  <c r="O135" i="43"/>
  <c r="P128" i="43"/>
  <c r="N129" i="43"/>
  <c r="P130" i="43"/>
  <c r="N131" i="43"/>
  <c r="F134" i="43"/>
  <c r="I129" i="43"/>
  <c r="J129" i="43" s="1"/>
  <c r="D130" i="43"/>
  <c r="I131" i="43"/>
  <c r="J131" i="43" s="1"/>
  <c r="H128" i="43"/>
  <c r="N130" i="43"/>
  <c r="I130" i="43"/>
  <c r="J130" i="43" s="1"/>
  <c r="Q128" i="43"/>
  <c r="R128" i="43" s="1"/>
  <c r="P134" i="43"/>
  <c r="P129" i="43"/>
  <c r="D131" i="43"/>
  <c r="P131" i="43"/>
  <c r="B135" i="43"/>
  <c r="H129" i="43"/>
  <c r="H131" i="43"/>
  <c r="Q130" i="43"/>
  <c r="R130" i="43" s="1"/>
  <c r="Q134" i="43"/>
  <c r="R134" i="43" s="1"/>
  <c r="Q129" i="43"/>
  <c r="R129" i="43" s="1"/>
  <c r="Q131" i="43"/>
  <c r="R131" i="43" s="1"/>
  <c r="F280" i="43"/>
  <c r="F31" i="43" s="1"/>
  <c r="I122" i="43"/>
  <c r="J122" i="43" s="1"/>
  <c r="D128" i="43"/>
  <c r="N128" i="43"/>
  <c r="L129" i="43"/>
  <c r="H130" i="43"/>
  <c r="L130" i="43"/>
  <c r="L131" i="43"/>
  <c r="L134" i="43"/>
  <c r="D280" i="43"/>
  <c r="D31" i="43" s="1"/>
  <c r="H280" i="43"/>
  <c r="H31" i="43" s="1"/>
  <c r="F128" i="43"/>
  <c r="L128" i="43"/>
  <c r="F129" i="43"/>
  <c r="F130" i="43"/>
  <c r="F131" i="43"/>
  <c r="N134" i="43"/>
  <c r="D134" i="43"/>
  <c r="H134" i="43"/>
  <c r="D129" i="43"/>
  <c r="I134" i="43"/>
  <c r="J134" i="43" s="1"/>
  <c r="G262" i="43"/>
  <c r="G38" i="43" s="1"/>
  <c r="L261" i="43"/>
  <c r="H261" i="43"/>
  <c r="R280" i="43"/>
  <c r="R31" i="43" s="1"/>
  <c r="P280" i="43"/>
  <c r="P31" i="43" s="1"/>
  <c r="E280" i="43"/>
  <c r="E31" i="43" s="1"/>
  <c r="N123" i="43"/>
  <c r="H123" i="43"/>
  <c r="D123" i="43"/>
  <c r="P122" i="43"/>
  <c r="L122" i="43"/>
  <c r="H122" i="43"/>
  <c r="K262" i="43"/>
  <c r="K38" i="43" s="1"/>
  <c r="N259" i="43"/>
  <c r="L259" i="43"/>
  <c r="H259" i="43"/>
  <c r="L256" i="43"/>
  <c r="H256" i="43"/>
  <c r="L255" i="43"/>
  <c r="H255" i="43"/>
  <c r="L254" i="43"/>
  <c r="H254" i="43"/>
  <c r="G280" i="43"/>
  <c r="G31" i="43" s="1"/>
  <c r="F261" i="43"/>
  <c r="F259" i="43"/>
  <c r="J255" i="43"/>
  <c r="I261" i="43"/>
  <c r="J261" i="43"/>
  <c r="D261" i="43"/>
  <c r="I260" i="43"/>
  <c r="I259" i="43"/>
  <c r="J259" i="43"/>
  <c r="D259" i="43"/>
  <c r="I258" i="43"/>
  <c r="J256" i="43"/>
  <c r="D256" i="43"/>
  <c r="I256" i="43"/>
  <c r="D255" i="43"/>
  <c r="I255" i="43"/>
  <c r="J254" i="43"/>
  <c r="D254" i="43"/>
  <c r="I254" i="43"/>
  <c r="C262" i="43"/>
  <c r="C38" i="43" s="1"/>
  <c r="I257" i="43"/>
  <c r="C280" i="43"/>
  <c r="C31" i="43" s="1"/>
  <c r="I279" i="43"/>
  <c r="Q260" i="43"/>
  <c r="P255" i="43"/>
  <c r="Q258" i="43"/>
  <c r="R255" i="43"/>
  <c r="N255" i="43"/>
  <c r="Q255" i="43"/>
  <c r="G253" i="43"/>
  <c r="G37" i="43" s="1"/>
  <c r="C253" i="43"/>
  <c r="C37" i="43" s="1"/>
  <c r="I244" i="43"/>
  <c r="I242" i="43"/>
  <c r="I251" i="43"/>
  <c r="I241" i="43"/>
  <c r="Q259" i="43"/>
  <c r="R259" i="43"/>
  <c r="P259" i="43"/>
  <c r="P254" i="43"/>
  <c r="P261" i="43"/>
  <c r="P256" i="43"/>
  <c r="Q257" i="43"/>
  <c r="O280" i="43"/>
  <c r="O31" i="43" s="1"/>
  <c r="R260" i="43"/>
  <c r="P260" i="43"/>
  <c r="N260" i="43"/>
  <c r="L260" i="43"/>
  <c r="H260" i="43"/>
  <c r="F260" i="43"/>
  <c r="D260" i="43"/>
  <c r="R258" i="43"/>
  <c r="P258" i="43"/>
  <c r="N258" i="43"/>
  <c r="L258" i="43"/>
  <c r="J258" i="43"/>
  <c r="H258" i="43"/>
  <c r="F258" i="43"/>
  <c r="D258" i="43"/>
  <c r="B262" i="43"/>
  <c r="B38" i="43" s="1"/>
  <c r="P251" i="43"/>
  <c r="J251" i="43"/>
  <c r="H251" i="43"/>
  <c r="F251" i="43"/>
  <c r="D251" i="43"/>
  <c r="P244" i="43"/>
  <c r="J244" i="43"/>
  <c r="H244" i="43"/>
  <c r="F244" i="43"/>
  <c r="D244" i="43"/>
  <c r="P242" i="43"/>
  <c r="J242" i="43"/>
  <c r="H242" i="43"/>
  <c r="F242" i="43"/>
  <c r="D242" i="43"/>
  <c r="P241" i="43"/>
  <c r="J241" i="43"/>
  <c r="H241" i="43"/>
  <c r="F241" i="43"/>
  <c r="D241" i="43"/>
  <c r="R261" i="43"/>
  <c r="N261" i="43"/>
  <c r="Q261" i="43"/>
  <c r="R256" i="43"/>
  <c r="N256" i="43"/>
  <c r="Q256" i="43"/>
  <c r="R254" i="43"/>
  <c r="N254" i="43"/>
  <c r="M262" i="43"/>
  <c r="M38" i="43" s="1"/>
  <c r="Q254" i="43"/>
  <c r="M135" i="43"/>
  <c r="O253" i="43"/>
  <c r="O37" i="43" s="1"/>
  <c r="N251" i="43"/>
  <c r="N244" i="43"/>
  <c r="N242" i="43"/>
  <c r="N241" i="43"/>
  <c r="M253" i="43"/>
  <c r="M37" i="43" s="1"/>
  <c r="N280" i="43"/>
  <c r="N31" i="43" s="1"/>
  <c r="E135" i="43"/>
  <c r="K135" i="43"/>
  <c r="Q123" i="43"/>
  <c r="R123" i="43" s="1"/>
  <c r="Q251" i="43"/>
  <c r="B253" i="43"/>
  <c r="B37" i="43" s="1"/>
  <c r="L244" i="43"/>
  <c r="L242" i="43"/>
  <c r="R241" i="43"/>
  <c r="L241" i="43"/>
  <c r="Q241" i="43"/>
  <c r="K253" i="43"/>
  <c r="K37" i="43" s="1"/>
  <c r="K280" i="43"/>
  <c r="K31" i="43" s="1"/>
  <c r="Q279" i="43"/>
  <c r="L280" i="43"/>
  <c r="L31" i="43" s="1"/>
  <c r="D122" i="43"/>
  <c r="I128" i="43"/>
  <c r="J128" i="43" s="1"/>
  <c r="G135" i="43"/>
  <c r="C135" i="43"/>
  <c r="I123" i="43"/>
  <c r="J123" i="43" s="1"/>
  <c r="N122" i="43"/>
  <c r="Q122" i="43"/>
  <c r="R122" i="43" s="1"/>
  <c r="AH253" i="43" l="1"/>
  <c r="AH37" i="43" s="1"/>
  <c r="AD253" i="43"/>
  <c r="AD37" i="43" s="1"/>
  <c r="AH262" i="43"/>
  <c r="AH38" i="43" s="1"/>
  <c r="AF262" i="43"/>
  <c r="AF38" i="43" s="1"/>
  <c r="AF253" i="43"/>
  <c r="AF37" i="43" s="1"/>
  <c r="AB253" i="43"/>
  <c r="AB37" i="43" s="1"/>
  <c r="AD262" i="43"/>
  <c r="AD38" i="43" s="1"/>
  <c r="AB262" i="43"/>
  <c r="AB38" i="43" s="1"/>
  <c r="AD135" i="43"/>
  <c r="AB135" i="43"/>
  <c r="AF135" i="43"/>
  <c r="AH135" i="43"/>
  <c r="T262" i="43"/>
  <c r="T38" i="43" s="1"/>
  <c r="Z262" i="43"/>
  <c r="Z38" i="43" s="1"/>
  <c r="Z253" i="43"/>
  <c r="Z37" i="43" s="1"/>
  <c r="T253" i="43"/>
  <c r="T37" i="43" s="1"/>
  <c r="V135" i="43"/>
  <c r="T135" i="43"/>
  <c r="X135" i="43"/>
  <c r="Z135" i="43"/>
  <c r="X262" i="43"/>
  <c r="X38" i="43" s="1"/>
  <c r="V262" i="43"/>
  <c r="V38" i="43" s="1"/>
  <c r="X253" i="43"/>
  <c r="X37" i="43" s="1"/>
  <c r="V253" i="43"/>
  <c r="V37" i="43" s="1"/>
  <c r="P135" i="43"/>
  <c r="Q280" i="43"/>
  <c r="Q31" i="43" s="1"/>
  <c r="R242" i="43"/>
  <c r="J260" i="43"/>
  <c r="C263" i="43"/>
  <c r="H135" i="43"/>
  <c r="F135" i="43"/>
  <c r="N135" i="43"/>
  <c r="L135" i="43"/>
  <c r="P253" i="43"/>
  <c r="P37" i="43" s="1"/>
  <c r="Q135" i="43"/>
  <c r="R135" i="43" s="1"/>
  <c r="L253" i="43"/>
  <c r="L37" i="43" s="1"/>
  <c r="H253" i="43"/>
  <c r="H37" i="43" s="1"/>
  <c r="I262" i="43"/>
  <c r="I38" i="43" s="1"/>
  <c r="D253" i="43"/>
  <c r="D37" i="43" s="1"/>
  <c r="I280" i="43"/>
  <c r="I31" i="43" s="1"/>
  <c r="J280" i="43"/>
  <c r="J31" i="43" s="1"/>
  <c r="R257" i="43"/>
  <c r="F262" i="43"/>
  <c r="F38" i="43" s="1"/>
  <c r="L262" i="43"/>
  <c r="L38" i="43" s="1"/>
  <c r="P262" i="43"/>
  <c r="P38" i="43" s="1"/>
  <c r="D262" i="43"/>
  <c r="D38" i="43" s="1"/>
  <c r="H262" i="43"/>
  <c r="H38" i="43" s="1"/>
  <c r="Q262" i="43"/>
  <c r="Q38" i="43" s="1"/>
  <c r="N262" i="43"/>
  <c r="N38" i="43" s="1"/>
  <c r="E263" i="43"/>
  <c r="O263" i="43"/>
  <c r="G263" i="43"/>
  <c r="M263" i="43"/>
  <c r="F253" i="43"/>
  <c r="F37" i="43" s="1"/>
  <c r="B263" i="43"/>
  <c r="N253" i="43"/>
  <c r="N37" i="43" s="1"/>
  <c r="R244" i="43"/>
  <c r="K263" i="43"/>
  <c r="D135" i="43"/>
  <c r="I135" i="43"/>
  <c r="AF263" i="43" l="1"/>
  <c r="AB263" i="43"/>
  <c r="AH263" i="43"/>
  <c r="AD263" i="43"/>
  <c r="T263" i="43"/>
  <c r="X263" i="43"/>
  <c r="Z263" i="43"/>
  <c r="V263" i="43"/>
  <c r="J135" i="43"/>
  <c r="B26" i="40" l="1"/>
  <c r="Q25" i="40"/>
  <c r="Q7" i="40" s="1"/>
  <c r="O25" i="40"/>
  <c r="O7" i="40" s="1"/>
  <c r="M25" i="40"/>
  <c r="I25" i="40"/>
  <c r="I7" i="40" s="1"/>
  <c r="G25" i="40"/>
  <c r="G7" i="40" s="1"/>
  <c r="E25" i="40"/>
  <c r="C25" i="40"/>
  <c r="D25" i="40" s="1"/>
  <c r="Q10" i="38"/>
  <c r="O10" i="38"/>
  <c r="M10" i="38"/>
  <c r="I10" i="38"/>
  <c r="G10" i="38"/>
  <c r="E10" i="38"/>
  <c r="C10" i="38"/>
  <c r="D10" i="38" s="1"/>
  <c r="O10" i="36"/>
  <c r="M10" i="36"/>
  <c r="K10" i="36"/>
  <c r="G10" i="36"/>
  <c r="E10" i="36"/>
  <c r="C10" i="36"/>
  <c r="B10" i="36"/>
  <c r="L5" i="41"/>
  <c r="K5" i="41"/>
  <c r="L40" i="40"/>
  <c r="K40" i="40"/>
  <c r="L5" i="40"/>
  <c r="K5" i="40"/>
  <c r="L184" i="39"/>
  <c r="K184" i="39"/>
  <c r="L25" i="39"/>
  <c r="K25" i="39"/>
  <c r="L20" i="39"/>
  <c r="K20" i="39"/>
  <c r="L5" i="39"/>
  <c r="K5" i="39"/>
  <c r="L303" i="38"/>
  <c r="K303" i="38"/>
  <c r="L297" i="38"/>
  <c r="K297" i="38"/>
  <c r="L291" i="38"/>
  <c r="K291" i="38"/>
  <c r="L282" i="38"/>
  <c r="K282" i="38"/>
  <c r="L266" i="38"/>
  <c r="K266" i="38"/>
  <c r="L252" i="38"/>
  <c r="K252" i="38"/>
  <c r="L241" i="38"/>
  <c r="K241" i="38"/>
  <c r="L229" i="38"/>
  <c r="K229" i="38"/>
  <c r="L218" i="38"/>
  <c r="K218" i="38"/>
  <c r="L209" i="38"/>
  <c r="K209" i="38"/>
  <c r="L195" i="38"/>
  <c r="K195" i="38"/>
  <c r="L178" i="38"/>
  <c r="K178" i="38"/>
  <c r="L167" i="38"/>
  <c r="K167" i="38"/>
  <c r="L155" i="38"/>
  <c r="K155" i="38"/>
  <c r="L143" i="38"/>
  <c r="K143" i="38"/>
  <c r="L133" i="38"/>
  <c r="K133" i="38"/>
  <c r="L119" i="38"/>
  <c r="K119" i="38"/>
  <c r="L104" i="38"/>
  <c r="K104" i="38"/>
  <c r="L89" i="38"/>
  <c r="K89" i="38"/>
  <c r="L77" i="38"/>
  <c r="K77" i="38"/>
  <c r="L63" i="38"/>
  <c r="K63" i="38"/>
  <c r="L49" i="38"/>
  <c r="K49" i="38"/>
  <c r="L38" i="38"/>
  <c r="K38" i="38"/>
  <c r="L22" i="38"/>
  <c r="K22" i="38"/>
  <c r="J94" i="36"/>
  <c r="I94" i="36"/>
  <c r="J80" i="36"/>
  <c r="I80" i="36"/>
  <c r="J75" i="36"/>
  <c r="I75" i="36"/>
  <c r="J64" i="36"/>
  <c r="I64" i="36"/>
  <c r="J59" i="36"/>
  <c r="I59" i="36"/>
  <c r="J53" i="36"/>
  <c r="I53" i="36"/>
  <c r="I49" i="36"/>
  <c r="J49" i="36" s="1"/>
  <c r="I48" i="36"/>
  <c r="J48" i="36" s="1"/>
  <c r="I47" i="36"/>
  <c r="J47" i="36" s="1"/>
  <c r="J45" i="36"/>
  <c r="I45" i="36"/>
  <c r="J33" i="36"/>
  <c r="I33" i="36"/>
  <c r="J18" i="36"/>
  <c r="I18" i="36"/>
  <c r="J5" i="36"/>
  <c r="I5" i="36"/>
  <c r="S25" i="40" l="1"/>
  <c r="S10" i="38"/>
  <c r="T10" i="38" s="1"/>
  <c r="K25" i="40"/>
  <c r="K10" i="38"/>
  <c r="L10" i="38" s="1"/>
  <c r="C7" i="40"/>
  <c r="D7" i="40" s="1"/>
  <c r="P7" i="40" s="1"/>
  <c r="E7" i="40"/>
  <c r="M7" i="40"/>
  <c r="H25" i="40"/>
  <c r="T25" i="40"/>
  <c r="R25" i="40"/>
  <c r="L25" i="40"/>
  <c r="J25" i="40"/>
  <c r="P25" i="40"/>
  <c r="F25" i="40"/>
  <c r="N25" i="40"/>
  <c r="H10" i="38"/>
  <c r="R10" i="38"/>
  <c r="J10" i="38"/>
  <c r="P10" i="38"/>
  <c r="F10" i="38"/>
  <c r="N10" i="38"/>
  <c r="Q115" i="42"/>
  <c r="Q114" i="42"/>
  <c r="Q113" i="42"/>
  <c r="I115" i="42"/>
  <c r="I114" i="42"/>
  <c r="I113" i="42"/>
  <c r="I98" i="42"/>
  <c r="B45" i="43"/>
  <c r="C45" i="43"/>
  <c r="E45" i="43"/>
  <c r="G45" i="43"/>
  <c r="K45" i="43"/>
  <c r="L45" i="43" s="1"/>
  <c r="M45" i="43"/>
  <c r="O45" i="43"/>
  <c r="P45" i="43" s="1"/>
  <c r="B46" i="43"/>
  <c r="C46" i="43"/>
  <c r="E46" i="43"/>
  <c r="G46" i="43"/>
  <c r="K46" i="43"/>
  <c r="M46" i="43"/>
  <c r="O46" i="43"/>
  <c r="B47" i="43"/>
  <c r="C47" i="43"/>
  <c r="E47" i="43"/>
  <c r="G47" i="43"/>
  <c r="K47" i="43"/>
  <c r="L47" i="43" s="1"/>
  <c r="M47" i="43"/>
  <c r="O47" i="43"/>
  <c r="B48" i="43"/>
  <c r="C48" i="43"/>
  <c r="E48" i="43"/>
  <c r="F48" i="43" s="1"/>
  <c r="G48" i="43"/>
  <c r="K48" i="43"/>
  <c r="L48" i="43" s="1"/>
  <c r="M48" i="43"/>
  <c r="O48" i="43"/>
  <c r="P48" i="43" s="1"/>
  <c r="B49" i="43"/>
  <c r="C49" i="43"/>
  <c r="E49" i="43"/>
  <c r="G49" i="43"/>
  <c r="K49" i="43"/>
  <c r="M49" i="43"/>
  <c r="O49" i="43"/>
  <c r="B50" i="43"/>
  <c r="C50" i="43"/>
  <c r="E50" i="43"/>
  <c r="G50" i="43"/>
  <c r="K50" i="43"/>
  <c r="L50" i="43" s="1"/>
  <c r="M50" i="43"/>
  <c r="O50" i="43"/>
  <c r="B51" i="43"/>
  <c r="C51" i="43"/>
  <c r="E51" i="43"/>
  <c r="G51" i="43"/>
  <c r="K51" i="43"/>
  <c r="M51" i="43"/>
  <c r="O51" i="43"/>
  <c r="B52" i="43"/>
  <c r="C52" i="43"/>
  <c r="E52" i="43"/>
  <c r="F52" i="43" s="1"/>
  <c r="G52" i="43"/>
  <c r="K52" i="43"/>
  <c r="L52" i="43" s="1"/>
  <c r="M52" i="43"/>
  <c r="O52" i="43"/>
  <c r="P52" i="43" s="1"/>
  <c r="B53" i="43"/>
  <c r="C53" i="43"/>
  <c r="E53" i="43"/>
  <c r="G53" i="43"/>
  <c r="K53" i="43"/>
  <c r="L53" i="43" s="1"/>
  <c r="M53" i="43"/>
  <c r="O53" i="43"/>
  <c r="P53" i="43" s="1"/>
  <c r="B58" i="43"/>
  <c r="C58" i="43"/>
  <c r="E58" i="43"/>
  <c r="G58" i="43"/>
  <c r="K58" i="43"/>
  <c r="L58" i="43" s="1"/>
  <c r="M58" i="43"/>
  <c r="O58" i="43"/>
  <c r="B59" i="43"/>
  <c r="C59" i="43"/>
  <c r="E59" i="43"/>
  <c r="G59" i="43"/>
  <c r="K59" i="43"/>
  <c r="L59" i="43" s="1"/>
  <c r="M59" i="43"/>
  <c r="O59" i="43"/>
  <c r="B60" i="43"/>
  <c r="C60" i="43"/>
  <c r="E60" i="43"/>
  <c r="F60" i="43" s="1"/>
  <c r="G60" i="43"/>
  <c r="K60" i="43"/>
  <c r="M60" i="43"/>
  <c r="O60" i="43"/>
  <c r="B61" i="43"/>
  <c r="C61" i="43"/>
  <c r="E61" i="43"/>
  <c r="G61" i="43"/>
  <c r="K61" i="43"/>
  <c r="L61" i="43" s="1"/>
  <c r="M61" i="43"/>
  <c r="O61" i="43"/>
  <c r="P61" i="43" s="1"/>
  <c r="B62" i="43"/>
  <c r="C62" i="43"/>
  <c r="E62" i="43"/>
  <c r="G62" i="43"/>
  <c r="K62" i="43"/>
  <c r="M62" i="43"/>
  <c r="O62" i="43"/>
  <c r="B63" i="43"/>
  <c r="C63" i="43"/>
  <c r="E63" i="43"/>
  <c r="G63" i="43"/>
  <c r="K63" i="43"/>
  <c r="L63" i="43" s="1"/>
  <c r="M63" i="43"/>
  <c r="O63" i="43"/>
  <c r="B64" i="43"/>
  <c r="C64" i="43"/>
  <c r="E64" i="43"/>
  <c r="F64" i="43" s="1"/>
  <c r="G64" i="43"/>
  <c r="K64" i="43"/>
  <c r="L64" i="43" s="1"/>
  <c r="M64" i="43"/>
  <c r="O64" i="43"/>
  <c r="P64" i="43" s="1"/>
  <c r="B65" i="43"/>
  <c r="C65" i="43"/>
  <c r="E65" i="43"/>
  <c r="G65" i="43"/>
  <c r="K65" i="43"/>
  <c r="M65" i="43"/>
  <c r="O65" i="43"/>
  <c r="B66" i="43"/>
  <c r="C66" i="43"/>
  <c r="E66" i="43"/>
  <c r="G66" i="43"/>
  <c r="K66" i="43"/>
  <c r="M66" i="43"/>
  <c r="O66" i="43"/>
  <c r="B67" i="43"/>
  <c r="C67" i="43"/>
  <c r="E67" i="43"/>
  <c r="G67" i="43"/>
  <c r="K67" i="43"/>
  <c r="M67" i="43"/>
  <c r="O67" i="43"/>
  <c r="B76" i="43"/>
  <c r="C76" i="43"/>
  <c r="E76" i="43"/>
  <c r="G76" i="43"/>
  <c r="K76" i="43"/>
  <c r="L76" i="43" s="1"/>
  <c r="M76" i="43"/>
  <c r="O76" i="43"/>
  <c r="B77" i="43"/>
  <c r="C77" i="43"/>
  <c r="E77" i="43"/>
  <c r="G77" i="43"/>
  <c r="K77" i="43"/>
  <c r="L77" i="43" s="1"/>
  <c r="M77" i="43"/>
  <c r="O77" i="43"/>
  <c r="P77" i="43" s="1"/>
  <c r="B78" i="43"/>
  <c r="C78" i="43"/>
  <c r="E78" i="43"/>
  <c r="G78" i="43"/>
  <c r="K78" i="43"/>
  <c r="M78" i="43"/>
  <c r="O78" i="43"/>
  <c r="B79" i="43"/>
  <c r="C79" i="43"/>
  <c r="E79" i="43"/>
  <c r="G79" i="43"/>
  <c r="K79" i="43"/>
  <c r="L79" i="43" s="1"/>
  <c r="M79" i="43"/>
  <c r="O79" i="43"/>
  <c r="B80" i="43"/>
  <c r="C80" i="43"/>
  <c r="E80" i="43"/>
  <c r="G80" i="43"/>
  <c r="K80" i="43"/>
  <c r="M80" i="43"/>
  <c r="O80" i="43"/>
  <c r="B81" i="43"/>
  <c r="C81" i="43"/>
  <c r="E81" i="43"/>
  <c r="G81" i="43"/>
  <c r="K81" i="43"/>
  <c r="L81" i="43" s="1"/>
  <c r="M81" i="43"/>
  <c r="O81" i="43"/>
  <c r="P81" i="43" s="1"/>
  <c r="B86" i="43"/>
  <c r="C86" i="43"/>
  <c r="E86" i="43"/>
  <c r="G86" i="43"/>
  <c r="K86" i="43"/>
  <c r="M86" i="43"/>
  <c r="O86" i="43"/>
  <c r="B87" i="43"/>
  <c r="C87" i="43"/>
  <c r="E87" i="43"/>
  <c r="G87" i="43"/>
  <c r="K87" i="43"/>
  <c r="L87" i="43" s="1"/>
  <c r="M87" i="43"/>
  <c r="O87" i="43"/>
  <c r="B88" i="43"/>
  <c r="C88" i="43"/>
  <c r="E88" i="43"/>
  <c r="G88" i="43"/>
  <c r="K88" i="43"/>
  <c r="L88" i="43" s="1"/>
  <c r="M88" i="43"/>
  <c r="O88" i="43"/>
  <c r="B89" i="43"/>
  <c r="C89" i="43"/>
  <c r="E89" i="43"/>
  <c r="G89" i="43"/>
  <c r="K89" i="43"/>
  <c r="M89" i="43"/>
  <c r="O89" i="43"/>
  <c r="B94" i="43"/>
  <c r="C94" i="43"/>
  <c r="E94" i="43"/>
  <c r="G94" i="43"/>
  <c r="K94" i="43"/>
  <c r="L94" i="43" s="1"/>
  <c r="M94" i="43"/>
  <c r="O94" i="43"/>
  <c r="B95" i="43"/>
  <c r="C95" i="43"/>
  <c r="E95" i="43"/>
  <c r="G95" i="43"/>
  <c r="K95" i="43"/>
  <c r="M95" i="43"/>
  <c r="O95" i="43"/>
  <c r="B96" i="43"/>
  <c r="C96" i="43"/>
  <c r="E96" i="43"/>
  <c r="G96" i="43"/>
  <c r="K96" i="43"/>
  <c r="L96" i="43" s="1"/>
  <c r="M96" i="43"/>
  <c r="O96" i="43"/>
  <c r="B97" i="43"/>
  <c r="C97" i="43"/>
  <c r="E97" i="43"/>
  <c r="G97" i="43"/>
  <c r="K97" i="43"/>
  <c r="L97" i="43" s="1"/>
  <c r="M97" i="43"/>
  <c r="O97" i="43"/>
  <c r="P97" i="43" s="1"/>
  <c r="B98" i="43"/>
  <c r="C98" i="43"/>
  <c r="E98" i="43"/>
  <c r="G98" i="43"/>
  <c r="K98" i="43"/>
  <c r="L98" i="43" s="1"/>
  <c r="M98" i="43"/>
  <c r="O98" i="43"/>
  <c r="B99" i="43"/>
  <c r="C99" i="43"/>
  <c r="E99" i="43"/>
  <c r="G99" i="43"/>
  <c r="K99" i="43"/>
  <c r="L99" i="43" s="1"/>
  <c r="M99" i="43"/>
  <c r="O99" i="43"/>
  <c r="B100" i="43"/>
  <c r="C100" i="43"/>
  <c r="E100" i="43"/>
  <c r="G100" i="43"/>
  <c r="K100" i="43"/>
  <c r="M100" i="43"/>
  <c r="O100" i="43"/>
  <c r="B101" i="43"/>
  <c r="C101" i="43"/>
  <c r="E101" i="43"/>
  <c r="G101" i="43"/>
  <c r="K101" i="43"/>
  <c r="L101" i="43" s="1"/>
  <c r="M101" i="43"/>
  <c r="O101" i="43"/>
  <c r="P101" i="43" s="1"/>
  <c r="B106" i="43"/>
  <c r="C106" i="43"/>
  <c r="E106" i="43"/>
  <c r="G106" i="43"/>
  <c r="K106" i="43"/>
  <c r="M106" i="43"/>
  <c r="O106" i="43"/>
  <c r="B107" i="43"/>
  <c r="C107" i="43"/>
  <c r="E107" i="43"/>
  <c r="G107" i="43"/>
  <c r="K107" i="43"/>
  <c r="L107" i="43" s="1"/>
  <c r="M107" i="43"/>
  <c r="O107" i="43"/>
  <c r="B108" i="43"/>
  <c r="C108" i="43"/>
  <c r="E108" i="43"/>
  <c r="G108" i="43"/>
  <c r="K108" i="43"/>
  <c r="L108" i="43" s="1"/>
  <c r="M108" i="43"/>
  <c r="O108" i="43"/>
  <c r="B109" i="43"/>
  <c r="C109" i="43"/>
  <c r="E109" i="43"/>
  <c r="G109" i="43"/>
  <c r="K109" i="43"/>
  <c r="M109" i="43"/>
  <c r="O109" i="43"/>
  <c r="B110" i="43"/>
  <c r="C110" i="43"/>
  <c r="E110" i="43"/>
  <c r="G110" i="43"/>
  <c r="K110" i="43"/>
  <c r="L110" i="43" s="1"/>
  <c r="M110" i="43"/>
  <c r="O110" i="43"/>
  <c r="B111" i="43"/>
  <c r="C111" i="43"/>
  <c r="E111" i="43"/>
  <c r="G111" i="43"/>
  <c r="K111" i="43"/>
  <c r="M111" i="43"/>
  <c r="O111" i="43"/>
  <c r="B116" i="43"/>
  <c r="C116" i="43"/>
  <c r="E116" i="43"/>
  <c r="G116" i="43"/>
  <c r="K116" i="43"/>
  <c r="M116" i="43"/>
  <c r="O116" i="43"/>
  <c r="B117" i="43"/>
  <c r="C117" i="43"/>
  <c r="E117" i="43"/>
  <c r="G117" i="43"/>
  <c r="K117" i="43"/>
  <c r="L117" i="43" s="1"/>
  <c r="M117" i="43"/>
  <c r="O117" i="43"/>
  <c r="P117" i="43" s="1"/>
  <c r="B118" i="43"/>
  <c r="C118" i="43"/>
  <c r="E118" i="43"/>
  <c r="G118" i="43"/>
  <c r="K118" i="43"/>
  <c r="L118" i="43" s="1"/>
  <c r="M118" i="43"/>
  <c r="O118" i="43"/>
  <c r="B119" i="43"/>
  <c r="C119" i="43"/>
  <c r="E119" i="43"/>
  <c r="G119" i="43"/>
  <c r="K119" i="43"/>
  <c r="L119" i="43" s="1"/>
  <c r="M119" i="43"/>
  <c r="O119" i="43"/>
  <c r="B120" i="43"/>
  <c r="C120" i="43"/>
  <c r="E120" i="43"/>
  <c r="F120" i="43" s="1"/>
  <c r="G120" i="43"/>
  <c r="K120" i="43"/>
  <c r="M120" i="43"/>
  <c r="O120" i="43"/>
  <c r="B121" i="43"/>
  <c r="C121" i="43"/>
  <c r="E121" i="43"/>
  <c r="G121" i="43"/>
  <c r="K121" i="43"/>
  <c r="L121" i="43" s="1"/>
  <c r="M121" i="43"/>
  <c r="O121" i="43"/>
  <c r="P121" i="43" s="1"/>
  <c r="B139" i="43"/>
  <c r="C139" i="43"/>
  <c r="E139" i="43"/>
  <c r="G139" i="43"/>
  <c r="K139" i="43"/>
  <c r="M139" i="43"/>
  <c r="O139" i="43"/>
  <c r="B140" i="43"/>
  <c r="C140" i="43"/>
  <c r="E140" i="43"/>
  <c r="G140" i="43"/>
  <c r="K140" i="43"/>
  <c r="L140" i="43" s="1"/>
  <c r="M140" i="43"/>
  <c r="O140" i="43"/>
  <c r="B141" i="43"/>
  <c r="C141" i="43"/>
  <c r="E141" i="43"/>
  <c r="G141" i="43"/>
  <c r="K141" i="43"/>
  <c r="L141" i="43" s="1"/>
  <c r="M141" i="43"/>
  <c r="O141" i="43"/>
  <c r="P141" i="43" s="1"/>
  <c r="B142" i="43"/>
  <c r="C142" i="43"/>
  <c r="E142" i="43"/>
  <c r="G142" i="43"/>
  <c r="K142" i="43"/>
  <c r="M142" i="43"/>
  <c r="O142" i="43"/>
  <c r="B143" i="43"/>
  <c r="C143" i="43"/>
  <c r="E143" i="43"/>
  <c r="G143" i="43"/>
  <c r="K143" i="43"/>
  <c r="L143" i="43" s="1"/>
  <c r="M143" i="43"/>
  <c r="O143" i="43"/>
  <c r="B148" i="43"/>
  <c r="C148" i="43"/>
  <c r="E148" i="43"/>
  <c r="G148" i="43"/>
  <c r="K148" i="43"/>
  <c r="M148" i="43"/>
  <c r="M152" i="43" s="1"/>
  <c r="O148" i="43"/>
  <c r="G152" i="43"/>
  <c r="B156" i="43"/>
  <c r="C156" i="43"/>
  <c r="E156" i="43"/>
  <c r="G156" i="43"/>
  <c r="K156" i="43"/>
  <c r="L156" i="43" s="1"/>
  <c r="M156" i="43"/>
  <c r="O156" i="43"/>
  <c r="B157" i="43"/>
  <c r="C157" i="43"/>
  <c r="E157" i="43"/>
  <c r="F157" i="43" s="1"/>
  <c r="G157" i="43"/>
  <c r="K157" i="43"/>
  <c r="L157" i="43" s="1"/>
  <c r="M157" i="43"/>
  <c r="O157" i="43"/>
  <c r="P157" i="43" s="1"/>
  <c r="B158" i="43"/>
  <c r="C158" i="43"/>
  <c r="E158" i="43"/>
  <c r="F158" i="43" s="1"/>
  <c r="G158" i="43"/>
  <c r="K158" i="43"/>
  <c r="M158" i="43"/>
  <c r="O158" i="43"/>
  <c r="B159" i="43"/>
  <c r="C159" i="43"/>
  <c r="E159" i="43"/>
  <c r="G159" i="43"/>
  <c r="K159" i="43"/>
  <c r="L159" i="43" s="1"/>
  <c r="M159" i="43"/>
  <c r="O159" i="43"/>
  <c r="B160" i="43"/>
  <c r="C160" i="43"/>
  <c r="E160" i="43"/>
  <c r="G160" i="43"/>
  <c r="K160" i="43"/>
  <c r="M160" i="43"/>
  <c r="O160" i="43"/>
  <c r="B161" i="43"/>
  <c r="C161" i="43"/>
  <c r="E161" i="43"/>
  <c r="G161" i="43"/>
  <c r="K161" i="43"/>
  <c r="L161" i="43" s="1"/>
  <c r="M161" i="43"/>
  <c r="O161" i="43"/>
  <c r="P161" i="43" s="1"/>
  <c r="B166" i="43"/>
  <c r="C166" i="43"/>
  <c r="E166" i="43"/>
  <c r="G166" i="43"/>
  <c r="K166" i="43"/>
  <c r="L166" i="43" s="1"/>
  <c r="M166" i="43"/>
  <c r="O166" i="43"/>
  <c r="P166" i="43" s="1"/>
  <c r="B167" i="43"/>
  <c r="C167" i="43"/>
  <c r="E167" i="43"/>
  <c r="G167" i="43"/>
  <c r="K167" i="43"/>
  <c r="M167" i="43"/>
  <c r="O167" i="43"/>
  <c r="B168" i="43"/>
  <c r="C168" i="43"/>
  <c r="E168" i="43"/>
  <c r="G168" i="43"/>
  <c r="K168" i="43"/>
  <c r="L168" i="43" s="1"/>
  <c r="M168" i="43"/>
  <c r="O168" i="43"/>
  <c r="B169" i="43"/>
  <c r="C169" i="43"/>
  <c r="E169" i="43"/>
  <c r="F169" i="43" s="1"/>
  <c r="G169" i="43"/>
  <c r="K169" i="43"/>
  <c r="M169" i="43"/>
  <c r="O169" i="43"/>
  <c r="B170" i="43"/>
  <c r="C170" i="43"/>
  <c r="E170" i="43"/>
  <c r="G170" i="43"/>
  <c r="K170" i="43"/>
  <c r="M170" i="43"/>
  <c r="O170" i="43"/>
  <c r="P170" i="43" s="1"/>
  <c r="B175" i="43"/>
  <c r="C175" i="43"/>
  <c r="E175" i="43"/>
  <c r="G175" i="43"/>
  <c r="K175" i="43"/>
  <c r="M175" i="43"/>
  <c r="O175" i="43"/>
  <c r="B176" i="43"/>
  <c r="C176" i="43"/>
  <c r="E176" i="43"/>
  <c r="G176" i="43"/>
  <c r="K176" i="43"/>
  <c r="L176" i="43" s="1"/>
  <c r="M176" i="43"/>
  <c r="O176" i="43"/>
  <c r="B177" i="43"/>
  <c r="C177" i="43"/>
  <c r="E177" i="43"/>
  <c r="F177" i="43" s="1"/>
  <c r="G177" i="43"/>
  <c r="K177" i="43"/>
  <c r="L177" i="43" s="1"/>
  <c r="M177" i="43"/>
  <c r="O177" i="43"/>
  <c r="P177" i="43" s="1"/>
  <c r="B178" i="43"/>
  <c r="C178" i="43"/>
  <c r="E178" i="43"/>
  <c r="F178" i="43" s="1"/>
  <c r="G178" i="43"/>
  <c r="K178" i="43"/>
  <c r="M178" i="43"/>
  <c r="O178" i="43"/>
  <c r="B179" i="43"/>
  <c r="C179" i="43"/>
  <c r="E179" i="43"/>
  <c r="G179" i="43"/>
  <c r="K179" i="43"/>
  <c r="L179" i="43" s="1"/>
  <c r="M179" i="43"/>
  <c r="O179" i="43"/>
  <c r="B184" i="43"/>
  <c r="C184" i="43"/>
  <c r="E184" i="43"/>
  <c r="G184" i="43"/>
  <c r="K184" i="43"/>
  <c r="M184" i="43"/>
  <c r="O184" i="43"/>
  <c r="B185" i="43"/>
  <c r="C185" i="43"/>
  <c r="E185" i="43"/>
  <c r="G185" i="43"/>
  <c r="K185" i="43"/>
  <c r="L185" i="43" s="1"/>
  <c r="M185" i="43"/>
  <c r="O185" i="43"/>
  <c r="P185" i="43" s="1"/>
  <c r="B186" i="43"/>
  <c r="C186" i="43"/>
  <c r="E186" i="43"/>
  <c r="F186" i="43" s="1"/>
  <c r="G186" i="43"/>
  <c r="K186" i="43"/>
  <c r="L186" i="43" s="1"/>
  <c r="M186" i="43"/>
  <c r="O186" i="43"/>
  <c r="P186" i="43" s="1"/>
  <c r="B187" i="43"/>
  <c r="C187" i="43"/>
  <c r="E187" i="43"/>
  <c r="G187" i="43"/>
  <c r="K187" i="43"/>
  <c r="L187" i="43" s="1"/>
  <c r="M187" i="43"/>
  <c r="O187" i="43"/>
  <c r="B188" i="43"/>
  <c r="C188" i="43"/>
  <c r="E188" i="43"/>
  <c r="G188" i="43"/>
  <c r="K188" i="43"/>
  <c r="L188" i="43" s="1"/>
  <c r="M188" i="43"/>
  <c r="O188" i="43"/>
  <c r="B189" i="43"/>
  <c r="C189" i="43"/>
  <c r="E189" i="43"/>
  <c r="F189" i="43" s="1"/>
  <c r="G189" i="43"/>
  <c r="K189" i="43"/>
  <c r="M189" i="43"/>
  <c r="O189" i="43"/>
  <c r="B190" i="43"/>
  <c r="C190" i="43"/>
  <c r="E190" i="43"/>
  <c r="G190" i="43"/>
  <c r="K190" i="43"/>
  <c r="L190" i="43" s="1"/>
  <c r="M190" i="43"/>
  <c r="O190" i="43"/>
  <c r="P190" i="43" s="1"/>
  <c r="B191" i="43"/>
  <c r="C191" i="43"/>
  <c r="E191" i="43"/>
  <c r="G191" i="43"/>
  <c r="K191" i="43"/>
  <c r="M191" i="43"/>
  <c r="O191" i="43"/>
  <c r="B196" i="43"/>
  <c r="C196" i="43"/>
  <c r="E196" i="43"/>
  <c r="G196" i="43"/>
  <c r="K196" i="43"/>
  <c r="M196" i="43"/>
  <c r="O196" i="43"/>
  <c r="B197" i="43"/>
  <c r="C197" i="43"/>
  <c r="E197" i="43"/>
  <c r="F197" i="43" s="1"/>
  <c r="G197" i="43"/>
  <c r="K197" i="43"/>
  <c r="L197" i="43" s="1"/>
  <c r="M197" i="43"/>
  <c r="O197" i="43"/>
  <c r="P197" i="43" s="1"/>
  <c r="B202" i="43"/>
  <c r="C202" i="43"/>
  <c r="E202" i="43"/>
  <c r="F202" i="43" s="1"/>
  <c r="G202" i="43"/>
  <c r="K202" i="43"/>
  <c r="M202" i="43"/>
  <c r="O202" i="43"/>
  <c r="B207" i="43"/>
  <c r="C207" i="43"/>
  <c r="E207" i="43"/>
  <c r="G207" i="43"/>
  <c r="K207" i="43"/>
  <c r="L207" i="43" s="1"/>
  <c r="M207" i="43"/>
  <c r="O207" i="43"/>
  <c r="B208" i="43"/>
  <c r="C208" i="43"/>
  <c r="E208" i="43"/>
  <c r="G208" i="43"/>
  <c r="K208" i="43"/>
  <c r="M208" i="43"/>
  <c r="O208" i="43"/>
  <c r="B209" i="43"/>
  <c r="C209" i="43"/>
  <c r="E209" i="43"/>
  <c r="F209" i="43" s="1"/>
  <c r="G209" i="43"/>
  <c r="K209" i="43"/>
  <c r="L209" i="43" s="1"/>
  <c r="M209" i="43"/>
  <c r="O209" i="43"/>
  <c r="P209" i="43" s="1"/>
  <c r="B210" i="43"/>
  <c r="C210" i="43"/>
  <c r="E210" i="43"/>
  <c r="G210" i="43"/>
  <c r="K210" i="43"/>
  <c r="L210" i="43" s="1"/>
  <c r="M210" i="43"/>
  <c r="O210" i="43"/>
  <c r="P210" i="43" s="1"/>
  <c r="B211" i="43"/>
  <c r="C211" i="43"/>
  <c r="E211" i="43"/>
  <c r="G211" i="43"/>
  <c r="K211" i="43"/>
  <c r="M211" i="43"/>
  <c r="O211" i="43"/>
  <c r="B212" i="43"/>
  <c r="C212" i="43"/>
  <c r="E212" i="43"/>
  <c r="G212" i="43"/>
  <c r="K212" i="43"/>
  <c r="L212" i="43" s="1"/>
  <c r="M212" i="43"/>
  <c r="O212" i="43"/>
  <c r="B213" i="43"/>
  <c r="C213" i="43"/>
  <c r="E213" i="43"/>
  <c r="F213" i="43" s="1"/>
  <c r="G213" i="43"/>
  <c r="K213" i="43"/>
  <c r="M213" i="43"/>
  <c r="O213" i="43"/>
  <c r="B218" i="43"/>
  <c r="C218" i="43"/>
  <c r="E218" i="43"/>
  <c r="G218" i="43"/>
  <c r="K218" i="43"/>
  <c r="L218" i="43" s="1"/>
  <c r="M218" i="43"/>
  <c r="O218" i="43"/>
  <c r="P218" i="43" s="1"/>
  <c r="B219" i="43"/>
  <c r="C219" i="43"/>
  <c r="E219" i="43"/>
  <c r="G219" i="43"/>
  <c r="K219" i="43"/>
  <c r="M219" i="43"/>
  <c r="O219" i="43"/>
  <c r="B220" i="43"/>
  <c r="C220" i="43"/>
  <c r="E220" i="43"/>
  <c r="G220" i="43"/>
  <c r="K220" i="43"/>
  <c r="M220" i="43"/>
  <c r="O220" i="43"/>
  <c r="B221" i="43"/>
  <c r="C221" i="43"/>
  <c r="E221" i="43"/>
  <c r="F221" i="43" s="1"/>
  <c r="G221" i="43"/>
  <c r="K221" i="43"/>
  <c r="L221" i="43" s="1"/>
  <c r="M221" i="43"/>
  <c r="O221" i="43"/>
  <c r="P221" i="43" s="1"/>
  <c r="B222" i="43"/>
  <c r="C222" i="43"/>
  <c r="E222" i="43"/>
  <c r="F222" i="43" s="1"/>
  <c r="G222" i="43"/>
  <c r="K222" i="43"/>
  <c r="M222" i="43"/>
  <c r="O222" i="43"/>
  <c r="C227" i="43"/>
  <c r="E227" i="43"/>
  <c r="G227" i="43"/>
  <c r="K227" i="43"/>
  <c r="M227" i="43"/>
  <c r="O227" i="43"/>
  <c r="C228" i="43"/>
  <c r="E228" i="43"/>
  <c r="G228" i="43"/>
  <c r="K228" i="43"/>
  <c r="M228" i="43"/>
  <c r="O228" i="43"/>
  <c r="C229" i="43"/>
  <c r="E229" i="43"/>
  <c r="G229" i="43"/>
  <c r="K229" i="43"/>
  <c r="M229" i="43"/>
  <c r="O229" i="43"/>
  <c r="B234" i="43"/>
  <c r="C234" i="43"/>
  <c r="E234" i="43"/>
  <c r="F234" i="43" s="1"/>
  <c r="G234" i="43"/>
  <c r="K234" i="43"/>
  <c r="M234" i="43"/>
  <c r="O234" i="43"/>
  <c r="G235" i="43"/>
  <c r="H235" i="43" s="1"/>
  <c r="B267" i="43"/>
  <c r="C267" i="43"/>
  <c r="E267" i="43"/>
  <c r="G267" i="43"/>
  <c r="K267" i="43"/>
  <c r="L267" i="43" s="1"/>
  <c r="M267" i="43"/>
  <c r="O267" i="43"/>
  <c r="P267" i="43" s="1"/>
  <c r="B268" i="43"/>
  <c r="C268" i="43"/>
  <c r="E268" i="43"/>
  <c r="G268" i="43"/>
  <c r="K268" i="43"/>
  <c r="L268" i="43" s="1"/>
  <c r="M268" i="43"/>
  <c r="O268" i="43"/>
  <c r="B269" i="43"/>
  <c r="C269" i="43"/>
  <c r="E269" i="43"/>
  <c r="G269" i="43"/>
  <c r="K269" i="43"/>
  <c r="L269" i="43" s="1"/>
  <c r="M269" i="43"/>
  <c r="O269" i="43"/>
  <c r="B270" i="43"/>
  <c r="C270" i="43"/>
  <c r="E270" i="43"/>
  <c r="G270" i="43"/>
  <c r="K270" i="43"/>
  <c r="M270" i="43"/>
  <c r="O270" i="43"/>
  <c r="B271" i="43"/>
  <c r="C271" i="43"/>
  <c r="E271" i="43"/>
  <c r="F271" i="43" s="1"/>
  <c r="G271" i="43"/>
  <c r="K271" i="43"/>
  <c r="M271" i="43"/>
  <c r="O271" i="43"/>
  <c r="B272" i="43"/>
  <c r="C272" i="43"/>
  <c r="E272" i="43"/>
  <c r="G272" i="43"/>
  <c r="K272" i="43"/>
  <c r="M272" i="43"/>
  <c r="O272" i="43"/>
  <c r="B273" i="43"/>
  <c r="C273" i="43"/>
  <c r="E273" i="43"/>
  <c r="G273" i="43"/>
  <c r="K273" i="43"/>
  <c r="M273" i="43"/>
  <c r="O273" i="43"/>
  <c r="Q8" i="24"/>
  <c r="Q7" i="24"/>
  <c r="I8" i="24"/>
  <c r="J8" i="24" s="1"/>
  <c r="I7" i="24"/>
  <c r="J7" i="24" s="1"/>
  <c r="Q8" i="23"/>
  <c r="Q7" i="23"/>
  <c r="I8" i="23"/>
  <c r="J8" i="23" s="1"/>
  <c r="I7" i="23"/>
  <c r="J7" i="23" s="1"/>
  <c r="I16" i="22"/>
  <c r="J16" i="22" s="1"/>
  <c r="I15" i="22"/>
  <c r="J15" i="22" s="1"/>
  <c r="I9" i="22"/>
  <c r="J9" i="22" s="1"/>
  <c r="I8" i="22"/>
  <c r="J8" i="22" s="1"/>
  <c r="I7" i="22"/>
  <c r="J7" i="22" s="1"/>
  <c r="E5" i="41"/>
  <c r="F5" i="41"/>
  <c r="G5" i="41"/>
  <c r="H5" i="41"/>
  <c r="I5" i="41"/>
  <c r="J5" i="41"/>
  <c r="M5" i="41"/>
  <c r="N5" i="41"/>
  <c r="O5" i="41"/>
  <c r="P5" i="41"/>
  <c r="Q5" i="41"/>
  <c r="R5" i="41"/>
  <c r="S5" i="41"/>
  <c r="T5" i="41"/>
  <c r="E40" i="40"/>
  <c r="F40" i="40"/>
  <c r="G40" i="40"/>
  <c r="H40" i="40"/>
  <c r="I40" i="40"/>
  <c r="J40" i="40"/>
  <c r="M40" i="40"/>
  <c r="N40" i="40"/>
  <c r="O40" i="40"/>
  <c r="P40" i="40"/>
  <c r="Q40" i="40"/>
  <c r="R40" i="40"/>
  <c r="S40" i="40"/>
  <c r="T40" i="40"/>
  <c r="E5" i="40"/>
  <c r="F5" i="40"/>
  <c r="G5" i="40"/>
  <c r="H5" i="40"/>
  <c r="I5" i="40"/>
  <c r="J5" i="40"/>
  <c r="M5" i="40"/>
  <c r="N5" i="40"/>
  <c r="O5" i="40"/>
  <c r="P5" i="40"/>
  <c r="Q5" i="40"/>
  <c r="R5" i="40"/>
  <c r="S5" i="40"/>
  <c r="T5" i="40"/>
  <c r="E184" i="39"/>
  <c r="F184" i="39"/>
  <c r="G184" i="39"/>
  <c r="H184" i="39"/>
  <c r="I184" i="39"/>
  <c r="J184" i="39"/>
  <c r="M184" i="39"/>
  <c r="N184" i="39"/>
  <c r="O184" i="39"/>
  <c r="P184" i="39"/>
  <c r="Q184" i="39"/>
  <c r="R184" i="39"/>
  <c r="S184" i="39"/>
  <c r="T184" i="39"/>
  <c r="E25" i="39"/>
  <c r="F25" i="39"/>
  <c r="G25" i="39"/>
  <c r="H25" i="39"/>
  <c r="I25" i="39"/>
  <c r="J25" i="39"/>
  <c r="M25" i="39"/>
  <c r="N25" i="39"/>
  <c r="O25" i="39"/>
  <c r="P25" i="39"/>
  <c r="Q25" i="39"/>
  <c r="R25" i="39"/>
  <c r="S25" i="39"/>
  <c r="T25" i="39"/>
  <c r="E20" i="39"/>
  <c r="F20" i="39"/>
  <c r="G20" i="39"/>
  <c r="H20" i="39"/>
  <c r="I20" i="39"/>
  <c r="J20" i="39"/>
  <c r="M20" i="39"/>
  <c r="N20" i="39"/>
  <c r="O20" i="39"/>
  <c r="P20" i="39"/>
  <c r="Q20" i="39"/>
  <c r="R20" i="39"/>
  <c r="S20" i="39"/>
  <c r="T20" i="39"/>
  <c r="E5" i="39"/>
  <c r="F5" i="39"/>
  <c r="G5" i="39"/>
  <c r="H5" i="39"/>
  <c r="I5" i="39"/>
  <c r="J5" i="39"/>
  <c r="M5" i="39"/>
  <c r="N5" i="39"/>
  <c r="O5" i="39"/>
  <c r="P5" i="39"/>
  <c r="Q5" i="39"/>
  <c r="R5" i="39"/>
  <c r="S5" i="39"/>
  <c r="T5" i="39"/>
  <c r="B303" i="38"/>
  <c r="C303" i="38"/>
  <c r="D303" i="38"/>
  <c r="E303" i="38"/>
  <c r="F303" i="38"/>
  <c r="G303" i="38"/>
  <c r="H303" i="38"/>
  <c r="I303" i="38"/>
  <c r="J303" i="38"/>
  <c r="M303" i="38"/>
  <c r="N303" i="38"/>
  <c r="O303" i="38"/>
  <c r="P303" i="38"/>
  <c r="Q303" i="38"/>
  <c r="R303" i="38"/>
  <c r="S303" i="38"/>
  <c r="T303" i="38"/>
  <c r="B297" i="38"/>
  <c r="C297" i="38"/>
  <c r="D297" i="38"/>
  <c r="E297" i="38"/>
  <c r="F297" i="38"/>
  <c r="G297" i="38"/>
  <c r="H297" i="38"/>
  <c r="I297" i="38"/>
  <c r="J297" i="38"/>
  <c r="M297" i="38"/>
  <c r="N297" i="38"/>
  <c r="O297" i="38"/>
  <c r="P297" i="38"/>
  <c r="Q297" i="38"/>
  <c r="R297" i="38"/>
  <c r="S297" i="38"/>
  <c r="T297" i="38"/>
  <c r="B291" i="38"/>
  <c r="C291" i="38"/>
  <c r="D291" i="38"/>
  <c r="E291" i="38"/>
  <c r="F291" i="38"/>
  <c r="G291" i="38"/>
  <c r="H291" i="38"/>
  <c r="I291" i="38"/>
  <c r="J291" i="38"/>
  <c r="M291" i="38"/>
  <c r="N291" i="38"/>
  <c r="O291" i="38"/>
  <c r="P291" i="38"/>
  <c r="Q291" i="38"/>
  <c r="R291" i="38"/>
  <c r="S291" i="38"/>
  <c r="T291" i="38"/>
  <c r="B282" i="38"/>
  <c r="C282" i="38"/>
  <c r="D282" i="38"/>
  <c r="E282" i="38"/>
  <c r="F282" i="38"/>
  <c r="G282" i="38"/>
  <c r="H282" i="38"/>
  <c r="I282" i="38"/>
  <c r="J282" i="38"/>
  <c r="M282" i="38"/>
  <c r="N282" i="38"/>
  <c r="O282" i="38"/>
  <c r="P282" i="38"/>
  <c r="Q282" i="38"/>
  <c r="R282" i="38"/>
  <c r="S282" i="38"/>
  <c r="T282" i="38"/>
  <c r="B266" i="38"/>
  <c r="C266" i="38"/>
  <c r="D266" i="38"/>
  <c r="E266" i="38"/>
  <c r="F266" i="38"/>
  <c r="G266" i="38"/>
  <c r="H266" i="38"/>
  <c r="I266" i="38"/>
  <c r="J266" i="38"/>
  <c r="M266" i="38"/>
  <c r="N266" i="38"/>
  <c r="O266" i="38"/>
  <c r="P266" i="38"/>
  <c r="Q266" i="38"/>
  <c r="R266" i="38"/>
  <c r="S266" i="38"/>
  <c r="T266" i="38"/>
  <c r="B252" i="38"/>
  <c r="C252" i="38"/>
  <c r="D252" i="38"/>
  <c r="E252" i="38"/>
  <c r="F252" i="38"/>
  <c r="G252" i="38"/>
  <c r="H252" i="38"/>
  <c r="I252" i="38"/>
  <c r="J252" i="38"/>
  <c r="M252" i="38"/>
  <c r="N252" i="38"/>
  <c r="O252" i="38"/>
  <c r="P252" i="38"/>
  <c r="Q252" i="38"/>
  <c r="R252" i="38"/>
  <c r="S252" i="38"/>
  <c r="T252" i="38"/>
  <c r="B241" i="38"/>
  <c r="C241" i="38"/>
  <c r="D241" i="38"/>
  <c r="E241" i="38"/>
  <c r="F241" i="38"/>
  <c r="G241" i="38"/>
  <c r="H241" i="38"/>
  <c r="I241" i="38"/>
  <c r="J241" i="38"/>
  <c r="M241" i="38"/>
  <c r="N241" i="38"/>
  <c r="O241" i="38"/>
  <c r="P241" i="38"/>
  <c r="Q241" i="38"/>
  <c r="R241" i="38"/>
  <c r="S241" i="38"/>
  <c r="T241" i="38"/>
  <c r="B229" i="38"/>
  <c r="C229" i="38"/>
  <c r="D229" i="38"/>
  <c r="E229" i="38"/>
  <c r="F229" i="38"/>
  <c r="G229" i="38"/>
  <c r="H229" i="38"/>
  <c r="I229" i="38"/>
  <c r="J229" i="38"/>
  <c r="M229" i="38"/>
  <c r="N229" i="38"/>
  <c r="O229" i="38"/>
  <c r="P229" i="38"/>
  <c r="Q229" i="38"/>
  <c r="R229" i="38"/>
  <c r="S229" i="38"/>
  <c r="T229" i="38"/>
  <c r="B218" i="38"/>
  <c r="C218" i="38"/>
  <c r="D218" i="38"/>
  <c r="E218" i="38"/>
  <c r="F218" i="38"/>
  <c r="G218" i="38"/>
  <c r="H218" i="38"/>
  <c r="I218" i="38"/>
  <c r="J218" i="38"/>
  <c r="M218" i="38"/>
  <c r="N218" i="38"/>
  <c r="O218" i="38"/>
  <c r="P218" i="38"/>
  <c r="Q218" i="38"/>
  <c r="R218" i="38"/>
  <c r="S218" i="38"/>
  <c r="T218" i="38"/>
  <c r="B209" i="38"/>
  <c r="C209" i="38"/>
  <c r="D209" i="38"/>
  <c r="E209" i="38"/>
  <c r="F209" i="38"/>
  <c r="G209" i="38"/>
  <c r="H209" i="38"/>
  <c r="I209" i="38"/>
  <c r="J209" i="38"/>
  <c r="M209" i="38"/>
  <c r="N209" i="38"/>
  <c r="O209" i="38"/>
  <c r="P209" i="38"/>
  <c r="Q209" i="38"/>
  <c r="R209" i="38"/>
  <c r="S209" i="38"/>
  <c r="T209" i="38"/>
  <c r="B195" i="38"/>
  <c r="C195" i="38"/>
  <c r="D195" i="38"/>
  <c r="E195" i="38"/>
  <c r="F195" i="38"/>
  <c r="G195" i="38"/>
  <c r="H195" i="38"/>
  <c r="I195" i="38"/>
  <c r="J195" i="38"/>
  <c r="M195" i="38"/>
  <c r="N195" i="38"/>
  <c r="O195" i="38"/>
  <c r="P195" i="38"/>
  <c r="Q195" i="38"/>
  <c r="R195" i="38"/>
  <c r="S195" i="38"/>
  <c r="T195" i="38"/>
  <c r="B178" i="38"/>
  <c r="C178" i="38"/>
  <c r="D178" i="38"/>
  <c r="E178" i="38"/>
  <c r="F178" i="38"/>
  <c r="G178" i="38"/>
  <c r="H178" i="38"/>
  <c r="I178" i="38"/>
  <c r="J178" i="38"/>
  <c r="M178" i="38"/>
  <c r="N178" i="38"/>
  <c r="O178" i="38"/>
  <c r="P178" i="38"/>
  <c r="Q178" i="38"/>
  <c r="R178" i="38"/>
  <c r="S178" i="38"/>
  <c r="T178" i="38"/>
  <c r="B167" i="38"/>
  <c r="C167" i="38"/>
  <c r="D167" i="38"/>
  <c r="E167" i="38"/>
  <c r="F167" i="38"/>
  <c r="G167" i="38"/>
  <c r="H167" i="38"/>
  <c r="I167" i="38"/>
  <c r="J167" i="38"/>
  <c r="M167" i="38"/>
  <c r="N167" i="38"/>
  <c r="O167" i="38"/>
  <c r="P167" i="38"/>
  <c r="Q167" i="38"/>
  <c r="R167" i="38"/>
  <c r="S167" i="38"/>
  <c r="T167" i="38"/>
  <c r="B155" i="38"/>
  <c r="C155" i="38"/>
  <c r="D155" i="38"/>
  <c r="E155" i="38"/>
  <c r="F155" i="38"/>
  <c r="G155" i="38"/>
  <c r="H155" i="38"/>
  <c r="I155" i="38"/>
  <c r="J155" i="38"/>
  <c r="M155" i="38"/>
  <c r="N155" i="38"/>
  <c r="O155" i="38"/>
  <c r="P155" i="38"/>
  <c r="Q155" i="38"/>
  <c r="R155" i="38"/>
  <c r="S155" i="38"/>
  <c r="T155" i="38"/>
  <c r="B143" i="38"/>
  <c r="C143" i="38"/>
  <c r="D143" i="38"/>
  <c r="E143" i="38"/>
  <c r="F143" i="38"/>
  <c r="G143" i="38"/>
  <c r="H143" i="38"/>
  <c r="I143" i="38"/>
  <c r="J143" i="38"/>
  <c r="M143" i="38"/>
  <c r="N143" i="38"/>
  <c r="O143" i="38"/>
  <c r="P143" i="38"/>
  <c r="Q143" i="38"/>
  <c r="R143" i="38"/>
  <c r="S143" i="38"/>
  <c r="T143" i="38"/>
  <c r="B133" i="38"/>
  <c r="C133" i="38"/>
  <c r="D133" i="38"/>
  <c r="E133" i="38"/>
  <c r="F133" i="38"/>
  <c r="G133" i="38"/>
  <c r="H133" i="38"/>
  <c r="I133" i="38"/>
  <c r="J133" i="38"/>
  <c r="M133" i="38"/>
  <c r="N133" i="38"/>
  <c r="O133" i="38"/>
  <c r="P133" i="38"/>
  <c r="Q133" i="38"/>
  <c r="R133" i="38"/>
  <c r="S133" i="38"/>
  <c r="T133" i="38"/>
  <c r="B119" i="38"/>
  <c r="C119" i="38"/>
  <c r="D119" i="38"/>
  <c r="E119" i="38"/>
  <c r="F119" i="38"/>
  <c r="G119" i="38"/>
  <c r="H119" i="38"/>
  <c r="I119" i="38"/>
  <c r="J119" i="38"/>
  <c r="M119" i="38"/>
  <c r="N119" i="38"/>
  <c r="O119" i="38"/>
  <c r="P119" i="38"/>
  <c r="Q119" i="38"/>
  <c r="R119" i="38"/>
  <c r="S119" i="38"/>
  <c r="T119" i="38"/>
  <c r="B104" i="38"/>
  <c r="C104" i="38"/>
  <c r="D104" i="38"/>
  <c r="E104" i="38"/>
  <c r="F104" i="38"/>
  <c r="G104" i="38"/>
  <c r="H104" i="38"/>
  <c r="I104" i="38"/>
  <c r="J104" i="38"/>
  <c r="M104" i="38"/>
  <c r="N104" i="38"/>
  <c r="O104" i="38"/>
  <c r="P104" i="38"/>
  <c r="Q104" i="38"/>
  <c r="R104" i="38"/>
  <c r="S104" i="38"/>
  <c r="T104" i="38"/>
  <c r="B89" i="38"/>
  <c r="C89" i="38"/>
  <c r="D89" i="38"/>
  <c r="E89" i="38"/>
  <c r="F89" i="38"/>
  <c r="G89" i="38"/>
  <c r="H89" i="38"/>
  <c r="I89" i="38"/>
  <c r="J89" i="38"/>
  <c r="M89" i="38"/>
  <c r="N89" i="38"/>
  <c r="O89" i="38"/>
  <c r="P89" i="38"/>
  <c r="Q89" i="38"/>
  <c r="R89" i="38"/>
  <c r="S89" i="38"/>
  <c r="T89" i="38"/>
  <c r="B77" i="38"/>
  <c r="C77" i="38"/>
  <c r="D77" i="38"/>
  <c r="E77" i="38"/>
  <c r="F77" i="38"/>
  <c r="G77" i="38"/>
  <c r="H77" i="38"/>
  <c r="I77" i="38"/>
  <c r="J77" i="38"/>
  <c r="M77" i="38"/>
  <c r="N77" i="38"/>
  <c r="O77" i="38"/>
  <c r="P77" i="38"/>
  <c r="Q77" i="38"/>
  <c r="R77" i="38"/>
  <c r="S77" i="38"/>
  <c r="T77" i="38"/>
  <c r="B63" i="38"/>
  <c r="C63" i="38"/>
  <c r="D63" i="38"/>
  <c r="E63" i="38"/>
  <c r="F63" i="38"/>
  <c r="G63" i="38"/>
  <c r="H63" i="38"/>
  <c r="I63" i="38"/>
  <c r="J63" i="38"/>
  <c r="M63" i="38"/>
  <c r="N63" i="38"/>
  <c r="O63" i="38"/>
  <c r="P63" i="38"/>
  <c r="Q63" i="38"/>
  <c r="R63" i="38"/>
  <c r="S63" i="38"/>
  <c r="T63" i="38"/>
  <c r="B49" i="38"/>
  <c r="C49" i="38"/>
  <c r="D49" i="38"/>
  <c r="E49" i="38"/>
  <c r="F49" i="38"/>
  <c r="G49" i="38"/>
  <c r="H49" i="38"/>
  <c r="I49" i="38"/>
  <c r="J49" i="38"/>
  <c r="M49" i="38"/>
  <c r="N49" i="38"/>
  <c r="O49" i="38"/>
  <c r="P49" i="38"/>
  <c r="Q49" i="38"/>
  <c r="R49" i="38"/>
  <c r="S49" i="38"/>
  <c r="T49" i="38"/>
  <c r="B38" i="38"/>
  <c r="C38" i="38"/>
  <c r="D38" i="38"/>
  <c r="E38" i="38"/>
  <c r="F38" i="38"/>
  <c r="G38" i="38"/>
  <c r="H38" i="38"/>
  <c r="I38" i="38"/>
  <c r="J38" i="38"/>
  <c r="M38" i="38"/>
  <c r="N38" i="38"/>
  <c r="O38" i="38"/>
  <c r="P38" i="38"/>
  <c r="Q38" i="38"/>
  <c r="R38" i="38"/>
  <c r="S38" i="38"/>
  <c r="T38" i="38"/>
  <c r="B22" i="38"/>
  <c r="C22" i="38"/>
  <c r="D22" i="38"/>
  <c r="E22" i="38"/>
  <c r="F22" i="38"/>
  <c r="G22" i="38"/>
  <c r="H22" i="38"/>
  <c r="I22" i="38"/>
  <c r="J22" i="38"/>
  <c r="M22" i="38"/>
  <c r="N22" i="38"/>
  <c r="O22" i="38"/>
  <c r="P22" i="38"/>
  <c r="Q22" i="38"/>
  <c r="R22" i="38"/>
  <c r="S22" i="38"/>
  <c r="T22" i="38"/>
  <c r="C5" i="42"/>
  <c r="D5" i="42"/>
  <c r="E5" i="42"/>
  <c r="F5" i="42"/>
  <c r="G5" i="42"/>
  <c r="H5" i="42"/>
  <c r="K5" i="42"/>
  <c r="L5" i="42"/>
  <c r="M5" i="42"/>
  <c r="N5" i="42"/>
  <c r="O5" i="42"/>
  <c r="P5" i="42"/>
  <c r="C94" i="36"/>
  <c r="D94" i="36"/>
  <c r="E94" i="36"/>
  <c r="F94" i="36"/>
  <c r="G94" i="36"/>
  <c r="H94" i="36"/>
  <c r="K94" i="36"/>
  <c r="L94" i="36"/>
  <c r="M94" i="36"/>
  <c r="N94" i="36"/>
  <c r="O94" i="36"/>
  <c r="P94" i="36"/>
  <c r="Q94" i="36"/>
  <c r="R94" i="36"/>
  <c r="C80" i="36"/>
  <c r="D80" i="36"/>
  <c r="E80" i="36"/>
  <c r="F80" i="36"/>
  <c r="G80" i="36"/>
  <c r="H80" i="36"/>
  <c r="K80" i="36"/>
  <c r="L80" i="36"/>
  <c r="M80" i="36"/>
  <c r="N80" i="36"/>
  <c r="O80" i="36"/>
  <c r="P80" i="36"/>
  <c r="Q80" i="36"/>
  <c r="R80" i="36"/>
  <c r="C75" i="36"/>
  <c r="D75" i="36"/>
  <c r="E75" i="36"/>
  <c r="F75" i="36"/>
  <c r="G75" i="36"/>
  <c r="H75" i="36"/>
  <c r="K75" i="36"/>
  <c r="L75" i="36"/>
  <c r="M75" i="36"/>
  <c r="N75" i="36"/>
  <c r="O75" i="36"/>
  <c r="P75" i="36"/>
  <c r="Q75" i="36"/>
  <c r="R75" i="36"/>
  <c r="C64" i="36"/>
  <c r="D64" i="36"/>
  <c r="E64" i="36"/>
  <c r="F64" i="36"/>
  <c r="G64" i="36"/>
  <c r="H64" i="36"/>
  <c r="K64" i="36"/>
  <c r="L64" i="36"/>
  <c r="M64" i="36"/>
  <c r="N64" i="36"/>
  <c r="O64" i="36"/>
  <c r="P64" i="36"/>
  <c r="Q64" i="36"/>
  <c r="R64" i="36"/>
  <c r="C59" i="36"/>
  <c r="D59" i="36"/>
  <c r="E59" i="36"/>
  <c r="F59" i="36"/>
  <c r="G59" i="36"/>
  <c r="H59" i="36"/>
  <c r="K59" i="36"/>
  <c r="L59" i="36"/>
  <c r="M59" i="36"/>
  <c r="N59" i="36"/>
  <c r="O59" i="36"/>
  <c r="P59" i="36"/>
  <c r="Q59" i="36"/>
  <c r="R59" i="36"/>
  <c r="C53" i="36"/>
  <c r="D53" i="36"/>
  <c r="E53" i="36"/>
  <c r="F53" i="36"/>
  <c r="G53" i="36"/>
  <c r="H53" i="36"/>
  <c r="K53" i="36"/>
  <c r="L53" i="36"/>
  <c r="M53" i="36"/>
  <c r="N53" i="36"/>
  <c r="O53" i="36"/>
  <c r="P53" i="36"/>
  <c r="Q53" i="36"/>
  <c r="R53" i="36"/>
  <c r="C45" i="36"/>
  <c r="D45" i="36"/>
  <c r="E45" i="36"/>
  <c r="F45" i="36"/>
  <c r="G45" i="36"/>
  <c r="H45" i="36"/>
  <c r="K45" i="36"/>
  <c r="L45" i="36"/>
  <c r="M45" i="36"/>
  <c r="N45" i="36"/>
  <c r="O45" i="36"/>
  <c r="P45" i="36"/>
  <c r="Q45" i="36"/>
  <c r="R45" i="36"/>
  <c r="C33" i="36"/>
  <c r="D33" i="36"/>
  <c r="E33" i="36"/>
  <c r="F33" i="36"/>
  <c r="G33" i="36"/>
  <c r="H33" i="36"/>
  <c r="K33" i="36"/>
  <c r="L33" i="36"/>
  <c r="M33" i="36"/>
  <c r="N33" i="36"/>
  <c r="O33" i="36"/>
  <c r="P33" i="36"/>
  <c r="Q33" i="36"/>
  <c r="R33" i="36"/>
  <c r="C18" i="36"/>
  <c r="D18" i="36"/>
  <c r="E18" i="36"/>
  <c r="F18" i="36"/>
  <c r="G18" i="36"/>
  <c r="H18" i="36"/>
  <c r="K18" i="36"/>
  <c r="L18" i="36"/>
  <c r="M18" i="36"/>
  <c r="N18" i="36"/>
  <c r="O18" i="36"/>
  <c r="P18" i="36"/>
  <c r="Q18" i="36"/>
  <c r="R18" i="36"/>
  <c r="C5" i="36"/>
  <c r="D5" i="36"/>
  <c r="E5" i="36"/>
  <c r="F5" i="36"/>
  <c r="G5" i="36"/>
  <c r="H5" i="36"/>
  <c r="K5" i="36"/>
  <c r="L5" i="36"/>
  <c r="M5" i="36"/>
  <c r="N5" i="36"/>
  <c r="O5" i="36"/>
  <c r="P5" i="36"/>
  <c r="Q5" i="36"/>
  <c r="R5" i="36"/>
  <c r="H24" i="2"/>
  <c r="G24" i="2"/>
  <c r="F24" i="2"/>
  <c r="E24" i="2"/>
  <c r="D24" i="2"/>
  <c r="C24" i="2"/>
  <c r="C34" i="7" s="1"/>
  <c r="C20" i="45" s="1"/>
  <c r="D11" i="30"/>
  <c r="D168" i="33" s="1"/>
  <c r="Q93" i="38"/>
  <c r="L220" i="43" l="1"/>
  <c r="L196" i="43"/>
  <c r="F267" i="43"/>
  <c r="F185" i="43"/>
  <c r="F161" i="43"/>
  <c r="F141" i="43"/>
  <c r="F97" i="43"/>
  <c r="F89" i="43"/>
  <c r="F65" i="43"/>
  <c r="F49" i="43"/>
  <c r="F210" i="43"/>
  <c r="L272" i="43"/>
  <c r="L170" i="43"/>
  <c r="F218" i="43"/>
  <c r="F190" i="43"/>
  <c r="F170" i="43"/>
  <c r="F121" i="43"/>
  <c r="F101" i="43"/>
  <c r="F81" i="43"/>
  <c r="F61" i="43"/>
  <c r="F45" i="43"/>
  <c r="F77" i="43"/>
  <c r="F53" i="43"/>
  <c r="P108" i="43"/>
  <c r="L66" i="43"/>
  <c r="P51" i="43"/>
  <c r="L273" i="43"/>
  <c r="P271" i="43"/>
  <c r="P234" i="43"/>
  <c r="L219" i="43"/>
  <c r="P213" i="43"/>
  <c r="L191" i="43"/>
  <c r="P189" i="43"/>
  <c r="L175" i="43"/>
  <c r="P169" i="43"/>
  <c r="P120" i="43"/>
  <c r="L62" i="43"/>
  <c r="P60" i="43"/>
  <c r="L46" i="43"/>
  <c r="P222" i="43"/>
  <c r="L208" i="43"/>
  <c r="P202" i="43"/>
  <c r="L184" i="43"/>
  <c r="P178" i="43"/>
  <c r="L160" i="43"/>
  <c r="P158" i="43"/>
  <c r="L148" i="43"/>
  <c r="L111" i="43"/>
  <c r="L95" i="43"/>
  <c r="P89" i="43"/>
  <c r="L67" i="43"/>
  <c r="P65" i="43"/>
  <c r="L51" i="43"/>
  <c r="P49" i="43"/>
  <c r="L271" i="43"/>
  <c r="L234" i="43"/>
  <c r="L213" i="43"/>
  <c r="L189" i="43"/>
  <c r="L169" i="43"/>
  <c r="L120" i="43"/>
  <c r="L100" i="43"/>
  <c r="L80" i="43"/>
  <c r="L60" i="43"/>
  <c r="L222" i="43"/>
  <c r="L202" i="43"/>
  <c r="P196" i="43"/>
  <c r="L178" i="43"/>
  <c r="L158" i="43"/>
  <c r="L142" i="43"/>
  <c r="L109" i="43"/>
  <c r="L89" i="43"/>
  <c r="L65" i="43"/>
  <c r="L49" i="43"/>
  <c r="P272" i="43"/>
  <c r="P268" i="43"/>
  <c r="F272" i="43"/>
  <c r="F268" i="43"/>
  <c r="P219" i="43"/>
  <c r="F219" i="43"/>
  <c r="P207" i="43"/>
  <c r="F207" i="43"/>
  <c r="P191" i="43"/>
  <c r="P187" i="43"/>
  <c r="P179" i="43"/>
  <c r="F179" i="43"/>
  <c r="P175" i="43"/>
  <c r="F175" i="43"/>
  <c r="P118" i="43"/>
  <c r="F118" i="43"/>
  <c r="P110" i="43"/>
  <c r="F110" i="43"/>
  <c r="P98" i="43"/>
  <c r="F98" i="43"/>
  <c r="P94" i="43"/>
  <c r="F94" i="43"/>
  <c r="P78" i="43"/>
  <c r="F78" i="43"/>
  <c r="P66" i="43"/>
  <c r="F66" i="43"/>
  <c r="P62" i="43"/>
  <c r="P58" i="43"/>
  <c r="P176" i="43"/>
  <c r="F176" i="43"/>
  <c r="P168" i="43"/>
  <c r="P273" i="43"/>
  <c r="P269" i="43"/>
  <c r="F269" i="43"/>
  <c r="L211" i="43"/>
  <c r="P211" i="43"/>
  <c r="F211" i="43"/>
  <c r="P184" i="43"/>
  <c r="L167" i="43"/>
  <c r="F166" i="43"/>
  <c r="P142" i="43"/>
  <c r="F142" i="43"/>
  <c r="L139" i="43"/>
  <c r="P139" i="43"/>
  <c r="F117" i="43"/>
  <c r="L106" i="43"/>
  <c r="P106" i="43"/>
  <c r="F106" i="43"/>
  <c r="AD219" i="43"/>
  <c r="AF219" i="43"/>
  <c r="AB219" i="43"/>
  <c r="AH219" i="43"/>
  <c r="AD211" i="43"/>
  <c r="AF211" i="43"/>
  <c r="AB211" i="43"/>
  <c r="AH211" i="43"/>
  <c r="AF207" i="43"/>
  <c r="AB207" i="43"/>
  <c r="AD207" i="43"/>
  <c r="AH207" i="43"/>
  <c r="AF179" i="43"/>
  <c r="AH179" i="43"/>
  <c r="AD179" i="43"/>
  <c r="AB179" i="43"/>
  <c r="AD167" i="43"/>
  <c r="AF167" i="43"/>
  <c r="AB203" i="43"/>
  <c r="AB29" i="43" s="1"/>
  <c r="AF203" i="43"/>
  <c r="AF29" i="43" s="1"/>
  <c r="AD203" i="43"/>
  <c r="AD29" i="43" s="1"/>
  <c r="AB167" i="43"/>
  <c r="AH167" i="43"/>
  <c r="AB139" i="43"/>
  <c r="AD139" i="43"/>
  <c r="AF139" i="43"/>
  <c r="AH139" i="43"/>
  <c r="AD110" i="43"/>
  <c r="AB110" i="43"/>
  <c r="AF110" i="43"/>
  <c r="AH110" i="43"/>
  <c r="F108" i="43"/>
  <c r="AF106" i="43"/>
  <c r="AD106" i="43"/>
  <c r="AB106" i="43"/>
  <c r="AH106" i="43"/>
  <c r="P100" i="43"/>
  <c r="F100" i="43"/>
  <c r="AF98" i="43"/>
  <c r="AH98" i="43"/>
  <c r="AD98" i="43"/>
  <c r="AB98" i="43"/>
  <c r="P96" i="43"/>
  <c r="F96" i="43"/>
  <c r="AF94" i="43"/>
  <c r="AD94" i="43"/>
  <c r="AB94" i="43"/>
  <c r="AH94" i="43"/>
  <c r="P88" i="43"/>
  <c r="F88" i="43"/>
  <c r="P80" i="43"/>
  <c r="F80" i="43"/>
  <c r="AD62" i="43"/>
  <c r="AB62" i="43"/>
  <c r="AF62" i="43"/>
  <c r="AH62" i="43"/>
  <c r="AF58" i="43"/>
  <c r="AD58" i="43"/>
  <c r="AB58" i="43"/>
  <c r="AH58" i="43"/>
  <c r="AD220" i="43"/>
  <c r="AF220" i="43"/>
  <c r="AB220" i="43"/>
  <c r="AH220" i="43"/>
  <c r="AF212" i="43"/>
  <c r="AH212" i="43"/>
  <c r="AD212" i="43"/>
  <c r="AB212" i="43"/>
  <c r="AB208" i="43"/>
  <c r="AD208" i="43"/>
  <c r="AF208" i="43"/>
  <c r="AH208" i="43"/>
  <c r="AF196" i="43"/>
  <c r="AB196" i="43"/>
  <c r="AD196" i="43"/>
  <c r="AH196" i="43"/>
  <c r="AD160" i="43"/>
  <c r="AF160" i="43"/>
  <c r="AB160" i="43"/>
  <c r="AH160" i="43"/>
  <c r="AF156" i="43"/>
  <c r="AB156" i="43"/>
  <c r="AD156" i="43"/>
  <c r="AH156" i="43"/>
  <c r="AB148" i="43"/>
  <c r="AF148" i="43"/>
  <c r="AD148" i="43"/>
  <c r="AH148" i="43"/>
  <c r="AB152" i="43"/>
  <c r="AB25" i="43" s="1"/>
  <c r="AF152" i="43"/>
  <c r="AF25" i="43" s="1"/>
  <c r="AD152" i="43"/>
  <c r="AD25" i="43" s="1"/>
  <c r="AF140" i="43"/>
  <c r="AD140" i="43"/>
  <c r="AB140" i="43"/>
  <c r="AH140" i="43"/>
  <c r="AD107" i="43"/>
  <c r="AB107" i="43"/>
  <c r="AF107" i="43"/>
  <c r="AH107" i="43"/>
  <c r="AF99" i="43"/>
  <c r="AB99" i="43"/>
  <c r="AH99" i="43"/>
  <c r="AD99" i="43"/>
  <c r="AB95" i="43"/>
  <c r="AH95" i="43"/>
  <c r="AF87" i="43"/>
  <c r="AB87" i="43"/>
  <c r="AD87" i="43"/>
  <c r="AH87" i="43"/>
  <c r="AB67" i="43"/>
  <c r="AD67" i="43"/>
  <c r="AF67" i="43"/>
  <c r="AH67" i="43"/>
  <c r="AB59" i="43"/>
  <c r="AF59" i="43"/>
  <c r="AD59" i="43"/>
  <c r="AH59" i="43"/>
  <c r="F273" i="43"/>
  <c r="AB234" i="43"/>
  <c r="AF234" i="43"/>
  <c r="AD234" i="43"/>
  <c r="AH234" i="43"/>
  <c r="AF221" i="43"/>
  <c r="AD221" i="43"/>
  <c r="AH221" i="43"/>
  <c r="AB221" i="43"/>
  <c r="AF209" i="43"/>
  <c r="AD209" i="43"/>
  <c r="AB209" i="43"/>
  <c r="AH209" i="43"/>
  <c r="AF197" i="43"/>
  <c r="AB197" i="43"/>
  <c r="AD197" i="43"/>
  <c r="AH197" i="43"/>
  <c r="F191" i="43"/>
  <c r="AD177" i="43"/>
  <c r="AB177" i="43"/>
  <c r="AF177" i="43"/>
  <c r="AH177" i="43"/>
  <c r="AD169" i="43"/>
  <c r="AB169" i="43"/>
  <c r="AF169" i="43"/>
  <c r="AH169" i="43"/>
  <c r="P167" i="43"/>
  <c r="F167" i="43"/>
  <c r="P159" i="43"/>
  <c r="F159" i="43"/>
  <c r="AF157" i="43"/>
  <c r="AB157" i="43"/>
  <c r="AD157" i="43"/>
  <c r="AH157" i="43"/>
  <c r="P143" i="43"/>
  <c r="F143" i="43"/>
  <c r="AB141" i="43"/>
  <c r="AF141" i="43"/>
  <c r="AD141" i="43"/>
  <c r="AH141" i="43"/>
  <c r="F139" i="43"/>
  <c r="AD100" i="43"/>
  <c r="AB100" i="43"/>
  <c r="AF100" i="43"/>
  <c r="AH100" i="43"/>
  <c r="AD96" i="43"/>
  <c r="AF96" i="43"/>
  <c r="AB96" i="43"/>
  <c r="AH96" i="43"/>
  <c r="AF88" i="43"/>
  <c r="AB88" i="43"/>
  <c r="AD88" i="43"/>
  <c r="AH88" i="43"/>
  <c r="F62" i="43"/>
  <c r="AD60" i="43"/>
  <c r="AB60" i="43"/>
  <c r="AF60" i="43"/>
  <c r="AH60" i="43"/>
  <c r="F58" i="43"/>
  <c r="P50" i="43"/>
  <c r="F50" i="43"/>
  <c r="P46" i="43"/>
  <c r="F46" i="43"/>
  <c r="AD222" i="43"/>
  <c r="AB222" i="43"/>
  <c r="AF222" i="43"/>
  <c r="AH222" i="43"/>
  <c r="P220" i="43"/>
  <c r="F220" i="43"/>
  <c r="AF218" i="43"/>
  <c r="AD218" i="43"/>
  <c r="AB218" i="43"/>
  <c r="AH218" i="43"/>
  <c r="P212" i="43"/>
  <c r="F212" i="43"/>
  <c r="AD210" i="43"/>
  <c r="AF210" i="43"/>
  <c r="AB210" i="43"/>
  <c r="AH210" i="43"/>
  <c r="P208" i="43"/>
  <c r="F208" i="43"/>
  <c r="AB202" i="43"/>
  <c r="AF202" i="43"/>
  <c r="AD202" i="43"/>
  <c r="AH202" i="43"/>
  <c r="F196" i="43"/>
  <c r="F184" i="43"/>
  <c r="AD178" i="43"/>
  <c r="AF178" i="43"/>
  <c r="AB178" i="43"/>
  <c r="AH178" i="43"/>
  <c r="AD170" i="43"/>
  <c r="AF170" i="43"/>
  <c r="AD198" i="43"/>
  <c r="AD27" i="43" s="1"/>
  <c r="AB170" i="43"/>
  <c r="AB198" i="43"/>
  <c r="AB27" i="43" s="1"/>
  <c r="AH170" i="43"/>
  <c r="AF198" i="43"/>
  <c r="AF27" i="43" s="1"/>
  <c r="F168" i="43"/>
  <c r="AB166" i="43"/>
  <c r="AF166" i="43"/>
  <c r="AD166" i="43"/>
  <c r="AH166" i="43"/>
  <c r="P160" i="43"/>
  <c r="F160" i="43"/>
  <c r="P156" i="43"/>
  <c r="F156" i="43"/>
  <c r="P148" i="43"/>
  <c r="F148" i="43"/>
  <c r="P140" i="43"/>
  <c r="F140" i="43"/>
  <c r="P119" i="43"/>
  <c r="F119" i="43"/>
  <c r="P111" i="43"/>
  <c r="F111" i="43"/>
  <c r="P107" i="43"/>
  <c r="F107" i="43"/>
  <c r="AF101" i="43"/>
  <c r="AB101" i="43"/>
  <c r="AH101" i="43"/>
  <c r="AD101" i="43"/>
  <c r="P99" i="43"/>
  <c r="F99" i="43"/>
  <c r="AD97" i="43"/>
  <c r="AF97" i="43"/>
  <c r="AB97" i="43"/>
  <c r="AH97" i="43"/>
  <c r="P87" i="43"/>
  <c r="F87" i="43"/>
  <c r="P79" i="43"/>
  <c r="F79" i="43"/>
  <c r="P67" i="43"/>
  <c r="F67" i="43"/>
  <c r="AD65" i="43"/>
  <c r="AB65" i="43"/>
  <c r="AF65" i="43"/>
  <c r="AH65" i="43"/>
  <c r="P63" i="43"/>
  <c r="F63" i="43"/>
  <c r="AB61" i="43"/>
  <c r="AF61" i="43"/>
  <c r="AD61" i="43"/>
  <c r="AH61" i="43"/>
  <c r="P59" i="43"/>
  <c r="F59" i="43"/>
  <c r="F51" i="43"/>
  <c r="P47" i="43"/>
  <c r="F47" i="43"/>
  <c r="AD191" i="43"/>
  <c r="AF191" i="43"/>
  <c r="AH191" i="43"/>
  <c r="AB191" i="43"/>
  <c r="AD187" i="43"/>
  <c r="AB187" i="43"/>
  <c r="AH187" i="43"/>
  <c r="AF187" i="43"/>
  <c r="AB184" i="43"/>
  <c r="AF184" i="43"/>
  <c r="AD184" i="43"/>
  <c r="AH184" i="43"/>
  <c r="F187" i="43"/>
  <c r="AD185" i="43"/>
  <c r="AB185" i="43"/>
  <c r="AF185" i="43"/>
  <c r="AH185" i="43"/>
  <c r="AB186" i="43"/>
  <c r="AF186" i="43"/>
  <c r="AD186" i="43"/>
  <c r="AH186" i="43"/>
  <c r="AD189" i="43"/>
  <c r="AH189" i="43"/>
  <c r="AB189" i="43"/>
  <c r="AF189" i="43"/>
  <c r="AF188" i="43"/>
  <c r="AB188" i="43"/>
  <c r="AD188" i="43"/>
  <c r="AH188" i="43"/>
  <c r="AF190" i="43"/>
  <c r="AB190" i="43"/>
  <c r="AD190" i="43"/>
  <c r="AH190" i="43"/>
  <c r="P188" i="43"/>
  <c r="F188" i="43"/>
  <c r="P109" i="43"/>
  <c r="F109" i="43"/>
  <c r="AF109" i="43"/>
  <c r="AB109" i="43"/>
  <c r="AD109" i="43"/>
  <c r="AH109" i="43"/>
  <c r="AB86" i="43"/>
  <c r="AD86" i="43"/>
  <c r="AF86" i="43"/>
  <c r="AH86" i="43"/>
  <c r="P86" i="43"/>
  <c r="F86" i="43"/>
  <c r="L86" i="43"/>
  <c r="AF111" i="43"/>
  <c r="AD111" i="43"/>
  <c r="AB111" i="43"/>
  <c r="AH111" i="43"/>
  <c r="AF108" i="43"/>
  <c r="AD108" i="43"/>
  <c r="AB108" i="43"/>
  <c r="AH108" i="43"/>
  <c r="AB142" i="43"/>
  <c r="AD142" i="43"/>
  <c r="AF142" i="43"/>
  <c r="AH142" i="43"/>
  <c r="AD143" i="43"/>
  <c r="AF143" i="43"/>
  <c r="AB143" i="43"/>
  <c r="AH143" i="43"/>
  <c r="AF213" i="43"/>
  <c r="AD213" i="43"/>
  <c r="AB213" i="43"/>
  <c r="AH213" i="43"/>
  <c r="AF50" i="43"/>
  <c r="AD50" i="43"/>
  <c r="AB50" i="43"/>
  <c r="AH50" i="43"/>
  <c r="AD48" i="43"/>
  <c r="AF48" i="43"/>
  <c r="AB48" i="43"/>
  <c r="AH48" i="43"/>
  <c r="AF46" i="43"/>
  <c r="AD46" i="43"/>
  <c r="AB46" i="43"/>
  <c r="AH46" i="43"/>
  <c r="AH53" i="43"/>
  <c r="AD53" i="43"/>
  <c r="AF53" i="43"/>
  <c r="AB53" i="43"/>
  <c r="AH51" i="43"/>
  <c r="AB51" i="43"/>
  <c r="AD51" i="43"/>
  <c r="AF51" i="43"/>
  <c r="AD49" i="43"/>
  <c r="AF49" i="43"/>
  <c r="AB49" i="43"/>
  <c r="AH49" i="43"/>
  <c r="AH47" i="43"/>
  <c r="AB47" i="43"/>
  <c r="AD47" i="43"/>
  <c r="AF47" i="43"/>
  <c r="AH45" i="43"/>
  <c r="AB45" i="43"/>
  <c r="AF45" i="43"/>
  <c r="AD45" i="43"/>
  <c r="AF176" i="43"/>
  <c r="AD176" i="43"/>
  <c r="AB176" i="43"/>
  <c r="AH176" i="43"/>
  <c r="AF175" i="43"/>
  <c r="AD175" i="43"/>
  <c r="AB175" i="43"/>
  <c r="AH175" i="43"/>
  <c r="AF168" i="43"/>
  <c r="AD168" i="43"/>
  <c r="AB168" i="43"/>
  <c r="AH168" i="43"/>
  <c r="AD161" i="43"/>
  <c r="AF161" i="43"/>
  <c r="AB161" i="43"/>
  <c r="AH161" i="43"/>
  <c r="AD159" i="43"/>
  <c r="AF159" i="43"/>
  <c r="AB159" i="43"/>
  <c r="AH159" i="43"/>
  <c r="AB158" i="43"/>
  <c r="AD158" i="43"/>
  <c r="AF158" i="43"/>
  <c r="AH158" i="43"/>
  <c r="AF89" i="43"/>
  <c r="AD89" i="43"/>
  <c r="AB89" i="43"/>
  <c r="AH89" i="43"/>
  <c r="AD66" i="43"/>
  <c r="AF66" i="43"/>
  <c r="AB66" i="43"/>
  <c r="AH66" i="43"/>
  <c r="AD64" i="43"/>
  <c r="AF64" i="43"/>
  <c r="AB64" i="43"/>
  <c r="AH64" i="43"/>
  <c r="AB63" i="43"/>
  <c r="AD63" i="43"/>
  <c r="AF63" i="43"/>
  <c r="AH63" i="43"/>
  <c r="AF52" i="43"/>
  <c r="AH52" i="43"/>
  <c r="AB52" i="43"/>
  <c r="AD52" i="43"/>
  <c r="AH273" i="43"/>
  <c r="AF273" i="43"/>
  <c r="AD273" i="43"/>
  <c r="AB273" i="43"/>
  <c r="AH271" i="43"/>
  <c r="AF271" i="43"/>
  <c r="AD271" i="43"/>
  <c r="AB271" i="43"/>
  <c r="AH269" i="43"/>
  <c r="AF269" i="43"/>
  <c r="AD269" i="43"/>
  <c r="AB269" i="43"/>
  <c r="AD267" i="43"/>
  <c r="AB267" i="43"/>
  <c r="AF267" i="43"/>
  <c r="AH267" i="43"/>
  <c r="AD272" i="43"/>
  <c r="AF272" i="43"/>
  <c r="AB272" i="43"/>
  <c r="AH272" i="43"/>
  <c r="AD270" i="43"/>
  <c r="AF270" i="43"/>
  <c r="AB270" i="43"/>
  <c r="AH270" i="43"/>
  <c r="AD268" i="43"/>
  <c r="AF268" i="43"/>
  <c r="AB268" i="43"/>
  <c r="AH268" i="43"/>
  <c r="AF121" i="43"/>
  <c r="AD121" i="43"/>
  <c r="AB121" i="43"/>
  <c r="AH121" i="43"/>
  <c r="AD119" i="43"/>
  <c r="AB119" i="43"/>
  <c r="AF119" i="43"/>
  <c r="AH119" i="43"/>
  <c r="AF117" i="43"/>
  <c r="AD117" i="43"/>
  <c r="AB117" i="43"/>
  <c r="AH117" i="43"/>
  <c r="AF120" i="43"/>
  <c r="AD120" i="43"/>
  <c r="AB120" i="43"/>
  <c r="AH120" i="43"/>
  <c r="AB118" i="43"/>
  <c r="AF118" i="43"/>
  <c r="AD118" i="43"/>
  <c r="AH118" i="43"/>
  <c r="AF116" i="43"/>
  <c r="AD116" i="43"/>
  <c r="AB116" i="43"/>
  <c r="AH116" i="43"/>
  <c r="AD80" i="43"/>
  <c r="AF80" i="43"/>
  <c r="AB80" i="43"/>
  <c r="AH80" i="43"/>
  <c r="AD78" i="43"/>
  <c r="AF78" i="43"/>
  <c r="AB78" i="43"/>
  <c r="AH78" i="43"/>
  <c r="AD76" i="43"/>
  <c r="AF76" i="43"/>
  <c r="AB76" i="43"/>
  <c r="AH76" i="43"/>
  <c r="AF81" i="43"/>
  <c r="AB81" i="43"/>
  <c r="AH81" i="43"/>
  <c r="AD81" i="43"/>
  <c r="AH79" i="43"/>
  <c r="AD79" i="43"/>
  <c r="AB79" i="43"/>
  <c r="AF79" i="43"/>
  <c r="AF77" i="43"/>
  <c r="AB77" i="43"/>
  <c r="AH77" i="43"/>
  <c r="AD77" i="43"/>
  <c r="V272" i="43"/>
  <c r="X272" i="43"/>
  <c r="T272" i="43"/>
  <c r="Z272" i="43"/>
  <c r="V268" i="43"/>
  <c r="T268" i="43"/>
  <c r="X268" i="43"/>
  <c r="Z268" i="43"/>
  <c r="X222" i="43"/>
  <c r="T222" i="43"/>
  <c r="Z222" i="43"/>
  <c r="V222" i="43"/>
  <c r="Z220" i="43"/>
  <c r="V220" i="43"/>
  <c r="T220" i="43"/>
  <c r="X220" i="43"/>
  <c r="T218" i="43"/>
  <c r="X218" i="43"/>
  <c r="V218" i="43"/>
  <c r="Z218" i="43"/>
  <c r="V212" i="43"/>
  <c r="T212" i="43"/>
  <c r="X212" i="43"/>
  <c r="Z212" i="43"/>
  <c r="X210" i="43"/>
  <c r="V210" i="43"/>
  <c r="T210" i="43"/>
  <c r="Z210" i="43"/>
  <c r="V208" i="43"/>
  <c r="T208" i="43"/>
  <c r="X208" i="43"/>
  <c r="Z208" i="43"/>
  <c r="V202" i="43"/>
  <c r="T202" i="43"/>
  <c r="X202" i="43"/>
  <c r="Z202" i="43"/>
  <c r="V196" i="43"/>
  <c r="T196" i="43"/>
  <c r="X196" i="43"/>
  <c r="Z196" i="43"/>
  <c r="V190" i="43"/>
  <c r="T190" i="43"/>
  <c r="Z190" i="43"/>
  <c r="X190" i="43"/>
  <c r="X188" i="43"/>
  <c r="V188" i="43"/>
  <c r="T188" i="43"/>
  <c r="Z188" i="43"/>
  <c r="T186" i="43"/>
  <c r="X186" i="43"/>
  <c r="V186" i="43"/>
  <c r="Z186" i="43"/>
  <c r="X184" i="43"/>
  <c r="V184" i="43"/>
  <c r="T184" i="43"/>
  <c r="Z184" i="43"/>
  <c r="X178" i="43"/>
  <c r="T178" i="43"/>
  <c r="Z178" i="43"/>
  <c r="V178" i="43"/>
  <c r="Z176" i="43"/>
  <c r="V176" i="43"/>
  <c r="T176" i="43"/>
  <c r="X176" i="43"/>
  <c r="V170" i="43"/>
  <c r="T170" i="43"/>
  <c r="X170" i="43"/>
  <c r="T198" i="43"/>
  <c r="T27" i="43" s="1"/>
  <c r="V198" i="43"/>
  <c r="V27" i="43" s="1"/>
  <c r="X198" i="43"/>
  <c r="X27" i="43" s="1"/>
  <c r="Z170" i="43"/>
  <c r="V168" i="43"/>
  <c r="T168" i="43"/>
  <c r="X168" i="43"/>
  <c r="Z168" i="43"/>
  <c r="X166" i="43"/>
  <c r="V166" i="43"/>
  <c r="T166" i="43"/>
  <c r="Z166" i="43"/>
  <c r="T160" i="43"/>
  <c r="X160" i="43"/>
  <c r="V160" i="43"/>
  <c r="Z160" i="43"/>
  <c r="V158" i="43"/>
  <c r="X158" i="43"/>
  <c r="T158" i="43"/>
  <c r="Z158" i="43"/>
  <c r="X156" i="43"/>
  <c r="T156" i="43"/>
  <c r="V156" i="43"/>
  <c r="Z156" i="43"/>
  <c r="T152" i="43"/>
  <c r="T25" i="43" s="1"/>
  <c r="V152" i="43"/>
  <c r="V25" i="43" s="1"/>
  <c r="V148" i="43"/>
  <c r="X152" i="43"/>
  <c r="X25" i="43" s="1"/>
  <c r="X148" i="43"/>
  <c r="T148" i="43"/>
  <c r="Z148" i="43"/>
  <c r="T121" i="43"/>
  <c r="V121" i="43"/>
  <c r="X121" i="43"/>
  <c r="Z121" i="43"/>
  <c r="V119" i="43"/>
  <c r="X119" i="43"/>
  <c r="T119" i="43"/>
  <c r="Z119" i="43"/>
  <c r="X117" i="43"/>
  <c r="V117" i="43"/>
  <c r="T117" i="43"/>
  <c r="Z117" i="43"/>
  <c r="V101" i="43"/>
  <c r="T101" i="43"/>
  <c r="X101" i="43"/>
  <c r="Z101" i="43"/>
  <c r="T99" i="43"/>
  <c r="V99" i="43"/>
  <c r="X99" i="43"/>
  <c r="Z99" i="43"/>
  <c r="V97" i="43"/>
  <c r="X97" i="43"/>
  <c r="T97" i="43"/>
  <c r="Z97" i="43"/>
  <c r="Z95" i="43"/>
  <c r="T95" i="43"/>
  <c r="Z67" i="43"/>
  <c r="X67" i="43"/>
  <c r="V67" i="43"/>
  <c r="T67" i="43"/>
  <c r="V65" i="43"/>
  <c r="T65" i="43"/>
  <c r="Z65" i="43"/>
  <c r="X65" i="43"/>
  <c r="Z63" i="43"/>
  <c r="V63" i="43"/>
  <c r="T63" i="43"/>
  <c r="X63" i="43"/>
  <c r="X61" i="43"/>
  <c r="V61" i="43"/>
  <c r="T61" i="43"/>
  <c r="Z61" i="43"/>
  <c r="X59" i="43"/>
  <c r="T59" i="43"/>
  <c r="Z59" i="43"/>
  <c r="V59" i="43"/>
  <c r="X273" i="43"/>
  <c r="T273" i="43"/>
  <c r="V273" i="43"/>
  <c r="Z273" i="43"/>
  <c r="X267" i="43"/>
  <c r="T267" i="43"/>
  <c r="V267" i="43"/>
  <c r="Z267" i="43"/>
  <c r="X234" i="43"/>
  <c r="T234" i="43"/>
  <c r="V234" i="43"/>
  <c r="Z234" i="43"/>
  <c r="V221" i="43"/>
  <c r="X221" i="43"/>
  <c r="T221" i="43"/>
  <c r="Z221" i="43"/>
  <c r="V219" i="43"/>
  <c r="X219" i="43"/>
  <c r="T219" i="43"/>
  <c r="Z219" i="43"/>
  <c r="X213" i="43"/>
  <c r="V213" i="43"/>
  <c r="T213" i="43"/>
  <c r="Z213" i="43"/>
  <c r="Z211" i="43"/>
  <c r="T211" i="43"/>
  <c r="X211" i="43"/>
  <c r="V211" i="43"/>
  <c r="X209" i="43"/>
  <c r="V209" i="43"/>
  <c r="T209" i="43"/>
  <c r="Z209" i="43"/>
  <c r="T207" i="43"/>
  <c r="X207" i="43"/>
  <c r="V207" i="43"/>
  <c r="Z207" i="43"/>
  <c r="V197" i="43"/>
  <c r="Z197" i="43"/>
  <c r="X197" i="43"/>
  <c r="T197" i="43"/>
  <c r="Z191" i="43"/>
  <c r="V191" i="43"/>
  <c r="T191" i="43"/>
  <c r="X191" i="43"/>
  <c r="X189" i="43"/>
  <c r="V189" i="43"/>
  <c r="T189" i="43"/>
  <c r="Z189" i="43"/>
  <c r="X187" i="43"/>
  <c r="T187" i="43"/>
  <c r="V187" i="43"/>
  <c r="Z187" i="43"/>
  <c r="X185" i="43"/>
  <c r="V185" i="43"/>
  <c r="T185" i="43"/>
  <c r="Z185" i="43"/>
  <c r="V179" i="43"/>
  <c r="X179" i="43"/>
  <c r="T179" i="43"/>
  <c r="Z179" i="43"/>
  <c r="V177" i="43"/>
  <c r="X177" i="43"/>
  <c r="T177" i="43"/>
  <c r="Z177" i="43"/>
  <c r="V175" i="43"/>
  <c r="T175" i="43"/>
  <c r="X175" i="43"/>
  <c r="Z175" i="43"/>
  <c r="V169" i="43"/>
  <c r="X169" i="43"/>
  <c r="T169" i="43"/>
  <c r="Z169" i="43"/>
  <c r="V167" i="43"/>
  <c r="X167" i="43"/>
  <c r="T203" i="43"/>
  <c r="T29" i="43" s="1"/>
  <c r="V203" i="43"/>
  <c r="V29" i="43" s="1"/>
  <c r="X203" i="43"/>
  <c r="X29" i="43" s="1"/>
  <c r="T167" i="43"/>
  <c r="Z167" i="43"/>
  <c r="Z161" i="43"/>
  <c r="T161" i="43"/>
  <c r="X161" i="43"/>
  <c r="V161" i="43"/>
  <c r="V159" i="43"/>
  <c r="T159" i="43"/>
  <c r="X159" i="43"/>
  <c r="Z159" i="43"/>
  <c r="V157" i="43"/>
  <c r="X157" i="43"/>
  <c r="T157" i="43"/>
  <c r="Z157" i="43"/>
  <c r="X120" i="43"/>
  <c r="V120" i="43"/>
  <c r="T120" i="43"/>
  <c r="Z120" i="43"/>
  <c r="Z118" i="43"/>
  <c r="X118" i="43"/>
  <c r="V118" i="43"/>
  <c r="T118" i="43"/>
  <c r="X116" i="43"/>
  <c r="V116" i="43"/>
  <c r="T116" i="43"/>
  <c r="Z116" i="43"/>
  <c r="V100" i="43"/>
  <c r="X100" i="43"/>
  <c r="T100" i="43"/>
  <c r="Z100" i="43"/>
  <c r="X98" i="43"/>
  <c r="Z98" i="43"/>
  <c r="V98" i="43"/>
  <c r="T98" i="43"/>
  <c r="T96" i="43"/>
  <c r="V96" i="43"/>
  <c r="X96" i="43"/>
  <c r="Z96" i="43"/>
  <c r="V94" i="43"/>
  <c r="T94" i="43"/>
  <c r="X94" i="43"/>
  <c r="Z94" i="43"/>
  <c r="Z66" i="43"/>
  <c r="V66" i="43"/>
  <c r="T66" i="43"/>
  <c r="X66" i="43"/>
  <c r="X64" i="43"/>
  <c r="V64" i="43"/>
  <c r="T64" i="43"/>
  <c r="Z64" i="43"/>
  <c r="Z62" i="43"/>
  <c r="X62" i="43"/>
  <c r="T62" i="43"/>
  <c r="V62" i="43"/>
  <c r="V60" i="43"/>
  <c r="X60" i="43"/>
  <c r="T60" i="43"/>
  <c r="Z60" i="43"/>
  <c r="V58" i="43"/>
  <c r="T58" i="43"/>
  <c r="X58" i="43"/>
  <c r="Z58" i="43"/>
  <c r="X111" i="43"/>
  <c r="V111" i="43"/>
  <c r="Z111" i="43"/>
  <c r="T111" i="43"/>
  <c r="X109" i="43"/>
  <c r="V109" i="43"/>
  <c r="T109" i="43"/>
  <c r="Z109" i="43"/>
  <c r="Z107" i="43"/>
  <c r="T107" i="43"/>
  <c r="V107" i="43"/>
  <c r="X107" i="43"/>
  <c r="T110" i="43"/>
  <c r="X110" i="43"/>
  <c r="V110" i="43"/>
  <c r="Z110" i="43"/>
  <c r="X108" i="43"/>
  <c r="V108" i="43"/>
  <c r="T108" i="43"/>
  <c r="Z108" i="43"/>
  <c r="X106" i="43"/>
  <c r="V106" i="43"/>
  <c r="T106" i="43"/>
  <c r="Z106" i="43"/>
  <c r="X89" i="43"/>
  <c r="Z89" i="43"/>
  <c r="V89" i="43"/>
  <c r="T89" i="43"/>
  <c r="V87" i="43"/>
  <c r="X87" i="43"/>
  <c r="T87" i="43"/>
  <c r="Z87" i="43"/>
  <c r="X88" i="43"/>
  <c r="Z88" i="43"/>
  <c r="T88" i="43"/>
  <c r="V88" i="43"/>
  <c r="X86" i="43"/>
  <c r="T86" i="43"/>
  <c r="V86" i="43"/>
  <c r="Z86" i="43"/>
  <c r="V81" i="43"/>
  <c r="Z81" i="43"/>
  <c r="X81" i="43"/>
  <c r="T81" i="43"/>
  <c r="X79" i="43"/>
  <c r="V79" i="43"/>
  <c r="Z79" i="43"/>
  <c r="T79" i="43"/>
  <c r="V77" i="43"/>
  <c r="Z77" i="43"/>
  <c r="X77" i="43"/>
  <c r="T77" i="43"/>
  <c r="T80" i="43"/>
  <c r="X80" i="43"/>
  <c r="V80" i="43"/>
  <c r="Z80" i="43"/>
  <c r="X78" i="43"/>
  <c r="V78" i="43"/>
  <c r="T78" i="43"/>
  <c r="Z78" i="43"/>
  <c r="Z76" i="43"/>
  <c r="T76" i="43"/>
  <c r="X76" i="43"/>
  <c r="V76" i="43"/>
  <c r="Z53" i="43"/>
  <c r="V53" i="43"/>
  <c r="X53" i="43"/>
  <c r="T53" i="43"/>
  <c r="X51" i="43"/>
  <c r="V51" i="43"/>
  <c r="Z51" i="43"/>
  <c r="T51" i="43"/>
  <c r="T49" i="43"/>
  <c r="X49" i="43"/>
  <c r="Z49" i="43"/>
  <c r="V49" i="43"/>
  <c r="X47" i="43"/>
  <c r="V47" i="43"/>
  <c r="T47" i="43"/>
  <c r="Z47" i="43"/>
  <c r="X45" i="43"/>
  <c r="V45" i="43"/>
  <c r="T45" i="43"/>
  <c r="Z45" i="43"/>
  <c r="V52" i="43"/>
  <c r="X52" i="43"/>
  <c r="T52" i="43"/>
  <c r="Z52" i="43"/>
  <c r="Z50" i="43"/>
  <c r="V50" i="43"/>
  <c r="T50" i="43"/>
  <c r="X50" i="43"/>
  <c r="T48" i="43"/>
  <c r="X48" i="43"/>
  <c r="V48" i="43"/>
  <c r="Z48" i="43"/>
  <c r="X46" i="43"/>
  <c r="V46" i="43"/>
  <c r="T46" i="43"/>
  <c r="Z46" i="43"/>
  <c r="X271" i="43"/>
  <c r="T271" i="43"/>
  <c r="V271" i="43"/>
  <c r="Z271" i="43"/>
  <c r="V269" i="43"/>
  <c r="X269" i="43"/>
  <c r="T269" i="43"/>
  <c r="Z269" i="43"/>
  <c r="X270" i="43"/>
  <c r="T270" i="43"/>
  <c r="V270" i="43"/>
  <c r="Z270" i="43"/>
  <c r="V142" i="43"/>
  <c r="X142" i="43"/>
  <c r="T142" i="43"/>
  <c r="Z142" i="43"/>
  <c r="X140" i="43"/>
  <c r="T140" i="43"/>
  <c r="V140" i="43"/>
  <c r="Z140" i="43"/>
  <c r="X143" i="43"/>
  <c r="V143" i="43"/>
  <c r="Z143" i="43"/>
  <c r="T143" i="43"/>
  <c r="X141" i="43"/>
  <c r="V141" i="43"/>
  <c r="Z141" i="43"/>
  <c r="T141" i="43"/>
  <c r="V139" i="43"/>
  <c r="T139" i="43"/>
  <c r="X139" i="43"/>
  <c r="Z139" i="43"/>
  <c r="P76" i="43"/>
  <c r="O82" i="43"/>
  <c r="F76" i="43"/>
  <c r="E82" i="43"/>
  <c r="B82" i="43"/>
  <c r="G82" i="43"/>
  <c r="C82" i="43"/>
  <c r="M82" i="43"/>
  <c r="L78" i="43"/>
  <c r="K82" i="43"/>
  <c r="M275" i="43"/>
  <c r="G275" i="43"/>
  <c r="C275" i="43"/>
  <c r="C39" i="43" s="1"/>
  <c r="P270" i="43"/>
  <c r="O275" i="43"/>
  <c r="O39" i="43" s="1"/>
  <c r="L270" i="43"/>
  <c r="K275" i="43"/>
  <c r="F270" i="43"/>
  <c r="E275" i="43"/>
  <c r="E39" i="43" s="1"/>
  <c r="B203" i="43"/>
  <c r="AH203" i="43" s="1"/>
  <c r="AH29" i="43" s="1"/>
  <c r="B152" i="43"/>
  <c r="E235" i="43"/>
  <c r="F235" i="43" s="1"/>
  <c r="F35" i="43" s="1"/>
  <c r="B235" i="43"/>
  <c r="N234" i="43"/>
  <c r="H234" i="43"/>
  <c r="N220" i="43"/>
  <c r="B214" i="43"/>
  <c r="H196" i="43"/>
  <c r="N166" i="43"/>
  <c r="N81" i="43"/>
  <c r="N79" i="43"/>
  <c r="H79" i="43"/>
  <c r="N50" i="43"/>
  <c r="J114" i="42"/>
  <c r="N88" i="43"/>
  <c r="J113" i="42"/>
  <c r="J115" i="42"/>
  <c r="I248" i="43"/>
  <c r="I243" i="43"/>
  <c r="I246" i="43"/>
  <c r="I240" i="43"/>
  <c r="I245" i="43"/>
  <c r="I234" i="43"/>
  <c r="J234" i="43" s="1"/>
  <c r="O235" i="43"/>
  <c r="P235" i="43" s="1"/>
  <c r="O162" i="43"/>
  <c r="O16" i="43" s="1"/>
  <c r="J246" i="43"/>
  <c r="J245" i="43"/>
  <c r="J243" i="43"/>
  <c r="J240" i="43"/>
  <c r="N222" i="43"/>
  <c r="H166" i="43"/>
  <c r="H88" i="43"/>
  <c r="H81" i="43"/>
  <c r="D81" i="43"/>
  <c r="D79" i="43"/>
  <c r="N77" i="43"/>
  <c r="Q247" i="43"/>
  <c r="Q246" i="43"/>
  <c r="Q245" i="43"/>
  <c r="Q243" i="43"/>
  <c r="Q240" i="43"/>
  <c r="K235" i="43"/>
  <c r="L235" i="43" s="1"/>
  <c r="K223" i="43"/>
  <c r="R6" i="23"/>
  <c r="N6" i="24"/>
  <c r="H6" i="24"/>
  <c r="D6" i="24"/>
  <c r="P6" i="24"/>
  <c r="L6" i="24"/>
  <c r="F6" i="24"/>
  <c r="N269" i="43"/>
  <c r="H269" i="43"/>
  <c r="D269" i="43"/>
  <c r="N267" i="43"/>
  <c r="H267" i="43"/>
  <c r="D267" i="43"/>
  <c r="I239" i="43"/>
  <c r="I250" i="43"/>
  <c r="I247" i="43"/>
  <c r="I249" i="43"/>
  <c r="I252" i="43"/>
  <c r="H220" i="43"/>
  <c r="D88" i="43"/>
  <c r="P116" i="43"/>
  <c r="L116" i="43"/>
  <c r="F116" i="43"/>
  <c r="N179" i="43"/>
  <c r="H179" i="43"/>
  <c r="D179" i="43"/>
  <c r="N177" i="43"/>
  <c r="H177" i="43"/>
  <c r="D177" i="43"/>
  <c r="N175" i="43"/>
  <c r="H175" i="43"/>
  <c r="N167" i="43"/>
  <c r="H167" i="43"/>
  <c r="N156" i="43"/>
  <c r="H156" i="43"/>
  <c r="N142" i="43"/>
  <c r="N76" i="43"/>
  <c r="N66" i="43"/>
  <c r="H66" i="43"/>
  <c r="D66" i="43"/>
  <c r="N64" i="43"/>
  <c r="N62" i="43"/>
  <c r="N60" i="43"/>
  <c r="H60" i="43"/>
  <c r="D60" i="43"/>
  <c r="N58" i="43"/>
  <c r="H58" i="43"/>
  <c r="D58" i="43"/>
  <c r="O54" i="43"/>
  <c r="O9" i="43" s="1"/>
  <c r="N45" i="43"/>
  <c r="H184" i="43"/>
  <c r="N218" i="43"/>
  <c r="D175" i="43"/>
  <c r="D166" i="43"/>
  <c r="D156" i="43"/>
  <c r="H77" i="43"/>
  <c r="H76" i="43"/>
  <c r="H64" i="43"/>
  <c r="D64" i="43"/>
  <c r="H62" i="43"/>
  <c r="D62" i="43"/>
  <c r="B102" i="43"/>
  <c r="B275" i="43"/>
  <c r="N272" i="43"/>
  <c r="H272" i="43"/>
  <c r="H270" i="43"/>
  <c r="N221" i="43"/>
  <c r="N219" i="43"/>
  <c r="H219" i="43"/>
  <c r="N213" i="43"/>
  <c r="H213" i="43"/>
  <c r="D213" i="43"/>
  <c r="M198" i="43"/>
  <c r="N198" i="43" s="1"/>
  <c r="N27" i="43" s="1"/>
  <c r="N185" i="43"/>
  <c r="N184" i="43"/>
  <c r="I184" i="43"/>
  <c r="J184" i="43" s="1"/>
  <c r="N170" i="43"/>
  <c r="H170" i="43"/>
  <c r="H168" i="43"/>
  <c r="D77" i="43"/>
  <c r="E203" i="43"/>
  <c r="F203" i="43" s="1"/>
  <c r="F29" i="43" s="1"/>
  <c r="C223" i="43"/>
  <c r="C198" i="43"/>
  <c r="D198" i="43" s="1"/>
  <c r="D27" i="43" s="1"/>
  <c r="C180" i="43"/>
  <c r="C171" i="43"/>
  <c r="M235" i="43"/>
  <c r="N235" i="43" s="1"/>
  <c r="D167" i="43"/>
  <c r="C112" i="43"/>
  <c r="H45" i="43"/>
  <c r="E124" i="43"/>
  <c r="N273" i="43"/>
  <c r="H273" i="43"/>
  <c r="N270" i="43"/>
  <c r="H221" i="43"/>
  <c r="D221" i="43"/>
  <c r="H218" i="43"/>
  <c r="N212" i="43"/>
  <c r="H212" i="43"/>
  <c r="N210" i="43"/>
  <c r="H210" i="43"/>
  <c r="D210" i="43"/>
  <c r="N209" i="43"/>
  <c r="H209" i="43"/>
  <c r="D209" i="43"/>
  <c r="N207" i="43"/>
  <c r="H207" i="43"/>
  <c r="D207" i="43"/>
  <c r="O203" i="43"/>
  <c r="P203" i="43" s="1"/>
  <c r="P29" i="43" s="1"/>
  <c r="N202" i="43"/>
  <c r="H202" i="43"/>
  <c r="D202" i="43"/>
  <c r="G198" i="43"/>
  <c r="H198" i="43" s="1"/>
  <c r="H27" i="43" s="1"/>
  <c r="N196" i="43"/>
  <c r="I196" i="43"/>
  <c r="J196" i="43" s="1"/>
  <c r="N190" i="43"/>
  <c r="H190" i="43"/>
  <c r="D190" i="43"/>
  <c r="N188" i="43"/>
  <c r="H188" i="43"/>
  <c r="D188" i="43"/>
  <c r="N186" i="43"/>
  <c r="H186" i="43"/>
  <c r="N169" i="43"/>
  <c r="N168" i="43"/>
  <c r="E162" i="43"/>
  <c r="E16" i="43" s="1"/>
  <c r="N139" i="43"/>
  <c r="H139" i="43"/>
  <c r="D139" i="43"/>
  <c r="O124" i="43"/>
  <c r="O14" i="43" s="1"/>
  <c r="I168" i="43"/>
  <c r="J168" i="43" s="1"/>
  <c r="J6" i="24"/>
  <c r="J6" i="23"/>
  <c r="J14" i="22"/>
  <c r="H41" i="3"/>
  <c r="G41" i="3"/>
  <c r="F41" i="3"/>
  <c r="E41" i="3"/>
  <c r="D41" i="3"/>
  <c r="C41" i="3"/>
  <c r="H26" i="4"/>
  <c r="G26" i="4"/>
  <c r="F26" i="4"/>
  <c r="E26" i="4"/>
  <c r="D26" i="4"/>
  <c r="C26" i="4"/>
  <c r="H21" i="5"/>
  <c r="G21" i="5"/>
  <c r="F21" i="5"/>
  <c r="E21" i="5"/>
  <c r="D21" i="5"/>
  <c r="C21" i="5"/>
  <c r="H22" i="19"/>
  <c r="G22" i="19"/>
  <c r="F22" i="19"/>
  <c r="E22" i="19"/>
  <c r="D22" i="19"/>
  <c r="C22" i="19"/>
  <c r="H21" i="6"/>
  <c r="G21" i="6"/>
  <c r="F21" i="6"/>
  <c r="E21" i="6"/>
  <c r="D21" i="6"/>
  <c r="C21" i="6"/>
  <c r="H34" i="7"/>
  <c r="G34" i="7"/>
  <c r="F34" i="7"/>
  <c r="E34" i="7"/>
  <c r="D34" i="7"/>
  <c r="I270" i="43"/>
  <c r="J270" i="43" s="1"/>
  <c r="I220" i="43"/>
  <c r="J220" i="43" s="1"/>
  <c r="H24" i="3"/>
  <c r="G24" i="3"/>
  <c r="F24" i="3"/>
  <c r="E24" i="3"/>
  <c r="D24" i="3"/>
  <c r="C24" i="3"/>
  <c r="O223" i="43"/>
  <c r="O20" i="43" s="1"/>
  <c r="H222" i="43"/>
  <c r="D212" i="43"/>
  <c r="N211" i="43"/>
  <c r="H211" i="43"/>
  <c r="M214" i="43"/>
  <c r="M171" i="43"/>
  <c r="M112" i="43"/>
  <c r="K203" i="43"/>
  <c r="L203" i="43" s="1"/>
  <c r="L29" i="43" s="1"/>
  <c r="K102" i="43"/>
  <c r="I271" i="43"/>
  <c r="J271" i="43" s="1"/>
  <c r="I268" i="43"/>
  <c r="J268" i="43" s="1"/>
  <c r="I273" i="43"/>
  <c r="J273" i="43" s="1"/>
  <c r="I157" i="43"/>
  <c r="J157" i="43" s="1"/>
  <c r="I160" i="43"/>
  <c r="J160" i="43" s="1"/>
  <c r="I159" i="43"/>
  <c r="J159" i="43" s="1"/>
  <c r="I140" i="43"/>
  <c r="J140" i="43" s="1"/>
  <c r="I143" i="43"/>
  <c r="J143" i="43" s="1"/>
  <c r="I142" i="43"/>
  <c r="J142" i="43" s="1"/>
  <c r="I141" i="43"/>
  <c r="J141" i="43" s="1"/>
  <c r="I107" i="43"/>
  <c r="J107" i="43" s="1"/>
  <c r="I106" i="43"/>
  <c r="J106" i="43" s="1"/>
  <c r="I110" i="43"/>
  <c r="J110" i="43" s="1"/>
  <c r="I109" i="43"/>
  <c r="J109" i="43" s="1"/>
  <c r="I111" i="43"/>
  <c r="J111" i="43" s="1"/>
  <c r="I108" i="43"/>
  <c r="J108" i="43" s="1"/>
  <c r="I63" i="43"/>
  <c r="J63" i="43" s="1"/>
  <c r="I67" i="43"/>
  <c r="J67" i="43" s="1"/>
  <c r="G68" i="43"/>
  <c r="I65" i="43"/>
  <c r="J65" i="43" s="1"/>
  <c r="I47" i="43"/>
  <c r="J47" i="43" s="1"/>
  <c r="I51" i="43"/>
  <c r="J51" i="43" s="1"/>
  <c r="I178" i="43"/>
  <c r="J178" i="43" s="1"/>
  <c r="I176" i="43"/>
  <c r="J176" i="43" s="1"/>
  <c r="I222" i="43"/>
  <c r="J222" i="43" s="1"/>
  <c r="G223" i="43"/>
  <c r="G20" i="43" s="1"/>
  <c r="G171" i="43"/>
  <c r="G17" i="43" s="1"/>
  <c r="I170" i="43"/>
  <c r="J170" i="43" s="1"/>
  <c r="I169" i="43"/>
  <c r="J169" i="43" s="1"/>
  <c r="I121" i="43"/>
  <c r="J121" i="43" s="1"/>
  <c r="I120" i="43"/>
  <c r="J120" i="43" s="1"/>
  <c r="I119" i="43"/>
  <c r="J119" i="43" s="1"/>
  <c r="I118" i="43"/>
  <c r="J118" i="43" s="1"/>
  <c r="I117" i="43"/>
  <c r="J117" i="43" s="1"/>
  <c r="I116" i="43"/>
  <c r="I100" i="43"/>
  <c r="J100" i="43" s="1"/>
  <c r="I98" i="43"/>
  <c r="J98" i="43" s="1"/>
  <c r="I96" i="43"/>
  <c r="J96" i="43" s="1"/>
  <c r="I95" i="43"/>
  <c r="J95" i="43" s="1"/>
  <c r="I89" i="43"/>
  <c r="J89" i="43" s="1"/>
  <c r="I87" i="43"/>
  <c r="J87" i="43" s="1"/>
  <c r="I86" i="43"/>
  <c r="J86" i="43" s="1"/>
  <c r="I197" i="43"/>
  <c r="J197" i="43" s="1"/>
  <c r="G214" i="43"/>
  <c r="H214" i="43" s="1"/>
  <c r="I211" i="43"/>
  <c r="J211" i="43" s="1"/>
  <c r="I208" i="43"/>
  <c r="J208" i="43" s="1"/>
  <c r="I189" i="43"/>
  <c r="J189" i="43" s="1"/>
  <c r="I187" i="43"/>
  <c r="J187" i="43" s="1"/>
  <c r="G192" i="43"/>
  <c r="G19" i="43" s="1"/>
  <c r="I186" i="43"/>
  <c r="J186" i="43" s="1"/>
  <c r="I185" i="43"/>
  <c r="J185" i="43" s="1"/>
  <c r="I80" i="43"/>
  <c r="J80" i="43" s="1"/>
  <c r="I78" i="43"/>
  <c r="J78" i="43" s="1"/>
  <c r="I76" i="43"/>
  <c r="J76" i="43" s="1"/>
  <c r="E152" i="43"/>
  <c r="F152" i="43" s="1"/>
  <c r="F25" i="43" s="1"/>
  <c r="I148" i="43"/>
  <c r="J148" i="43" s="1"/>
  <c r="E54" i="43"/>
  <c r="E9" i="43" s="1"/>
  <c r="I94" i="43"/>
  <c r="J94" i="43" s="1"/>
  <c r="E230" i="43"/>
  <c r="E223" i="43"/>
  <c r="E20" i="43" s="1"/>
  <c r="I218" i="43"/>
  <c r="J218" i="43" s="1"/>
  <c r="I213" i="43"/>
  <c r="J213" i="43" s="1"/>
  <c r="I191" i="43"/>
  <c r="J191" i="43" s="1"/>
  <c r="I161" i="43"/>
  <c r="J161" i="43" s="1"/>
  <c r="I49" i="43"/>
  <c r="J49" i="43" s="1"/>
  <c r="D270" i="43"/>
  <c r="S7" i="40"/>
  <c r="T7" i="40" s="1"/>
  <c r="N7" i="40"/>
  <c r="H7" i="40"/>
  <c r="J7" i="40"/>
  <c r="K7" i="40"/>
  <c r="L7" i="40" s="1"/>
  <c r="F7" i="40"/>
  <c r="R7" i="40"/>
  <c r="C235" i="43"/>
  <c r="D235" i="43" s="1"/>
  <c r="D234" i="43"/>
  <c r="D220" i="43"/>
  <c r="D196" i="43"/>
  <c r="D184" i="43"/>
  <c r="D76" i="43"/>
  <c r="I60" i="43"/>
  <c r="J60" i="43" s="1"/>
  <c r="I62" i="43"/>
  <c r="J62" i="43" s="1"/>
  <c r="I59" i="43"/>
  <c r="J59" i="43" s="1"/>
  <c r="I61" i="43"/>
  <c r="J61" i="43" s="1"/>
  <c r="I52" i="43"/>
  <c r="J52" i="43" s="1"/>
  <c r="I50" i="43"/>
  <c r="J50" i="43" s="1"/>
  <c r="I53" i="43"/>
  <c r="J53" i="43" s="1"/>
  <c r="I45" i="43"/>
  <c r="J45" i="43" s="1"/>
  <c r="I158" i="43"/>
  <c r="J158" i="43" s="1"/>
  <c r="B198" i="43"/>
  <c r="G180" i="43"/>
  <c r="D168" i="43"/>
  <c r="B162" i="43"/>
  <c r="O152" i="43"/>
  <c r="P152" i="43" s="1"/>
  <c r="K152" i="43"/>
  <c r="L152" i="43" s="1"/>
  <c r="L25" i="43" s="1"/>
  <c r="G112" i="43"/>
  <c r="N101" i="43"/>
  <c r="H101" i="43"/>
  <c r="D101" i="43"/>
  <c r="N99" i="43"/>
  <c r="H99" i="43"/>
  <c r="D99" i="43"/>
  <c r="N97" i="43"/>
  <c r="H97" i="43"/>
  <c r="D97" i="43"/>
  <c r="H50" i="43"/>
  <c r="D50" i="43"/>
  <c r="N48" i="43"/>
  <c r="H48" i="43"/>
  <c r="D48" i="43"/>
  <c r="N46" i="43"/>
  <c r="H46" i="43"/>
  <c r="D46" i="43"/>
  <c r="D45" i="43"/>
  <c r="B54" i="43"/>
  <c r="D272" i="43"/>
  <c r="D219" i="43"/>
  <c r="D218" i="43"/>
  <c r="B144" i="43"/>
  <c r="B124" i="43"/>
  <c r="B90" i="43"/>
  <c r="I46" i="43"/>
  <c r="J46" i="43" s="1"/>
  <c r="I48" i="43"/>
  <c r="J48" i="43" s="1"/>
  <c r="I58" i="43"/>
  <c r="J58" i="43" s="1"/>
  <c r="I64" i="43"/>
  <c r="J64" i="43" s="1"/>
  <c r="I66" i="43"/>
  <c r="J66" i="43" s="1"/>
  <c r="I77" i="43"/>
  <c r="J77" i="43" s="1"/>
  <c r="I79" i="43"/>
  <c r="J79" i="43" s="1"/>
  <c r="I81" i="43"/>
  <c r="J81" i="43" s="1"/>
  <c r="I88" i="43"/>
  <c r="J88" i="43" s="1"/>
  <c r="I97" i="43"/>
  <c r="J97" i="43" s="1"/>
  <c r="I99" i="43"/>
  <c r="J99" i="43" s="1"/>
  <c r="I101" i="43"/>
  <c r="J101" i="43" s="1"/>
  <c r="I139" i="43"/>
  <c r="J139" i="43" s="1"/>
  <c r="I156" i="43"/>
  <c r="J156" i="43" s="1"/>
  <c r="I166" i="43"/>
  <c r="J166" i="43" s="1"/>
  <c r="I167" i="43"/>
  <c r="J167" i="43" s="1"/>
  <c r="I175" i="43"/>
  <c r="J175" i="43" s="1"/>
  <c r="I177" i="43"/>
  <c r="J177" i="43" s="1"/>
  <c r="I179" i="43"/>
  <c r="J179" i="43" s="1"/>
  <c r="I188" i="43"/>
  <c r="J188" i="43" s="1"/>
  <c r="I190" i="43"/>
  <c r="J190" i="43" s="1"/>
  <c r="I202" i="43"/>
  <c r="J202" i="43" s="1"/>
  <c r="I207" i="43"/>
  <c r="J207" i="43" s="1"/>
  <c r="I209" i="43"/>
  <c r="J209" i="43" s="1"/>
  <c r="I210" i="43"/>
  <c r="J210" i="43" s="1"/>
  <c r="I212" i="43"/>
  <c r="J212" i="43" s="1"/>
  <c r="I219" i="43"/>
  <c r="J219" i="43" s="1"/>
  <c r="I221" i="43"/>
  <c r="J221" i="43" s="1"/>
  <c r="I227" i="43"/>
  <c r="I228" i="43"/>
  <c r="I229" i="43"/>
  <c r="I267" i="43"/>
  <c r="J267" i="43" s="1"/>
  <c r="I269" i="43"/>
  <c r="J269" i="43" s="1"/>
  <c r="I272" i="43"/>
  <c r="J272" i="43" s="1"/>
  <c r="B223" i="43"/>
  <c r="B192" i="43"/>
  <c r="B171" i="43"/>
  <c r="B68" i="43"/>
  <c r="D222" i="43"/>
  <c r="N208" i="43"/>
  <c r="H208" i="43"/>
  <c r="D208" i="43"/>
  <c r="M203" i="43"/>
  <c r="N203" i="43" s="1"/>
  <c r="N29" i="43" s="1"/>
  <c r="G203" i="43"/>
  <c r="H203" i="43" s="1"/>
  <c r="H29" i="43" s="1"/>
  <c r="C203" i="43"/>
  <c r="C29" i="43" s="1"/>
  <c r="M192" i="43"/>
  <c r="M19" i="43" s="1"/>
  <c r="C192" i="43"/>
  <c r="N187" i="43"/>
  <c r="H187" i="43"/>
  <c r="D187" i="43"/>
  <c r="D186" i="43"/>
  <c r="M180" i="43"/>
  <c r="E180" i="43"/>
  <c r="N178" i="43"/>
  <c r="H178" i="43"/>
  <c r="D178" i="43"/>
  <c r="N176" i="43"/>
  <c r="H176" i="43"/>
  <c r="D176" i="43"/>
  <c r="B180" i="43"/>
  <c r="K171" i="43"/>
  <c r="E171" i="43"/>
  <c r="D170" i="43"/>
  <c r="K162" i="43"/>
  <c r="N161" i="43"/>
  <c r="H161" i="43"/>
  <c r="D161" i="43"/>
  <c r="N159" i="43"/>
  <c r="H159" i="43"/>
  <c r="D159" i="43"/>
  <c r="N157" i="43"/>
  <c r="H157" i="43"/>
  <c r="D157" i="43"/>
  <c r="N152" i="43"/>
  <c r="N25" i="43" s="1"/>
  <c r="H152" i="43"/>
  <c r="H25" i="43" s="1"/>
  <c r="N148" i="43"/>
  <c r="H148" i="43"/>
  <c r="D148" i="43"/>
  <c r="N143" i="43"/>
  <c r="H143" i="43"/>
  <c r="D143" i="43"/>
  <c r="H142" i="43"/>
  <c r="D142" i="43"/>
  <c r="N140" i="43"/>
  <c r="H140" i="43"/>
  <c r="D140" i="43"/>
  <c r="K124" i="43"/>
  <c r="N121" i="43"/>
  <c r="H121" i="43"/>
  <c r="D121" i="43"/>
  <c r="N119" i="43"/>
  <c r="H119" i="43"/>
  <c r="D119" i="43"/>
  <c r="N117" i="43"/>
  <c r="H117" i="43"/>
  <c r="D117" i="43"/>
  <c r="N110" i="43"/>
  <c r="H110" i="43"/>
  <c r="D110" i="43"/>
  <c r="N108" i="43"/>
  <c r="H108" i="43"/>
  <c r="D108" i="43"/>
  <c r="B112" i="43"/>
  <c r="N106" i="43"/>
  <c r="H106" i="43"/>
  <c r="D106" i="43"/>
  <c r="O102" i="43"/>
  <c r="E102" i="43"/>
  <c r="N94" i="43"/>
  <c r="H94" i="43"/>
  <c r="D94" i="43"/>
  <c r="N89" i="43"/>
  <c r="H89" i="43"/>
  <c r="N87" i="43"/>
  <c r="H87" i="43"/>
  <c r="D87" i="43"/>
  <c r="N80" i="43"/>
  <c r="H80" i="43"/>
  <c r="D80" i="43"/>
  <c r="N78" i="43"/>
  <c r="H78" i="43"/>
  <c r="M68" i="43"/>
  <c r="C68" i="43"/>
  <c r="K54" i="43"/>
  <c r="N53" i="43"/>
  <c r="H53" i="43"/>
  <c r="D53" i="43"/>
  <c r="N51" i="43"/>
  <c r="H51" i="43"/>
  <c r="D51" i="43"/>
  <c r="N49" i="43"/>
  <c r="H49" i="43"/>
  <c r="D49" i="43"/>
  <c r="N47" i="43"/>
  <c r="H47" i="43"/>
  <c r="D47" i="43"/>
  <c r="D273" i="43"/>
  <c r="N271" i="43"/>
  <c r="H271" i="43"/>
  <c r="D271" i="43"/>
  <c r="N268" i="43"/>
  <c r="H268" i="43"/>
  <c r="D268" i="43"/>
  <c r="O230" i="43"/>
  <c r="M230" i="43"/>
  <c r="K230" i="43"/>
  <c r="G230" i="43"/>
  <c r="C230" i="43"/>
  <c r="M223" i="43"/>
  <c r="O214" i="43"/>
  <c r="K214" i="43"/>
  <c r="E214" i="43"/>
  <c r="C214" i="43"/>
  <c r="D211" i="43"/>
  <c r="O198" i="43"/>
  <c r="P198" i="43" s="1"/>
  <c r="K198" i="43"/>
  <c r="L198" i="43" s="1"/>
  <c r="L27" i="43" s="1"/>
  <c r="E198" i="43"/>
  <c r="F198" i="43" s="1"/>
  <c r="F27" i="43" s="1"/>
  <c r="N197" i="43"/>
  <c r="H197" i="43"/>
  <c r="D197" i="43"/>
  <c r="O192" i="43"/>
  <c r="K192" i="43"/>
  <c r="E192" i="43"/>
  <c r="N191" i="43"/>
  <c r="H191" i="43"/>
  <c r="D191" i="43"/>
  <c r="N189" i="43"/>
  <c r="H189" i="43"/>
  <c r="D189" i="43"/>
  <c r="H185" i="43"/>
  <c r="D185" i="43"/>
  <c r="O180" i="43"/>
  <c r="K180" i="43"/>
  <c r="O171" i="43"/>
  <c r="H169" i="43"/>
  <c r="D169" i="43"/>
  <c r="M162" i="43"/>
  <c r="G162" i="43"/>
  <c r="C162" i="43"/>
  <c r="N160" i="43"/>
  <c r="H160" i="43"/>
  <c r="D160" i="43"/>
  <c r="N158" i="43"/>
  <c r="H158" i="43"/>
  <c r="D158" i="43"/>
  <c r="C152" i="43"/>
  <c r="C25" i="43" s="1"/>
  <c r="O144" i="43"/>
  <c r="M144" i="43"/>
  <c r="K144" i="43"/>
  <c r="G144" i="43"/>
  <c r="E144" i="43"/>
  <c r="C144" i="43"/>
  <c r="N141" i="43"/>
  <c r="H141" i="43"/>
  <c r="D141" i="43"/>
  <c r="M124" i="43"/>
  <c r="G124" i="43"/>
  <c r="C124" i="43"/>
  <c r="C14" i="43" s="1"/>
  <c r="N120" i="43"/>
  <c r="H120" i="43"/>
  <c r="D120" i="43"/>
  <c r="N118" i="43"/>
  <c r="H118" i="43"/>
  <c r="D118" i="43"/>
  <c r="N116" i="43"/>
  <c r="H116" i="43"/>
  <c r="D116" i="43"/>
  <c r="O112" i="43"/>
  <c r="O13" i="43" s="1"/>
  <c r="K112" i="43"/>
  <c r="E112" i="43"/>
  <c r="E13" i="43" s="1"/>
  <c r="N111" i="43"/>
  <c r="H111" i="43"/>
  <c r="D111" i="43"/>
  <c r="N109" i="43"/>
  <c r="H109" i="43"/>
  <c r="D109" i="43"/>
  <c r="N107" i="43"/>
  <c r="H107" i="43"/>
  <c r="D107" i="43"/>
  <c r="M102" i="43"/>
  <c r="G102" i="43"/>
  <c r="C102" i="43"/>
  <c r="N100" i="43"/>
  <c r="H100" i="43"/>
  <c r="D100" i="43"/>
  <c r="N98" i="43"/>
  <c r="H98" i="43"/>
  <c r="D98" i="43"/>
  <c r="N96" i="43"/>
  <c r="H96" i="43"/>
  <c r="D96" i="43"/>
  <c r="O90" i="43"/>
  <c r="M90" i="43"/>
  <c r="M12" i="43" s="1"/>
  <c r="K90" i="43"/>
  <c r="G90" i="43"/>
  <c r="E90" i="43"/>
  <c r="C90" i="43"/>
  <c r="D89" i="43"/>
  <c r="N86" i="43"/>
  <c r="H86" i="43"/>
  <c r="D86" i="43"/>
  <c r="D78" i="43"/>
  <c r="O68" i="43"/>
  <c r="K68" i="43"/>
  <c r="E68" i="43"/>
  <c r="N67" i="43"/>
  <c r="H67" i="43"/>
  <c r="D67" i="43"/>
  <c r="N65" i="43"/>
  <c r="H65" i="43"/>
  <c r="D65" i="43"/>
  <c r="N63" i="43"/>
  <c r="H63" i="43"/>
  <c r="D63" i="43"/>
  <c r="N61" i="43"/>
  <c r="H61" i="43"/>
  <c r="D61" i="43"/>
  <c r="N59" i="43"/>
  <c r="H59" i="43"/>
  <c r="D59" i="43"/>
  <c r="M54" i="43"/>
  <c r="G54" i="43"/>
  <c r="C54" i="43"/>
  <c r="N52" i="43"/>
  <c r="H52" i="43"/>
  <c r="D52" i="43"/>
  <c r="Q59" i="43"/>
  <c r="R59" i="43" s="1"/>
  <c r="Q63" i="43"/>
  <c r="R63" i="43" s="1"/>
  <c r="R14" i="22"/>
  <c r="E14" i="22"/>
  <c r="P6" i="23"/>
  <c r="N6" i="23"/>
  <c r="L6" i="23"/>
  <c r="H6" i="23"/>
  <c r="F6" i="23"/>
  <c r="D6" i="23"/>
  <c r="R6" i="24"/>
  <c r="C6" i="24"/>
  <c r="G19" i="8"/>
  <c r="C17" i="25"/>
  <c r="C18" i="11"/>
  <c r="P14" i="22"/>
  <c r="N14" i="22"/>
  <c r="L14" i="22"/>
  <c r="H14" i="22"/>
  <c r="F14" i="22"/>
  <c r="D14" i="22"/>
  <c r="Q177" i="43"/>
  <c r="R177" i="43" s="1"/>
  <c r="H35" i="43"/>
  <c r="G35" i="43"/>
  <c r="G25" i="43"/>
  <c r="M25" i="43"/>
  <c r="Q64" i="43"/>
  <c r="R64" i="43" s="1"/>
  <c r="Q66" i="43"/>
  <c r="R66" i="43" s="1"/>
  <c r="Q78" i="43"/>
  <c r="R78" i="43" s="1"/>
  <c r="Q80" i="43"/>
  <c r="R80" i="43" s="1"/>
  <c r="Q88" i="43"/>
  <c r="R88" i="43" s="1"/>
  <c r="Q95" i="43"/>
  <c r="R95" i="43" s="1"/>
  <c r="Q96" i="43"/>
  <c r="R96" i="43" s="1"/>
  <c r="Q98" i="43"/>
  <c r="R98" i="43" s="1"/>
  <c r="Q100" i="43"/>
  <c r="R100" i="43" s="1"/>
  <c r="Q108" i="43"/>
  <c r="R108" i="43" s="1"/>
  <c r="Q110" i="43"/>
  <c r="R110" i="43" s="1"/>
  <c r="Q118" i="43"/>
  <c r="R118" i="43" s="1"/>
  <c r="Q120" i="43"/>
  <c r="R120" i="43" s="1"/>
  <c r="Q142" i="43"/>
  <c r="R142" i="43" s="1"/>
  <c r="Q50" i="43"/>
  <c r="R50" i="43" s="1"/>
  <c r="Q52" i="43"/>
  <c r="R52" i="43" s="1"/>
  <c r="Q60" i="43"/>
  <c r="R60" i="43" s="1"/>
  <c r="Q62" i="43"/>
  <c r="R62" i="43" s="1"/>
  <c r="Q77" i="43"/>
  <c r="R77" i="43" s="1"/>
  <c r="Q79" i="43"/>
  <c r="R79" i="43" s="1"/>
  <c r="Q81" i="43"/>
  <c r="R81" i="43" s="1"/>
  <c r="Q89" i="43"/>
  <c r="R89" i="43" s="1"/>
  <c r="Q97" i="43"/>
  <c r="R97" i="43" s="1"/>
  <c r="Q99" i="43"/>
  <c r="R99" i="43" s="1"/>
  <c r="Q101" i="43"/>
  <c r="R101" i="43" s="1"/>
  <c r="Q117" i="43"/>
  <c r="R117" i="43" s="1"/>
  <c r="Q119" i="43"/>
  <c r="R119" i="43" s="1"/>
  <c r="Q121" i="43"/>
  <c r="R121" i="43" s="1"/>
  <c r="Q141" i="43"/>
  <c r="R141" i="43" s="1"/>
  <c r="Q143" i="43"/>
  <c r="R143" i="43" s="1"/>
  <c r="Q158" i="43"/>
  <c r="R158" i="43" s="1"/>
  <c r="Q168" i="43"/>
  <c r="R168" i="43" s="1"/>
  <c r="Q170" i="43"/>
  <c r="R170" i="43" s="1"/>
  <c r="Q176" i="43"/>
  <c r="R176" i="43" s="1"/>
  <c r="Q178" i="43"/>
  <c r="R178" i="43" s="1"/>
  <c r="Q186" i="43"/>
  <c r="R186" i="43" s="1"/>
  <c r="Q188" i="43"/>
  <c r="R188" i="43" s="1"/>
  <c r="Q190" i="43"/>
  <c r="R190" i="43" s="1"/>
  <c r="Q208" i="43"/>
  <c r="R208" i="43" s="1"/>
  <c r="Q46" i="43"/>
  <c r="R46" i="43" s="1"/>
  <c r="Q48" i="43"/>
  <c r="R48" i="43" s="1"/>
  <c r="Q157" i="43"/>
  <c r="R157" i="43" s="1"/>
  <c r="Q58" i="43"/>
  <c r="R58" i="43" s="1"/>
  <c r="Q76" i="43"/>
  <c r="R76" i="43" s="1"/>
  <c r="Q86" i="43"/>
  <c r="R86" i="43" s="1"/>
  <c r="Q94" i="43"/>
  <c r="R94" i="43" s="1"/>
  <c r="Q106" i="43"/>
  <c r="R106" i="43" s="1"/>
  <c r="Q116" i="43"/>
  <c r="Q139" i="43"/>
  <c r="R139" i="43" s="1"/>
  <c r="Q159" i="43"/>
  <c r="R159" i="43" s="1"/>
  <c r="Q161" i="43"/>
  <c r="R161" i="43" s="1"/>
  <c r="Q213" i="43"/>
  <c r="R213" i="43" s="1"/>
  <c r="Q219" i="43"/>
  <c r="R219" i="43" s="1"/>
  <c r="Q166" i="43"/>
  <c r="R166" i="43" s="1"/>
  <c r="Q184" i="43"/>
  <c r="R184" i="43" s="1"/>
  <c r="Q196" i="43"/>
  <c r="R196" i="43" s="1"/>
  <c r="Q202" i="43"/>
  <c r="R202" i="43" s="1"/>
  <c r="Q210" i="43"/>
  <c r="R210" i="43" s="1"/>
  <c r="Q212" i="43"/>
  <c r="R212" i="43" s="1"/>
  <c r="Q218" i="43"/>
  <c r="R218" i="43" s="1"/>
  <c r="Q220" i="43"/>
  <c r="R220" i="43" s="1"/>
  <c r="Q221" i="43"/>
  <c r="R221" i="43" s="1"/>
  <c r="Q222" i="43"/>
  <c r="R222" i="43" s="1"/>
  <c r="Q227" i="43"/>
  <c r="Q229" i="43"/>
  <c r="Q234" i="43"/>
  <c r="R234" i="43" s="1"/>
  <c r="Q267" i="43"/>
  <c r="R267" i="43" s="1"/>
  <c r="Q269" i="43"/>
  <c r="R269" i="43" s="1"/>
  <c r="Q271" i="43"/>
  <c r="R271" i="43" s="1"/>
  <c r="Q273" i="43"/>
  <c r="R273" i="43" s="1"/>
  <c r="O223" i="42"/>
  <c r="M223" i="42"/>
  <c r="K223" i="42"/>
  <c r="G223" i="42"/>
  <c r="E223" i="42"/>
  <c r="C223" i="42"/>
  <c r="B223" i="42"/>
  <c r="Q223" i="42" s="1"/>
  <c r="O222" i="42"/>
  <c r="M222" i="42"/>
  <c r="K222" i="42"/>
  <c r="G222" i="42"/>
  <c r="E222" i="42"/>
  <c r="C222" i="42"/>
  <c r="B222" i="42"/>
  <c r="Q222" i="42" s="1"/>
  <c r="O221" i="42"/>
  <c r="M221" i="42"/>
  <c r="K221" i="42"/>
  <c r="G221" i="42"/>
  <c r="E221" i="42"/>
  <c r="C221" i="42"/>
  <c r="B221" i="42"/>
  <c r="Q221" i="42" s="1"/>
  <c r="O220" i="42"/>
  <c r="M220" i="42"/>
  <c r="K220" i="42"/>
  <c r="G220" i="42"/>
  <c r="E220" i="42"/>
  <c r="C220" i="42"/>
  <c r="B220" i="42"/>
  <c r="Q220" i="42" s="1"/>
  <c r="O219" i="42"/>
  <c r="M219" i="42"/>
  <c r="K219" i="42"/>
  <c r="G219" i="42"/>
  <c r="E219" i="42"/>
  <c r="C219" i="42"/>
  <c r="B219" i="42"/>
  <c r="Q219" i="42" s="1"/>
  <c r="O218" i="42"/>
  <c r="M218" i="42"/>
  <c r="K218" i="42"/>
  <c r="G218" i="42"/>
  <c r="E218" i="42"/>
  <c r="C218" i="42"/>
  <c r="B218" i="42"/>
  <c r="Q218" i="42" s="1"/>
  <c r="O217" i="42"/>
  <c r="M217" i="42"/>
  <c r="K217" i="42"/>
  <c r="G217" i="42"/>
  <c r="E217" i="42"/>
  <c r="C217" i="42"/>
  <c r="B217" i="42"/>
  <c r="Q217" i="42" s="1"/>
  <c r="O212" i="42"/>
  <c r="M212" i="42"/>
  <c r="K212" i="42"/>
  <c r="G212" i="42"/>
  <c r="E212" i="42"/>
  <c r="C212" i="42"/>
  <c r="B212" i="42"/>
  <c r="Q212" i="42" s="1"/>
  <c r="O211" i="42"/>
  <c r="M211" i="42"/>
  <c r="K211" i="42"/>
  <c r="G211" i="42"/>
  <c r="E211" i="42"/>
  <c r="C211" i="42"/>
  <c r="B211" i="42"/>
  <c r="Q211" i="42" s="1"/>
  <c r="O210" i="42"/>
  <c r="M210" i="42"/>
  <c r="K210" i="42"/>
  <c r="G210" i="42"/>
  <c r="E210" i="42"/>
  <c r="C210" i="42"/>
  <c r="B210" i="42"/>
  <c r="Q210" i="42" s="1"/>
  <c r="O209" i="42"/>
  <c r="M209" i="42"/>
  <c r="K209" i="42"/>
  <c r="G209" i="42"/>
  <c r="E209" i="42"/>
  <c r="C209" i="42"/>
  <c r="B209" i="42"/>
  <c r="Q209" i="42" s="1"/>
  <c r="O208" i="42"/>
  <c r="M208" i="42"/>
  <c r="K208" i="42"/>
  <c r="G208" i="42"/>
  <c r="E208" i="42"/>
  <c r="C208" i="42"/>
  <c r="B208" i="42"/>
  <c r="Q208" i="42" s="1"/>
  <c r="O207" i="42"/>
  <c r="M207" i="42"/>
  <c r="K207" i="42"/>
  <c r="G207" i="42"/>
  <c r="E207" i="42"/>
  <c r="C207" i="42"/>
  <c r="B207" i="42"/>
  <c r="Q207" i="42" s="1"/>
  <c r="O206" i="42"/>
  <c r="M206" i="42"/>
  <c r="K206" i="42"/>
  <c r="G206" i="42"/>
  <c r="E206" i="42"/>
  <c r="C206" i="42"/>
  <c r="B206" i="42"/>
  <c r="Q206" i="42" s="1"/>
  <c r="O205" i="42"/>
  <c r="M205" i="42"/>
  <c r="K205" i="42"/>
  <c r="G205" i="42"/>
  <c r="E205" i="42"/>
  <c r="C205" i="42"/>
  <c r="B205" i="42"/>
  <c r="Q205" i="42" s="1"/>
  <c r="O204" i="42"/>
  <c r="M204" i="42"/>
  <c r="K204" i="42"/>
  <c r="G204" i="42"/>
  <c r="E204" i="42"/>
  <c r="C204" i="42"/>
  <c r="B204" i="42"/>
  <c r="Q204" i="42" s="1"/>
  <c r="O203" i="42"/>
  <c r="M203" i="42"/>
  <c r="K203" i="42"/>
  <c r="G203" i="42"/>
  <c r="E203" i="42"/>
  <c r="C203" i="42"/>
  <c r="B203" i="42"/>
  <c r="Q203" i="42" s="1"/>
  <c r="O198" i="42"/>
  <c r="M198" i="42"/>
  <c r="K198" i="42"/>
  <c r="G198" i="42"/>
  <c r="E198" i="42"/>
  <c r="C198" i="42"/>
  <c r="B198" i="42"/>
  <c r="Q198" i="42" s="1"/>
  <c r="O193" i="42"/>
  <c r="M193" i="42"/>
  <c r="K193" i="42"/>
  <c r="G193" i="42"/>
  <c r="E193" i="42"/>
  <c r="C193" i="42"/>
  <c r="O192" i="42"/>
  <c r="M192" i="42"/>
  <c r="K192" i="42"/>
  <c r="G192" i="42"/>
  <c r="E192" i="42"/>
  <c r="C192" i="42"/>
  <c r="O191" i="42"/>
  <c r="M191" i="42"/>
  <c r="K191" i="42"/>
  <c r="G191" i="42"/>
  <c r="E191" i="42"/>
  <c r="C191" i="42"/>
  <c r="O186" i="42"/>
  <c r="M186" i="42"/>
  <c r="K186" i="42"/>
  <c r="G186" i="42"/>
  <c r="E186" i="42"/>
  <c r="C186" i="42"/>
  <c r="B186" i="42"/>
  <c r="Q186" i="42" s="1"/>
  <c r="O185" i="42"/>
  <c r="M185" i="42"/>
  <c r="K185" i="42"/>
  <c r="G185" i="42"/>
  <c r="E185" i="42"/>
  <c r="C185" i="42"/>
  <c r="B185" i="42"/>
  <c r="Q185" i="42" s="1"/>
  <c r="O184" i="42"/>
  <c r="M184" i="42"/>
  <c r="K184" i="42"/>
  <c r="G184" i="42"/>
  <c r="E184" i="42"/>
  <c r="C184" i="42"/>
  <c r="B184" i="42"/>
  <c r="Q184" i="42" s="1"/>
  <c r="O183" i="42"/>
  <c r="M183" i="42"/>
  <c r="K183" i="42"/>
  <c r="G183" i="42"/>
  <c r="E183" i="42"/>
  <c r="C183" i="42"/>
  <c r="B183" i="42"/>
  <c r="Q183" i="42" s="1"/>
  <c r="O182" i="42"/>
  <c r="M182" i="42"/>
  <c r="K182" i="42"/>
  <c r="G182" i="42"/>
  <c r="E182" i="42"/>
  <c r="C182" i="42"/>
  <c r="B182" i="42"/>
  <c r="Q182" i="42" s="1"/>
  <c r="O177" i="42"/>
  <c r="M177" i="42"/>
  <c r="K177" i="42"/>
  <c r="G177" i="42"/>
  <c r="E177" i="42"/>
  <c r="C177" i="42"/>
  <c r="B177" i="42"/>
  <c r="Q177" i="42" s="1"/>
  <c r="O176" i="42"/>
  <c r="M176" i="42"/>
  <c r="K176" i="42"/>
  <c r="G176" i="42"/>
  <c r="E176" i="42"/>
  <c r="C176" i="42"/>
  <c r="B176" i="42"/>
  <c r="Q176" i="42" s="1"/>
  <c r="O175" i="42"/>
  <c r="M175" i="42"/>
  <c r="K175" i="42"/>
  <c r="G175" i="42"/>
  <c r="E175" i="42"/>
  <c r="C175" i="42"/>
  <c r="B175" i="42"/>
  <c r="Q175" i="42" s="1"/>
  <c r="O174" i="42"/>
  <c r="M174" i="42"/>
  <c r="K174" i="42"/>
  <c r="G174" i="42"/>
  <c r="E174" i="42"/>
  <c r="C174" i="42"/>
  <c r="B174" i="42"/>
  <c r="Q174" i="42" s="1"/>
  <c r="O173" i="42"/>
  <c r="M173" i="42"/>
  <c r="K173" i="42"/>
  <c r="G173" i="42"/>
  <c r="E173" i="42"/>
  <c r="C173" i="42"/>
  <c r="B173" i="42"/>
  <c r="Q173" i="42" s="1"/>
  <c r="O172" i="42"/>
  <c r="M172" i="42"/>
  <c r="K172" i="42"/>
  <c r="G172" i="42"/>
  <c r="E172" i="42"/>
  <c r="C172" i="42"/>
  <c r="B172" i="42"/>
  <c r="Q172" i="42" s="1"/>
  <c r="O171" i="42"/>
  <c r="M171" i="42"/>
  <c r="K171" i="42"/>
  <c r="G171" i="42"/>
  <c r="E171" i="42"/>
  <c r="C171" i="42"/>
  <c r="B171" i="42"/>
  <c r="Q171" i="42" s="1"/>
  <c r="O166" i="42"/>
  <c r="M166" i="42"/>
  <c r="K166" i="42"/>
  <c r="G166" i="42"/>
  <c r="E166" i="42"/>
  <c r="C166" i="42"/>
  <c r="B166" i="42"/>
  <c r="Q166" i="42" s="1"/>
  <c r="O161" i="42"/>
  <c r="M161" i="42"/>
  <c r="K161" i="42"/>
  <c r="G161" i="42"/>
  <c r="E161" i="42"/>
  <c r="C161" i="42"/>
  <c r="B161" i="42"/>
  <c r="Q161" i="42" s="1"/>
  <c r="O160" i="42"/>
  <c r="M160" i="42"/>
  <c r="K160" i="42"/>
  <c r="G160" i="42"/>
  <c r="E160" i="42"/>
  <c r="C160" i="42"/>
  <c r="B160" i="42"/>
  <c r="Q160" i="42" s="1"/>
  <c r="O155" i="42"/>
  <c r="O17" i="42" s="1"/>
  <c r="M155" i="42"/>
  <c r="M17" i="42" s="1"/>
  <c r="K155" i="42"/>
  <c r="K17" i="42" s="1"/>
  <c r="G155" i="42"/>
  <c r="G17" i="42" s="1"/>
  <c r="E155" i="42"/>
  <c r="E17" i="42" s="1"/>
  <c r="C155" i="42"/>
  <c r="B155" i="42"/>
  <c r="Q155" i="42" s="1"/>
  <c r="O154" i="42"/>
  <c r="M154" i="42"/>
  <c r="K154" i="42"/>
  <c r="G154" i="42"/>
  <c r="E154" i="42"/>
  <c r="C154" i="42"/>
  <c r="B154" i="42"/>
  <c r="Q154" i="42" s="1"/>
  <c r="O153" i="42"/>
  <c r="O16" i="42" s="1"/>
  <c r="M153" i="42"/>
  <c r="M16" i="42" s="1"/>
  <c r="K153" i="42"/>
  <c r="K16" i="42" s="1"/>
  <c r="G153" i="42"/>
  <c r="G16" i="42" s="1"/>
  <c r="E153" i="42"/>
  <c r="E16" i="42" s="1"/>
  <c r="C153" i="42"/>
  <c r="B153" i="42"/>
  <c r="Q153" i="42" s="1"/>
  <c r="O152" i="42"/>
  <c r="M152" i="42"/>
  <c r="K152" i="42"/>
  <c r="G152" i="42"/>
  <c r="E152" i="42"/>
  <c r="C152" i="42"/>
  <c r="B152" i="42"/>
  <c r="Q152" i="42" s="1"/>
  <c r="O151" i="42"/>
  <c r="M151" i="42"/>
  <c r="K151" i="42"/>
  <c r="G151" i="42"/>
  <c r="E151" i="42"/>
  <c r="C151" i="42"/>
  <c r="B151" i="42"/>
  <c r="Q151" i="42" s="1"/>
  <c r="O150" i="42"/>
  <c r="M150" i="42"/>
  <c r="K150" i="42"/>
  <c r="G150" i="42"/>
  <c r="E150" i="42"/>
  <c r="C150" i="42"/>
  <c r="B150" i="42"/>
  <c r="Q150" i="42" s="1"/>
  <c r="O149" i="42"/>
  <c r="M149" i="42"/>
  <c r="K149" i="42"/>
  <c r="G149" i="42"/>
  <c r="E149" i="42"/>
  <c r="C149" i="42"/>
  <c r="B149" i="42"/>
  <c r="Q149" i="42" s="1"/>
  <c r="O148" i="42"/>
  <c r="M148" i="42"/>
  <c r="K148" i="42"/>
  <c r="G148" i="42"/>
  <c r="E148" i="42"/>
  <c r="C148" i="42"/>
  <c r="B148" i="42"/>
  <c r="Q148" i="42" s="1"/>
  <c r="O143" i="42"/>
  <c r="M143" i="42"/>
  <c r="K143" i="42"/>
  <c r="G143" i="42"/>
  <c r="E143" i="42"/>
  <c r="C143" i="42"/>
  <c r="B143" i="42"/>
  <c r="Q143" i="42" s="1"/>
  <c r="O142" i="42"/>
  <c r="M142" i="42"/>
  <c r="K142" i="42"/>
  <c r="G142" i="42"/>
  <c r="E142" i="42"/>
  <c r="C142" i="42"/>
  <c r="B142" i="42"/>
  <c r="Q142" i="42" s="1"/>
  <c r="O141" i="42"/>
  <c r="M141" i="42"/>
  <c r="K141" i="42"/>
  <c r="G141" i="42"/>
  <c r="E141" i="42"/>
  <c r="C141" i="42"/>
  <c r="B141" i="42"/>
  <c r="Q141" i="42" s="1"/>
  <c r="O140" i="42"/>
  <c r="M140" i="42"/>
  <c r="K140" i="42"/>
  <c r="G140" i="42"/>
  <c r="E140" i="42"/>
  <c r="C140" i="42"/>
  <c r="B140" i="42"/>
  <c r="Q140" i="42" s="1"/>
  <c r="O139" i="42"/>
  <c r="M139" i="42"/>
  <c r="K139" i="42"/>
  <c r="G139" i="42"/>
  <c r="E139" i="42"/>
  <c r="C139" i="42"/>
  <c r="B139" i="42"/>
  <c r="Q139" i="42" s="1"/>
  <c r="O134" i="42"/>
  <c r="M134" i="42"/>
  <c r="K134" i="42"/>
  <c r="G134" i="42"/>
  <c r="E134" i="42"/>
  <c r="C134" i="42"/>
  <c r="B134" i="42"/>
  <c r="Q134" i="42" s="1"/>
  <c r="O133" i="42"/>
  <c r="M133" i="42"/>
  <c r="K133" i="42"/>
  <c r="G133" i="42"/>
  <c r="E133" i="42"/>
  <c r="C133" i="42"/>
  <c r="B133" i="42"/>
  <c r="Q133" i="42" s="1"/>
  <c r="O132" i="42"/>
  <c r="M132" i="42"/>
  <c r="K132" i="42"/>
  <c r="G132" i="42"/>
  <c r="E132" i="42"/>
  <c r="C132" i="42"/>
  <c r="B132" i="42"/>
  <c r="Q132" i="42" s="1"/>
  <c r="O131" i="42"/>
  <c r="M131" i="42"/>
  <c r="K131" i="42"/>
  <c r="G131" i="42"/>
  <c r="E131" i="42"/>
  <c r="C131" i="42"/>
  <c r="B131" i="42"/>
  <c r="Q131" i="42" s="1"/>
  <c r="O130" i="42"/>
  <c r="M130" i="42"/>
  <c r="K130" i="42"/>
  <c r="G130" i="42"/>
  <c r="E130" i="42"/>
  <c r="C130" i="42"/>
  <c r="B130" i="42"/>
  <c r="Q130" i="42" s="1"/>
  <c r="O125" i="42"/>
  <c r="M125" i="42"/>
  <c r="K125" i="42"/>
  <c r="G125" i="42"/>
  <c r="E125" i="42"/>
  <c r="C125" i="42"/>
  <c r="B125" i="42"/>
  <c r="Q125" i="42" s="1"/>
  <c r="O124" i="42"/>
  <c r="M124" i="42"/>
  <c r="K124" i="42"/>
  <c r="G124" i="42"/>
  <c r="E124" i="42"/>
  <c r="C124" i="42"/>
  <c r="B124" i="42"/>
  <c r="Q124" i="42" s="1"/>
  <c r="O123" i="42"/>
  <c r="M123" i="42"/>
  <c r="K123" i="42"/>
  <c r="G123" i="42"/>
  <c r="E123" i="42"/>
  <c r="C123" i="42"/>
  <c r="B123" i="42"/>
  <c r="Q123" i="42" s="1"/>
  <c r="O122" i="42"/>
  <c r="M122" i="42"/>
  <c r="K122" i="42"/>
  <c r="G122" i="42"/>
  <c r="E122" i="42"/>
  <c r="C122" i="42"/>
  <c r="B122" i="42"/>
  <c r="Q122" i="42" s="1"/>
  <c r="O121" i="42"/>
  <c r="M121" i="42"/>
  <c r="K121" i="42"/>
  <c r="G121" i="42"/>
  <c r="E121" i="42"/>
  <c r="C121" i="42"/>
  <c r="B121" i="42"/>
  <c r="Q121" i="42" s="1"/>
  <c r="O120" i="42"/>
  <c r="M120" i="42"/>
  <c r="K120" i="42"/>
  <c r="G120" i="42"/>
  <c r="E120" i="42"/>
  <c r="C120" i="42"/>
  <c r="B120" i="42"/>
  <c r="Q120" i="42" s="1"/>
  <c r="R115" i="42"/>
  <c r="S115" i="42" s="1"/>
  <c r="P115" i="42"/>
  <c r="N115" i="42"/>
  <c r="L115" i="42"/>
  <c r="H115" i="42"/>
  <c r="F115" i="42"/>
  <c r="D115" i="42"/>
  <c r="R114" i="42"/>
  <c r="S114" i="42" s="1"/>
  <c r="P114" i="42"/>
  <c r="N114" i="42"/>
  <c r="L114" i="42"/>
  <c r="H114" i="42"/>
  <c r="F114" i="42"/>
  <c r="D114" i="42"/>
  <c r="R113" i="42"/>
  <c r="S113" i="42" s="1"/>
  <c r="P113" i="42"/>
  <c r="N113" i="42"/>
  <c r="L113" i="42"/>
  <c r="H113" i="42"/>
  <c r="F113" i="42"/>
  <c r="D113" i="42"/>
  <c r="O112" i="42"/>
  <c r="O116" i="42" s="1"/>
  <c r="M112" i="42"/>
  <c r="M116" i="42" s="1"/>
  <c r="K112" i="42"/>
  <c r="G112" i="42"/>
  <c r="G116" i="42" s="1"/>
  <c r="E112" i="42"/>
  <c r="E116" i="42" s="1"/>
  <c r="C112" i="42"/>
  <c r="B112" i="42"/>
  <c r="Q112" i="42" s="1"/>
  <c r="O107" i="42"/>
  <c r="M107" i="42"/>
  <c r="K107" i="42"/>
  <c r="G107" i="42"/>
  <c r="E107" i="42"/>
  <c r="C107" i="42"/>
  <c r="B107" i="42"/>
  <c r="Q107" i="42" s="1"/>
  <c r="O106" i="42"/>
  <c r="M106" i="42"/>
  <c r="K106" i="42"/>
  <c r="G106" i="42"/>
  <c r="E106" i="42"/>
  <c r="C106" i="42"/>
  <c r="B106" i="42"/>
  <c r="Q106" i="42" s="1"/>
  <c r="O105" i="42"/>
  <c r="M105" i="42"/>
  <c r="K105" i="42"/>
  <c r="G105" i="42"/>
  <c r="E105" i="42"/>
  <c r="C105" i="42"/>
  <c r="B105" i="42"/>
  <c r="Q105" i="42" s="1"/>
  <c r="O104" i="42"/>
  <c r="M104" i="42"/>
  <c r="K104" i="42"/>
  <c r="G104" i="42"/>
  <c r="E104" i="42"/>
  <c r="C104" i="42"/>
  <c r="B104" i="42"/>
  <c r="Q104" i="42" s="1"/>
  <c r="O103" i="42"/>
  <c r="M103" i="42"/>
  <c r="K103" i="42"/>
  <c r="G103" i="42"/>
  <c r="E103" i="42"/>
  <c r="C103" i="42"/>
  <c r="B103" i="42"/>
  <c r="Q103" i="42" s="1"/>
  <c r="R98" i="42"/>
  <c r="B98" i="42"/>
  <c r="Q98" i="42" s="1"/>
  <c r="J98" i="42" s="1"/>
  <c r="O97" i="42"/>
  <c r="M97" i="42"/>
  <c r="K97" i="42"/>
  <c r="G97" i="42"/>
  <c r="E97" i="42"/>
  <c r="C97" i="42"/>
  <c r="B97" i="42"/>
  <c r="Q97" i="42" s="1"/>
  <c r="O96" i="42"/>
  <c r="O15" i="42" s="1"/>
  <c r="M96" i="42"/>
  <c r="M15" i="42" s="1"/>
  <c r="K96" i="42"/>
  <c r="G96" i="42"/>
  <c r="G15" i="42" s="1"/>
  <c r="E96" i="42"/>
  <c r="E15" i="42" s="1"/>
  <c r="C96" i="42"/>
  <c r="B96" i="42"/>
  <c r="Q96" i="42" s="1"/>
  <c r="O95" i="42"/>
  <c r="M95" i="42"/>
  <c r="K95" i="42"/>
  <c r="G95" i="42"/>
  <c r="E95" i="42"/>
  <c r="C95" i="42"/>
  <c r="B95" i="42"/>
  <c r="Q95" i="42" s="1"/>
  <c r="O94" i="42"/>
  <c r="M94" i="42"/>
  <c r="K94" i="42"/>
  <c r="G94" i="42"/>
  <c r="E94" i="42"/>
  <c r="C94" i="42"/>
  <c r="B94" i="42"/>
  <c r="Q94" i="42" s="1"/>
  <c r="O93" i="42"/>
  <c r="M93" i="42"/>
  <c r="K93" i="42"/>
  <c r="G93" i="42"/>
  <c r="E93" i="42"/>
  <c r="C93" i="42"/>
  <c r="B93" i="42"/>
  <c r="Q93" i="42" s="1"/>
  <c r="O92" i="42"/>
  <c r="M92" i="42"/>
  <c r="K92" i="42"/>
  <c r="G92" i="42"/>
  <c r="E92" i="42"/>
  <c r="C92" i="42"/>
  <c r="B92" i="42"/>
  <c r="Q92" i="42" s="1"/>
  <c r="O87" i="42"/>
  <c r="M87" i="42"/>
  <c r="K87" i="42"/>
  <c r="G87" i="42"/>
  <c r="E87" i="42"/>
  <c r="C87" i="42"/>
  <c r="B87" i="42"/>
  <c r="Q87" i="42" s="1"/>
  <c r="O86" i="42"/>
  <c r="M86" i="42"/>
  <c r="K86" i="42"/>
  <c r="G86" i="42"/>
  <c r="E86" i="42"/>
  <c r="C86" i="42"/>
  <c r="B86" i="42"/>
  <c r="Q86" i="42" s="1"/>
  <c r="O85" i="42"/>
  <c r="M85" i="42"/>
  <c r="K85" i="42"/>
  <c r="G85" i="42"/>
  <c r="E85" i="42"/>
  <c r="C85" i="42"/>
  <c r="B85" i="42"/>
  <c r="Q85" i="42" s="1"/>
  <c r="O84" i="42"/>
  <c r="M84" i="42"/>
  <c r="K84" i="42"/>
  <c r="G84" i="42"/>
  <c r="E84" i="42"/>
  <c r="C84" i="42"/>
  <c r="B84" i="42"/>
  <c r="Q84" i="42" s="1"/>
  <c r="O83" i="42"/>
  <c r="M83" i="42"/>
  <c r="K83" i="42"/>
  <c r="G83" i="42"/>
  <c r="E83" i="42"/>
  <c r="C83" i="42"/>
  <c r="B83" i="42"/>
  <c r="Q83" i="42" s="1"/>
  <c r="O82" i="42"/>
  <c r="M82" i="42"/>
  <c r="K82" i="42"/>
  <c r="G82" i="42"/>
  <c r="E82" i="42"/>
  <c r="C82" i="42"/>
  <c r="B82" i="42"/>
  <c r="Q82" i="42" s="1"/>
  <c r="O77" i="42"/>
  <c r="M77" i="42"/>
  <c r="K77" i="42"/>
  <c r="G77" i="42"/>
  <c r="E77" i="42"/>
  <c r="C77" i="42"/>
  <c r="B77" i="42"/>
  <c r="Q77" i="42" s="1"/>
  <c r="O76" i="42"/>
  <c r="M76" i="42"/>
  <c r="K76" i="42"/>
  <c r="G76" i="42"/>
  <c r="E76" i="42"/>
  <c r="C76" i="42"/>
  <c r="B76" i="42"/>
  <c r="Q76" i="42" s="1"/>
  <c r="O75" i="42"/>
  <c r="M75" i="42"/>
  <c r="K75" i="42"/>
  <c r="G75" i="42"/>
  <c r="E75" i="42"/>
  <c r="C75" i="42"/>
  <c r="B75" i="42"/>
  <c r="Q75" i="42" s="1"/>
  <c r="O74" i="42"/>
  <c r="M74" i="42"/>
  <c r="K74" i="42"/>
  <c r="G74" i="42"/>
  <c r="E74" i="42"/>
  <c r="C74" i="42"/>
  <c r="B74" i="42"/>
  <c r="Q74" i="42" s="1"/>
  <c r="O73" i="42"/>
  <c r="M73" i="42"/>
  <c r="K73" i="42"/>
  <c r="G73" i="42"/>
  <c r="E73" i="42"/>
  <c r="C73" i="42"/>
  <c r="B73" i="42"/>
  <c r="Q73" i="42" s="1"/>
  <c r="O72" i="42"/>
  <c r="M72" i="42"/>
  <c r="K72" i="42"/>
  <c r="G72" i="42"/>
  <c r="E72" i="42"/>
  <c r="C72" i="42"/>
  <c r="B72" i="42"/>
  <c r="Q72" i="42" s="1"/>
  <c r="O71" i="42"/>
  <c r="M71" i="42"/>
  <c r="K71" i="42"/>
  <c r="G71" i="42"/>
  <c r="E71" i="42"/>
  <c r="C71" i="42"/>
  <c r="B71" i="42"/>
  <c r="Q71" i="42" s="1"/>
  <c r="O70" i="42"/>
  <c r="M70" i="42"/>
  <c r="K70" i="42"/>
  <c r="G70" i="42"/>
  <c r="E70" i="42"/>
  <c r="C70" i="42"/>
  <c r="B70" i="42"/>
  <c r="Q70" i="42" s="1"/>
  <c r="O65" i="42"/>
  <c r="M65" i="42"/>
  <c r="K65" i="42"/>
  <c r="G65" i="42"/>
  <c r="E65" i="42"/>
  <c r="C65" i="42"/>
  <c r="B65" i="42"/>
  <c r="Q65" i="42" s="1"/>
  <c r="O64" i="42"/>
  <c r="M64" i="42"/>
  <c r="K64" i="42"/>
  <c r="G64" i="42"/>
  <c r="E64" i="42"/>
  <c r="C64" i="42"/>
  <c r="B64" i="42"/>
  <c r="Q64" i="42" s="1"/>
  <c r="O63" i="42"/>
  <c r="M63" i="42"/>
  <c r="K63" i="42"/>
  <c r="G63" i="42"/>
  <c r="E63" i="42"/>
  <c r="C63" i="42"/>
  <c r="B63" i="42"/>
  <c r="Q63" i="42" s="1"/>
  <c r="O62" i="42"/>
  <c r="M62" i="42"/>
  <c r="K62" i="42"/>
  <c r="G62" i="42"/>
  <c r="E62" i="42"/>
  <c r="C62" i="42"/>
  <c r="B62" i="42"/>
  <c r="Q62" i="42" s="1"/>
  <c r="O57" i="42"/>
  <c r="M57" i="42"/>
  <c r="K57" i="42"/>
  <c r="G57" i="42"/>
  <c r="E57" i="42"/>
  <c r="C57" i="42"/>
  <c r="B57" i="42"/>
  <c r="Q57" i="42" s="1"/>
  <c r="O56" i="42"/>
  <c r="M56" i="42"/>
  <c r="K56" i="42"/>
  <c r="G56" i="42"/>
  <c r="E56" i="42"/>
  <c r="C56" i="42"/>
  <c r="B56" i="42"/>
  <c r="Q56" i="42" s="1"/>
  <c r="O55" i="42"/>
  <c r="M55" i="42"/>
  <c r="K55" i="42"/>
  <c r="G55" i="42"/>
  <c r="E55" i="42"/>
  <c r="C55" i="42"/>
  <c r="B55" i="42"/>
  <c r="Q55" i="42" s="1"/>
  <c r="O54" i="42"/>
  <c r="M54" i="42"/>
  <c r="K54" i="42"/>
  <c r="G54" i="42"/>
  <c r="E54" i="42"/>
  <c r="C54" i="42"/>
  <c r="B54" i="42"/>
  <c r="Q54" i="42" s="1"/>
  <c r="O53" i="42"/>
  <c r="M53" i="42"/>
  <c r="K53" i="42"/>
  <c r="G53" i="42"/>
  <c r="E53" i="42"/>
  <c r="C53" i="42"/>
  <c r="B53" i="42"/>
  <c r="Q53" i="42" s="1"/>
  <c r="O52" i="42"/>
  <c r="M52" i="42"/>
  <c r="K52" i="42"/>
  <c r="G52" i="42"/>
  <c r="E52" i="42"/>
  <c r="C52" i="42"/>
  <c r="B52" i="42"/>
  <c r="Q52" i="42" s="1"/>
  <c r="O46" i="42"/>
  <c r="M46" i="42"/>
  <c r="K46" i="42"/>
  <c r="G46" i="42"/>
  <c r="E46" i="42"/>
  <c r="C46" i="42"/>
  <c r="B46" i="42"/>
  <c r="Q46" i="42" s="1"/>
  <c r="O45" i="42"/>
  <c r="M45" i="42"/>
  <c r="K45" i="42"/>
  <c r="G45" i="42"/>
  <c r="E45" i="42"/>
  <c r="C45" i="42"/>
  <c r="B45" i="42"/>
  <c r="Q45" i="42" s="1"/>
  <c r="O44" i="42"/>
  <c r="M44" i="42"/>
  <c r="K44" i="42"/>
  <c r="G44" i="42"/>
  <c r="E44" i="42"/>
  <c r="C44" i="42"/>
  <c r="B44" i="42"/>
  <c r="Q44" i="42" s="1"/>
  <c r="O43" i="42"/>
  <c r="M43" i="42"/>
  <c r="K43" i="42"/>
  <c r="G43" i="42"/>
  <c r="E43" i="42"/>
  <c r="C43" i="42"/>
  <c r="B43" i="42"/>
  <c r="Q43" i="42" s="1"/>
  <c r="O42" i="42"/>
  <c r="M42" i="42"/>
  <c r="K42" i="42"/>
  <c r="G42" i="42"/>
  <c r="E42" i="42"/>
  <c r="C42" i="42"/>
  <c r="B42" i="42"/>
  <c r="Q42" i="42" s="1"/>
  <c r="O41" i="42"/>
  <c r="M41" i="42"/>
  <c r="K41" i="42"/>
  <c r="G41" i="42"/>
  <c r="E41" i="42"/>
  <c r="C41" i="42"/>
  <c r="B41" i="42"/>
  <c r="Q41" i="42" s="1"/>
  <c r="O40" i="42"/>
  <c r="M40" i="42"/>
  <c r="K40" i="42"/>
  <c r="G40" i="42"/>
  <c r="E40" i="42"/>
  <c r="C40" i="42"/>
  <c r="B40" i="42"/>
  <c r="Q40" i="42" s="1"/>
  <c r="O39" i="42"/>
  <c r="M39" i="42"/>
  <c r="K39" i="42"/>
  <c r="G39" i="42"/>
  <c r="E39" i="42"/>
  <c r="C39" i="42"/>
  <c r="B39" i="42"/>
  <c r="Q39" i="42" s="1"/>
  <c r="O38" i="42"/>
  <c r="M38" i="42"/>
  <c r="K38" i="42"/>
  <c r="G38" i="42"/>
  <c r="E38" i="42"/>
  <c r="C38" i="42"/>
  <c r="B38" i="42"/>
  <c r="Q38" i="42" s="1"/>
  <c r="O37" i="42"/>
  <c r="M37" i="42"/>
  <c r="K37" i="42"/>
  <c r="G37" i="42"/>
  <c r="E37" i="42"/>
  <c r="C37" i="42"/>
  <c r="B37" i="42"/>
  <c r="Q37" i="42" s="1"/>
  <c r="O32" i="42"/>
  <c r="M32" i="42"/>
  <c r="K32" i="42"/>
  <c r="G32" i="42"/>
  <c r="E32" i="42"/>
  <c r="C32" i="42"/>
  <c r="B32" i="42"/>
  <c r="Q32" i="42" s="1"/>
  <c r="O31" i="42"/>
  <c r="M31" i="42"/>
  <c r="K31" i="42"/>
  <c r="G31" i="42"/>
  <c r="E31" i="42"/>
  <c r="C31" i="42"/>
  <c r="B31" i="42"/>
  <c r="Q31" i="42" s="1"/>
  <c r="O30" i="42"/>
  <c r="M30" i="42"/>
  <c r="K30" i="42"/>
  <c r="G30" i="42"/>
  <c r="E30" i="42"/>
  <c r="C30" i="42"/>
  <c r="B30" i="42"/>
  <c r="Q30" i="42" s="1"/>
  <c r="O29" i="42"/>
  <c r="M29" i="42"/>
  <c r="K29" i="42"/>
  <c r="G29" i="42"/>
  <c r="E29" i="42"/>
  <c r="C29" i="42"/>
  <c r="B29" i="42"/>
  <c r="Q29" i="42" s="1"/>
  <c r="O28" i="42"/>
  <c r="M28" i="42"/>
  <c r="K28" i="42"/>
  <c r="G28" i="42"/>
  <c r="E28" i="42"/>
  <c r="C28" i="42"/>
  <c r="B28" i="42"/>
  <c r="Q28" i="42" s="1"/>
  <c r="O27" i="42"/>
  <c r="M27" i="42"/>
  <c r="K27" i="42"/>
  <c r="G27" i="42"/>
  <c r="E27" i="42"/>
  <c r="C27" i="42"/>
  <c r="B27" i="42"/>
  <c r="Q27" i="42" s="1"/>
  <c r="O26" i="42"/>
  <c r="M26" i="42"/>
  <c r="K26" i="42"/>
  <c r="G26" i="42"/>
  <c r="E26" i="42"/>
  <c r="C26" i="42"/>
  <c r="B26" i="42"/>
  <c r="Q26" i="42" s="1"/>
  <c r="O25" i="42"/>
  <c r="M25" i="42"/>
  <c r="K25" i="42"/>
  <c r="G25" i="42"/>
  <c r="E25" i="42"/>
  <c r="C25" i="42"/>
  <c r="B25" i="42"/>
  <c r="Q25" i="42" s="1"/>
  <c r="O24" i="42"/>
  <c r="M24" i="42"/>
  <c r="K24" i="42"/>
  <c r="G24" i="42"/>
  <c r="E24" i="42"/>
  <c r="C24" i="42"/>
  <c r="B24" i="42"/>
  <c r="Q24" i="42" s="1"/>
  <c r="B136" i="38"/>
  <c r="W12" i="27"/>
  <c r="Q12" i="27"/>
  <c r="K12" i="27"/>
  <c r="Y11" i="27"/>
  <c r="S11" i="27"/>
  <c r="M11" i="27"/>
  <c r="I11" i="27"/>
  <c r="U10" i="27"/>
  <c r="O10" i="27"/>
  <c r="I10" i="27"/>
  <c r="W9" i="27"/>
  <c r="Q9" i="27"/>
  <c r="K9" i="27"/>
  <c r="Y8" i="27"/>
  <c r="M8" i="27"/>
  <c r="S7" i="27"/>
  <c r="U6" i="27"/>
  <c r="O6" i="27"/>
  <c r="I6" i="27"/>
  <c r="Y5" i="27"/>
  <c r="W5" i="27"/>
  <c r="U5" i="27"/>
  <c r="S5" i="27"/>
  <c r="Q5" i="27"/>
  <c r="O5" i="27"/>
  <c r="M5" i="27"/>
  <c r="K5" i="27"/>
  <c r="I5" i="27"/>
  <c r="D18" i="11" l="1"/>
  <c r="D20" i="45"/>
  <c r="F18" i="11"/>
  <c r="F20" i="45"/>
  <c r="G18" i="11"/>
  <c r="G20" i="45"/>
  <c r="H19" i="9"/>
  <c r="H20" i="45"/>
  <c r="E18" i="11"/>
  <c r="E20" i="45"/>
  <c r="M29" i="43"/>
  <c r="Y13" i="27"/>
  <c r="N223" i="43"/>
  <c r="AB223" i="43"/>
  <c r="AB20" i="43" s="1"/>
  <c r="AF223" i="43"/>
  <c r="AF20" i="43" s="1"/>
  <c r="AD223" i="43"/>
  <c r="AD20" i="43" s="1"/>
  <c r="AH223" i="43"/>
  <c r="AH20" i="43" s="1"/>
  <c r="AB102" i="43"/>
  <c r="AB23" i="43" s="1"/>
  <c r="AF102" i="43"/>
  <c r="AF23" i="43" s="1"/>
  <c r="AD102" i="43"/>
  <c r="AD23" i="43" s="1"/>
  <c r="AH102" i="43"/>
  <c r="AH23" i="43" s="1"/>
  <c r="Z235" i="43"/>
  <c r="Z35" i="43" s="1"/>
  <c r="AH235" i="43"/>
  <c r="AH35" i="43" s="1"/>
  <c r="K13" i="27"/>
  <c r="Z198" i="43"/>
  <c r="Z27" i="43" s="1"/>
  <c r="AH198" i="43"/>
  <c r="AH27" i="43" s="1"/>
  <c r="Z152" i="43"/>
  <c r="Z25" i="43" s="1"/>
  <c r="AH152" i="43"/>
  <c r="AH25" i="43" s="1"/>
  <c r="AD192" i="43"/>
  <c r="AD19" i="43" s="1"/>
  <c r="AB192" i="43"/>
  <c r="AB19" i="43" s="1"/>
  <c r="AF192" i="43"/>
  <c r="AF19" i="43" s="1"/>
  <c r="AH192" i="43"/>
  <c r="AH19" i="43" s="1"/>
  <c r="AD112" i="43"/>
  <c r="AD13" i="43" s="1"/>
  <c r="AF112" i="43"/>
  <c r="AF13" i="43" s="1"/>
  <c r="AB112" i="43"/>
  <c r="AB13" i="43" s="1"/>
  <c r="AH112" i="43"/>
  <c r="AH13" i="43" s="1"/>
  <c r="AD144" i="43"/>
  <c r="AD15" i="43" s="1"/>
  <c r="AB144" i="43"/>
  <c r="AB15" i="43" s="1"/>
  <c r="AF144" i="43"/>
  <c r="AF15" i="43" s="1"/>
  <c r="AH144" i="43"/>
  <c r="AH15" i="43" s="1"/>
  <c r="AF214" i="43"/>
  <c r="AF33" i="43" s="1"/>
  <c r="AB214" i="43"/>
  <c r="AB33" i="43" s="1"/>
  <c r="AH214" i="43"/>
  <c r="AH33" i="43" s="1"/>
  <c r="AD214" i="43"/>
  <c r="AD33" i="43" s="1"/>
  <c r="E16" i="30"/>
  <c r="G20" i="12"/>
  <c r="AB180" i="43"/>
  <c r="AB18" i="43" s="1"/>
  <c r="AF180" i="43"/>
  <c r="AF18" i="43" s="1"/>
  <c r="AH180" i="43"/>
  <c r="AH18" i="43" s="1"/>
  <c r="AD180" i="43"/>
  <c r="AD18" i="43" s="1"/>
  <c r="AF171" i="43"/>
  <c r="AF17" i="43" s="1"/>
  <c r="AD171" i="43"/>
  <c r="AD17" i="43" s="1"/>
  <c r="AB171" i="43"/>
  <c r="AB17" i="43" s="1"/>
  <c r="AH171" i="43"/>
  <c r="AH17" i="43" s="1"/>
  <c r="AB162" i="43"/>
  <c r="AB16" i="43" s="1"/>
  <c r="AF162" i="43"/>
  <c r="AF16" i="43" s="1"/>
  <c r="AD162" i="43"/>
  <c r="AD16" i="43" s="1"/>
  <c r="AH162" i="43"/>
  <c r="AH16" i="43" s="1"/>
  <c r="AD90" i="43"/>
  <c r="AD12" i="43" s="1"/>
  <c r="AB90" i="43"/>
  <c r="AB12" i="43" s="1"/>
  <c r="AF90" i="43"/>
  <c r="AF12" i="43" s="1"/>
  <c r="AH90" i="43"/>
  <c r="AH12" i="43" s="1"/>
  <c r="AB68" i="43"/>
  <c r="AB10" i="43" s="1"/>
  <c r="AF68" i="43"/>
  <c r="AF10" i="43" s="1"/>
  <c r="AD68" i="43"/>
  <c r="AD10" i="43" s="1"/>
  <c r="AH68" i="43"/>
  <c r="AH10" i="43" s="1"/>
  <c r="AD54" i="43"/>
  <c r="AD9" i="43" s="1"/>
  <c r="AF54" i="43"/>
  <c r="AF9" i="43" s="1"/>
  <c r="AB54" i="43"/>
  <c r="AB9" i="43" s="1"/>
  <c r="AH54" i="43"/>
  <c r="AH9" i="43" s="1"/>
  <c r="AH275" i="43"/>
  <c r="AF275" i="43"/>
  <c r="AD275" i="43"/>
  <c r="AB275" i="43"/>
  <c r="AB124" i="43"/>
  <c r="AB14" i="43" s="1"/>
  <c r="AD124" i="43"/>
  <c r="AD14" i="43" s="1"/>
  <c r="AF124" i="43"/>
  <c r="AF14" i="43" s="1"/>
  <c r="AH124" i="43"/>
  <c r="AH14" i="43" s="1"/>
  <c r="B14" i="43"/>
  <c r="AF82" i="43"/>
  <c r="AF11" i="43" s="1"/>
  <c r="AB82" i="43"/>
  <c r="AB11" i="43" s="1"/>
  <c r="AD82" i="43"/>
  <c r="AD11" i="43" s="1"/>
  <c r="AH82" i="43"/>
  <c r="AH11" i="43" s="1"/>
  <c r="G14" i="31"/>
  <c r="E19" i="13"/>
  <c r="L214" i="43"/>
  <c r="L33" i="43" s="1"/>
  <c r="D68" i="43"/>
  <c r="D10" i="43" s="1"/>
  <c r="T171" i="43"/>
  <c r="T17" i="43" s="1"/>
  <c r="X171" i="43"/>
  <c r="X17" i="43" s="1"/>
  <c r="Z171" i="43"/>
  <c r="Z17" i="43" s="1"/>
  <c r="V171" i="43"/>
  <c r="V17" i="43" s="1"/>
  <c r="T223" i="43"/>
  <c r="T20" i="43" s="1"/>
  <c r="V223" i="43"/>
  <c r="V20" i="43" s="1"/>
  <c r="Z223" i="43"/>
  <c r="Z20" i="43" s="1"/>
  <c r="X223" i="43"/>
  <c r="X20" i="43" s="1"/>
  <c r="T124" i="43"/>
  <c r="T14" i="43" s="1"/>
  <c r="V124" i="43"/>
  <c r="V14" i="43" s="1"/>
  <c r="X124" i="43"/>
  <c r="X14" i="43" s="1"/>
  <c r="Z124" i="43"/>
  <c r="Z14" i="43" s="1"/>
  <c r="V102" i="43"/>
  <c r="V23" i="43" s="1"/>
  <c r="T102" i="43"/>
  <c r="T23" i="43" s="1"/>
  <c r="X102" i="43"/>
  <c r="X23" i="43" s="1"/>
  <c r="Z102" i="43"/>
  <c r="Z23" i="43" s="1"/>
  <c r="B29" i="43"/>
  <c r="Z203" i="43"/>
  <c r="Z29" i="43" s="1"/>
  <c r="E35" i="43"/>
  <c r="H18" i="11"/>
  <c r="X180" i="43"/>
  <c r="X18" i="43" s="1"/>
  <c r="T180" i="43"/>
  <c r="T18" i="43" s="1"/>
  <c r="V180" i="43"/>
  <c r="V18" i="43" s="1"/>
  <c r="Z180" i="43"/>
  <c r="Z18" i="43" s="1"/>
  <c r="T68" i="43"/>
  <c r="T10" i="43" s="1"/>
  <c r="V68" i="43"/>
  <c r="V10" i="43" s="1"/>
  <c r="Z68" i="43"/>
  <c r="Z10" i="43" s="1"/>
  <c r="X68" i="43"/>
  <c r="X10" i="43" s="1"/>
  <c r="T192" i="43"/>
  <c r="T19" i="43" s="1"/>
  <c r="V192" i="43"/>
  <c r="V19" i="43" s="1"/>
  <c r="X192" i="43"/>
  <c r="X19" i="43" s="1"/>
  <c r="Z192" i="43"/>
  <c r="Z19" i="43" s="1"/>
  <c r="V162" i="43"/>
  <c r="V16" i="43" s="1"/>
  <c r="X162" i="43"/>
  <c r="X16" i="43" s="1"/>
  <c r="Z162" i="43"/>
  <c r="Z16" i="43" s="1"/>
  <c r="T162" i="43"/>
  <c r="T16" i="43" s="1"/>
  <c r="X214" i="43"/>
  <c r="X33" i="43" s="1"/>
  <c r="V214" i="43"/>
  <c r="V33" i="43" s="1"/>
  <c r="T214" i="43"/>
  <c r="T33" i="43" s="1"/>
  <c r="Z214" i="43"/>
  <c r="Z33" i="43" s="1"/>
  <c r="T112" i="43"/>
  <c r="T13" i="43" s="1"/>
  <c r="V112" i="43"/>
  <c r="V13" i="43" s="1"/>
  <c r="X112" i="43"/>
  <c r="X13" i="43" s="1"/>
  <c r="Z112" i="43"/>
  <c r="Z13" i="43" s="1"/>
  <c r="T90" i="43"/>
  <c r="T12" i="43" s="1"/>
  <c r="V90" i="43"/>
  <c r="V12" i="43" s="1"/>
  <c r="X90" i="43"/>
  <c r="X12" i="43" s="1"/>
  <c r="Z90" i="43"/>
  <c r="Z12" i="43" s="1"/>
  <c r="T82" i="43"/>
  <c r="T11" i="43" s="1"/>
  <c r="X82" i="43"/>
  <c r="X11" i="43" s="1"/>
  <c r="V82" i="43"/>
  <c r="V11" i="43" s="1"/>
  <c r="Z82" i="43"/>
  <c r="Z11" i="43" s="1"/>
  <c r="V54" i="43"/>
  <c r="V9" i="43" s="1"/>
  <c r="T54" i="43"/>
  <c r="T9" i="43" s="1"/>
  <c r="Z54" i="43"/>
  <c r="Z9" i="43" s="1"/>
  <c r="X54" i="43"/>
  <c r="X9" i="43" s="1"/>
  <c r="E14" i="29"/>
  <c r="V275" i="43"/>
  <c r="T275" i="43"/>
  <c r="X275" i="43"/>
  <c r="Z275" i="43"/>
  <c r="T144" i="43"/>
  <c r="T15" i="43" s="1"/>
  <c r="V144" i="43"/>
  <c r="V15" i="43" s="1"/>
  <c r="X144" i="43"/>
  <c r="X15" i="43" s="1"/>
  <c r="Z144" i="43"/>
  <c r="Z15" i="43" s="1"/>
  <c r="D192" i="43"/>
  <c r="D19" i="43" s="1"/>
  <c r="L112" i="43"/>
  <c r="D82" i="43"/>
  <c r="D11" i="43" s="1"/>
  <c r="P275" i="43"/>
  <c r="G27" i="43"/>
  <c r="N214" i="43"/>
  <c r="F192" i="43"/>
  <c r="F19" i="43" s="1"/>
  <c r="P192" i="43"/>
  <c r="C19" i="43"/>
  <c r="B25" i="43"/>
  <c r="B18" i="43"/>
  <c r="B20" i="43"/>
  <c r="B12" i="43"/>
  <c r="B9" i="43"/>
  <c r="B33" i="43"/>
  <c r="N82" i="43"/>
  <c r="N11" i="43" s="1"/>
  <c r="B19" i="43"/>
  <c r="B27" i="43"/>
  <c r="B35" i="43"/>
  <c r="B39" i="43"/>
  <c r="K29" i="43"/>
  <c r="F68" i="43"/>
  <c r="F10" i="43" s="1"/>
  <c r="P68" i="43"/>
  <c r="P171" i="43"/>
  <c r="P17" i="43" s="1"/>
  <c r="H180" i="43"/>
  <c r="H18" i="43" s="1"/>
  <c r="D180" i="43"/>
  <c r="D18" i="43" s="1"/>
  <c r="O27" i="43"/>
  <c r="N54" i="43"/>
  <c r="N9" i="43" s="1"/>
  <c r="F90" i="43"/>
  <c r="F12" i="43" s="1"/>
  <c r="L90" i="43"/>
  <c r="P90" i="43"/>
  <c r="N102" i="43"/>
  <c r="H144" i="43"/>
  <c r="H15" i="43" s="1"/>
  <c r="N144" i="43"/>
  <c r="N15" i="43" s="1"/>
  <c r="F214" i="43"/>
  <c r="F33" i="43" s="1"/>
  <c r="P214" i="43"/>
  <c r="F102" i="43"/>
  <c r="F23" i="43" s="1"/>
  <c r="L162" i="43"/>
  <c r="L16" i="43" s="1"/>
  <c r="L102" i="43"/>
  <c r="B11" i="43"/>
  <c r="E29" i="43"/>
  <c r="Q203" i="43"/>
  <c r="R203" i="43" s="1"/>
  <c r="R29" i="43" s="1"/>
  <c r="F82" i="43"/>
  <c r="F11" i="43" s="1"/>
  <c r="P82" i="43"/>
  <c r="N124" i="43"/>
  <c r="N14" i="43" s="1"/>
  <c r="L192" i="43"/>
  <c r="L19" i="43" s="1"/>
  <c r="H171" i="43"/>
  <c r="H17" i="43" s="1"/>
  <c r="O10" i="43"/>
  <c r="M15" i="43"/>
  <c r="O35" i="43"/>
  <c r="B17" i="43"/>
  <c r="C14" i="31"/>
  <c r="C20" i="12"/>
  <c r="E18" i="10"/>
  <c r="E19" i="9"/>
  <c r="G17" i="25"/>
  <c r="C19" i="8"/>
  <c r="M6" i="24"/>
  <c r="C14" i="22"/>
  <c r="G14" i="22"/>
  <c r="O33" i="43"/>
  <c r="M35" i="43"/>
  <c r="M20" i="43"/>
  <c r="K19" i="43"/>
  <c r="P54" i="43"/>
  <c r="P9" i="43" s="1"/>
  <c r="I223" i="43"/>
  <c r="I20" i="43" s="1"/>
  <c r="I13" i="27"/>
  <c r="G6" i="42"/>
  <c r="M6" i="42"/>
  <c r="E7" i="42"/>
  <c r="G8" i="42"/>
  <c r="M8" i="42"/>
  <c r="E9" i="42"/>
  <c r="M10" i="42"/>
  <c r="R29" i="42"/>
  <c r="S29" i="42" s="1"/>
  <c r="I30" i="42"/>
  <c r="J30" i="42" s="1"/>
  <c r="O13" i="42"/>
  <c r="G14" i="42"/>
  <c r="R37" i="42"/>
  <c r="S37" i="42" s="1"/>
  <c r="R39" i="42"/>
  <c r="S39" i="42" s="1"/>
  <c r="I40" i="42"/>
  <c r="J40" i="42" s="1"/>
  <c r="R41" i="42"/>
  <c r="S41" i="42" s="1"/>
  <c r="I42" i="42"/>
  <c r="J42" i="42" s="1"/>
  <c r="R43" i="42"/>
  <c r="S43" i="42" s="1"/>
  <c r="I44" i="42"/>
  <c r="J44" i="42" s="1"/>
  <c r="R45" i="42"/>
  <c r="S45" i="42" s="1"/>
  <c r="I55" i="42"/>
  <c r="J55" i="42" s="1"/>
  <c r="I57" i="42"/>
  <c r="J57" i="42" s="1"/>
  <c r="I71" i="42"/>
  <c r="J71" i="42" s="1"/>
  <c r="I73" i="42"/>
  <c r="J73" i="42" s="1"/>
  <c r="I77" i="42"/>
  <c r="J77" i="42" s="1"/>
  <c r="I93" i="42"/>
  <c r="J93" i="42" s="1"/>
  <c r="I95" i="42"/>
  <c r="J95" i="42" s="1"/>
  <c r="O25" i="43"/>
  <c r="C35" i="43"/>
  <c r="E14" i="31"/>
  <c r="C19" i="13"/>
  <c r="G19" i="13"/>
  <c r="C14" i="29"/>
  <c r="G14" i="29"/>
  <c r="C16" i="30"/>
  <c r="G16" i="30"/>
  <c r="E20" i="12"/>
  <c r="C18" i="10"/>
  <c r="G18" i="10"/>
  <c r="C19" i="9"/>
  <c r="G19" i="9"/>
  <c r="E17" i="25"/>
  <c r="E19" i="8"/>
  <c r="G6" i="24"/>
  <c r="M14" i="22"/>
  <c r="L68" i="43"/>
  <c r="H102" i="43"/>
  <c r="H23" i="43" s="1"/>
  <c r="H124" i="43"/>
  <c r="H14" i="43" s="1"/>
  <c r="N68" i="43"/>
  <c r="N10" i="43" s="1"/>
  <c r="P102" i="43"/>
  <c r="D112" i="43"/>
  <c r="D13" i="43" s="1"/>
  <c r="L124" i="43"/>
  <c r="I235" i="43"/>
  <c r="I35" i="43" s="1"/>
  <c r="P162" i="43"/>
  <c r="N180" i="43"/>
  <c r="N18" i="43" s="1"/>
  <c r="N171" i="43"/>
  <c r="N17" i="43" s="1"/>
  <c r="L223" i="43"/>
  <c r="O12" i="43"/>
  <c r="O11" i="43"/>
  <c r="E23" i="43"/>
  <c r="O29" i="43"/>
  <c r="K25" i="43"/>
  <c r="E25" i="43"/>
  <c r="G29" i="43"/>
  <c r="M27" i="43"/>
  <c r="C27" i="43"/>
  <c r="D14" i="29"/>
  <c r="F14" i="29"/>
  <c r="H14" i="29"/>
  <c r="D19" i="9"/>
  <c r="D19" i="8"/>
  <c r="F19" i="8"/>
  <c r="H19" i="8"/>
  <c r="O14" i="22"/>
  <c r="H54" i="43"/>
  <c r="H9" i="43" s="1"/>
  <c r="H90" i="43"/>
  <c r="H12" i="43" s="1"/>
  <c r="N90" i="43"/>
  <c r="N12" i="43" s="1"/>
  <c r="F144" i="43"/>
  <c r="F15" i="43" s="1"/>
  <c r="L144" i="43"/>
  <c r="L15" i="43" s="1"/>
  <c r="P144" i="43"/>
  <c r="N162" i="43"/>
  <c r="N16" i="43" s="1"/>
  <c r="L180" i="43"/>
  <c r="L18" i="43" s="1"/>
  <c r="L54" i="43"/>
  <c r="L9" i="43" s="1"/>
  <c r="I180" i="43"/>
  <c r="I18" i="43" s="1"/>
  <c r="F54" i="43"/>
  <c r="F9" i="43" s="1"/>
  <c r="P223" i="43"/>
  <c r="F275" i="43"/>
  <c r="P124" i="43"/>
  <c r="I53" i="42"/>
  <c r="J53" i="42" s="1"/>
  <c r="F19" i="9"/>
  <c r="K14" i="22"/>
  <c r="J262" i="43"/>
  <c r="J38" i="43" s="1"/>
  <c r="J249" i="43"/>
  <c r="J248" i="43"/>
  <c r="J247" i="43"/>
  <c r="J239" i="43"/>
  <c r="J252" i="43"/>
  <c r="L82" i="43"/>
  <c r="H82" i="43"/>
  <c r="H11" i="43" s="1"/>
  <c r="J250" i="43"/>
  <c r="C6" i="23"/>
  <c r="G6" i="23"/>
  <c r="M6" i="23"/>
  <c r="E6" i="23"/>
  <c r="K6" i="23"/>
  <c r="O6" i="23"/>
  <c r="I253" i="43"/>
  <c r="I37" i="43" s="1"/>
  <c r="E15" i="43"/>
  <c r="B13" i="43"/>
  <c r="E27" i="43"/>
  <c r="M16" i="43"/>
  <c r="F112" i="43"/>
  <c r="F13" i="43" s="1"/>
  <c r="P112" i="43"/>
  <c r="H275" i="43"/>
  <c r="G39" i="43"/>
  <c r="N275" i="43"/>
  <c r="M39" i="43"/>
  <c r="L275" i="43"/>
  <c r="K39" i="43"/>
  <c r="J116" i="43"/>
  <c r="R116" i="43"/>
  <c r="L171" i="43"/>
  <c r="L17" i="43" s="1"/>
  <c r="F124" i="43"/>
  <c r="F14" i="43" s="1"/>
  <c r="E14" i="43"/>
  <c r="D14" i="31"/>
  <c r="F14" i="31"/>
  <c r="H14" i="31"/>
  <c r="D19" i="13"/>
  <c r="F19" i="13"/>
  <c r="H19" i="13"/>
  <c r="D16" i="30"/>
  <c r="F16" i="30"/>
  <c r="H16" i="30"/>
  <c r="D20" i="12"/>
  <c r="F20" i="12"/>
  <c r="H20" i="12"/>
  <c r="D18" i="10"/>
  <c r="F18" i="10"/>
  <c r="H18" i="10"/>
  <c r="D17" i="25"/>
  <c r="F17" i="25"/>
  <c r="H17" i="25"/>
  <c r="E6" i="24"/>
  <c r="K6" i="24"/>
  <c r="O6" i="24"/>
  <c r="I104" i="42"/>
  <c r="J104" i="42" s="1"/>
  <c r="I106" i="42"/>
  <c r="J106" i="42" s="1"/>
  <c r="I112" i="42"/>
  <c r="J112" i="42" s="1"/>
  <c r="I120" i="42"/>
  <c r="J120" i="42" s="1"/>
  <c r="I130" i="42"/>
  <c r="J130" i="42" s="1"/>
  <c r="I132" i="42"/>
  <c r="J132" i="42" s="1"/>
  <c r="I140" i="42"/>
  <c r="J140" i="42" s="1"/>
  <c r="I142" i="42"/>
  <c r="J142" i="42" s="1"/>
  <c r="I148" i="42"/>
  <c r="J148" i="42" s="1"/>
  <c r="I150" i="42"/>
  <c r="J150" i="42" s="1"/>
  <c r="I154" i="42"/>
  <c r="J154" i="42" s="1"/>
  <c r="I160" i="42"/>
  <c r="J160" i="42" s="1"/>
  <c r="I166" i="42"/>
  <c r="J166" i="42" s="1"/>
  <c r="I172" i="42"/>
  <c r="J172" i="42" s="1"/>
  <c r="I174" i="42"/>
  <c r="J174" i="42" s="1"/>
  <c r="I176" i="42"/>
  <c r="J176" i="42" s="1"/>
  <c r="N112" i="43"/>
  <c r="N13" i="43" s="1"/>
  <c r="F171" i="43"/>
  <c r="F17" i="43" s="1"/>
  <c r="F162" i="43"/>
  <c r="F16" i="43" s="1"/>
  <c r="I97" i="42"/>
  <c r="J97" i="42" s="1"/>
  <c r="I134" i="42"/>
  <c r="J134" i="42" s="1"/>
  <c r="I124" i="42"/>
  <c r="J124" i="42" s="1"/>
  <c r="N192" i="43"/>
  <c r="N19" i="43" s="1"/>
  <c r="I83" i="42"/>
  <c r="J83" i="42" s="1"/>
  <c r="I85" i="42"/>
  <c r="J85" i="42" s="1"/>
  <c r="I87" i="42"/>
  <c r="J87" i="42" s="1"/>
  <c r="I65" i="42"/>
  <c r="J65" i="42" s="1"/>
  <c r="I182" i="42"/>
  <c r="J182" i="42" s="1"/>
  <c r="I184" i="42"/>
  <c r="J184" i="42" s="1"/>
  <c r="I186" i="42"/>
  <c r="J186" i="42" s="1"/>
  <c r="I192" i="42"/>
  <c r="I203" i="42"/>
  <c r="J203" i="42" s="1"/>
  <c r="I205" i="42"/>
  <c r="J205" i="42" s="1"/>
  <c r="I207" i="42"/>
  <c r="J207" i="42" s="1"/>
  <c r="I209" i="42"/>
  <c r="J209" i="42" s="1"/>
  <c r="I217" i="42"/>
  <c r="J217" i="42" s="1"/>
  <c r="I219" i="42"/>
  <c r="J219" i="42" s="1"/>
  <c r="I221" i="42"/>
  <c r="J221" i="42" s="1"/>
  <c r="I223" i="42"/>
  <c r="J223" i="42" s="1"/>
  <c r="E18" i="43"/>
  <c r="W13" i="27"/>
  <c r="U13" i="27"/>
  <c r="O17" i="43"/>
  <c r="E6" i="42"/>
  <c r="O8" i="42"/>
  <c r="E10" i="42"/>
  <c r="E12" i="42"/>
  <c r="O12" i="42"/>
  <c r="F223" i="43"/>
  <c r="F20" i="43" s="1"/>
  <c r="I29" i="42"/>
  <c r="J29" i="42" s="1"/>
  <c r="I31" i="42"/>
  <c r="J31" i="42" s="1"/>
  <c r="R32" i="42"/>
  <c r="S32" i="42" s="1"/>
  <c r="H37" i="42"/>
  <c r="N37" i="42"/>
  <c r="R38" i="42"/>
  <c r="S38" i="42" s="1"/>
  <c r="H39" i="42"/>
  <c r="N39" i="42"/>
  <c r="R40" i="42"/>
  <c r="S40" i="42" s="1"/>
  <c r="H41" i="42"/>
  <c r="N41" i="42"/>
  <c r="R44" i="42"/>
  <c r="S44" i="42" s="1"/>
  <c r="I45" i="42"/>
  <c r="J45" i="42" s="1"/>
  <c r="I52" i="42"/>
  <c r="J52" i="42" s="1"/>
  <c r="I54" i="42"/>
  <c r="J54" i="42" s="1"/>
  <c r="I56" i="42"/>
  <c r="J56" i="42" s="1"/>
  <c r="I64" i="42"/>
  <c r="J64" i="42" s="1"/>
  <c r="I70" i="42"/>
  <c r="J70" i="42" s="1"/>
  <c r="I72" i="42"/>
  <c r="J72" i="42" s="1"/>
  <c r="I74" i="42"/>
  <c r="J74" i="42" s="1"/>
  <c r="I76" i="42"/>
  <c r="J76" i="42" s="1"/>
  <c r="I82" i="42"/>
  <c r="J82" i="42" s="1"/>
  <c r="I84" i="42"/>
  <c r="J84" i="42" s="1"/>
  <c r="I86" i="42"/>
  <c r="J86" i="42" s="1"/>
  <c r="I92" i="42"/>
  <c r="J92" i="42" s="1"/>
  <c r="I94" i="42"/>
  <c r="J94" i="42" s="1"/>
  <c r="I103" i="42"/>
  <c r="J103" i="42" s="1"/>
  <c r="I105" i="42"/>
  <c r="J105" i="42" s="1"/>
  <c r="I107" i="42"/>
  <c r="J107" i="42" s="1"/>
  <c r="R112" i="42"/>
  <c r="S112" i="42" s="1"/>
  <c r="I121" i="42"/>
  <c r="J121" i="42" s="1"/>
  <c r="I123" i="42"/>
  <c r="J123" i="42" s="1"/>
  <c r="I125" i="42"/>
  <c r="J125" i="42" s="1"/>
  <c r="I133" i="42"/>
  <c r="J133" i="42" s="1"/>
  <c r="I139" i="42"/>
  <c r="J139" i="42" s="1"/>
  <c r="I141" i="42"/>
  <c r="J141" i="42" s="1"/>
  <c r="I143" i="42"/>
  <c r="J143" i="42" s="1"/>
  <c r="I149" i="42"/>
  <c r="J149" i="42" s="1"/>
  <c r="I151" i="42"/>
  <c r="J151" i="42" s="1"/>
  <c r="I171" i="42"/>
  <c r="J171" i="42" s="1"/>
  <c r="I173" i="42"/>
  <c r="J173" i="42" s="1"/>
  <c r="I175" i="42"/>
  <c r="J175" i="42" s="1"/>
  <c r="I183" i="42"/>
  <c r="J183" i="42" s="1"/>
  <c r="I185" i="42"/>
  <c r="J185" i="42" s="1"/>
  <c r="I204" i="42"/>
  <c r="J204" i="42" s="1"/>
  <c r="H208" i="42"/>
  <c r="H210" i="42"/>
  <c r="N210" i="42"/>
  <c r="H212" i="42"/>
  <c r="N212" i="42"/>
  <c r="I218" i="42"/>
  <c r="J218" i="42" s="1"/>
  <c r="I220" i="42"/>
  <c r="J220" i="42" s="1"/>
  <c r="I222" i="42"/>
  <c r="J222" i="42" s="1"/>
  <c r="I6" i="24"/>
  <c r="I6" i="23"/>
  <c r="I14" i="22"/>
  <c r="H112" i="43"/>
  <c r="H13" i="43" s="1"/>
  <c r="H68" i="43"/>
  <c r="H10" i="43" s="1"/>
  <c r="R42" i="42"/>
  <c r="S42" i="42" s="1"/>
  <c r="K10" i="42"/>
  <c r="R28" i="42"/>
  <c r="S28" i="42" s="1"/>
  <c r="K9" i="42"/>
  <c r="R27" i="42"/>
  <c r="S27" i="42" s="1"/>
  <c r="K13" i="42"/>
  <c r="R31" i="42"/>
  <c r="S31" i="42" s="1"/>
  <c r="K12" i="42"/>
  <c r="R30" i="42"/>
  <c r="S30" i="42" s="1"/>
  <c r="K8" i="42"/>
  <c r="R26" i="42"/>
  <c r="S26" i="42" s="1"/>
  <c r="K7" i="42"/>
  <c r="R25" i="42"/>
  <c r="S25" i="42" s="1"/>
  <c r="K6" i="42"/>
  <c r="R24" i="42"/>
  <c r="S24" i="42" s="1"/>
  <c r="Q13" i="27"/>
  <c r="S13" i="27"/>
  <c r="O13" i="27"/>
  <c r="M13" i="27"/>
  <c r="G13" i="43"/>
  <c r="I43" i="42"/>
  <c r="J43" i="42" s="1"/>
  <c r="G10" i="42"/>
  <c r="G10" i="43"/>
  <c r="I63" i="42"/>
  <c r="J63" i="42" s="1"/>
  <c r="H192" i="43"/>
  <c r="H19" i="43" s="1"/>
  <c r="I75" i="42"/>
  <c r="J75" i="42" s="1"/>
  <c r="I161" i="42"/>
  <c r="J161" i="42" s="1"/>
  <c r="I211" i="42"/>
  <c r="J211" i="42" s="1"/>
  <c r="I193" i="42"/>
  <c r="I191" i="42"/>
  <c r="I177" i="42"/>
  <c r="J177" i="42" s="1"/>
  <c r="E13" i="42"/>
  <c r="I152" i="42"/>
  <c r="J152" i="42" s="1"/>
  <c r="I131" i="42"/>
  <c r="J131" i="42" s="1"/>
  <c r="I46" i="42"/>
  <c r="J46" i="42" s="1"/>
  <c r="I38" i="42"/>
  <c r="J38" i="42" s="1"/>
  <c r="I25" i="42"/>
  <c r="J25" i="42" s="1"/>
  <c r="D206" i="42"/>
  <c r="I206" i="42"/>
  <c r="J206" i="42" s="1"/>
  <c r="D208" i="42"/>
  <c r="I208" i="42"/>
  <c r="J208" i="42" s="1"/>
  <c r="D210" i="42"/>
  <c r="I210" i="42"/>
  <c r="J210" i="42" s="1"/>
  <c r="D212" i="42"/>
  <c r="I212" i="42"/>
  <c r="J212" i="42" s="1"/>
  <c r="D198" i="42"/>
  <c r="I198" i="42"/>
  <c r="J198" i="42" s="1"/>
  <c r="C16" i="42"/>
  <c r="I16" i="42" s="1"/>
  <c r="I153" i="42"/>
  <c r="J153" i="42" s="1"/>
  <c r="C17" i="42"/>
  <c r="I17" i="42" s="1"/>
  <c r="I155" i="42"/>
  <c r="J155" i="42" s="1"/>
  <c r="D122" i="42"/>
  <c r="I122" i="42"/>
  <c r="J122" i="42" s="1"/>
  <c r="C15" i="42"/>
  <c r="I15" i="42" s="1"/>
  <c r="I96" i="42"/>
  <c r="J96" i="42" s="1"/>
  <c r="D62" i="42"/>
  <c r="I62" i="42"/>
  <c r="J62" i="42" s="1"/>
  <c r="D37" i="42"/>
  <c r="I37" i="42"/>
  <c r="J37" i="42" s="1"/>
  <c r="D39" i="42"/>
  <c r="I39" i="42"/>
  <c r="J39" i="42" s="1"/>
  <c r="D41" i="42"/>
  <c r="I41" i="42"/>
  <c r="J41" i="42" s="1"/>
  <c r="I27" i="42"/>
  <c r="J27" i="42" s="1"/>
  <c r="C14" i="42"/>
  <c r="I32" i="42"/>
  <c r="J32" i="42" s="1"/>
  <c r="C10" i="42"/>
  <c r="I28" i="42"/>
  <c r="J28" i="42" s="1"/>
  <c r="C8" i="42"/>
  <c r="I26" i="42"/>
  <c r="J26" i="42" s="1"/>
  <c r="C6" i="42"/>
  <c r="I24" i="42"/>
  <c r="J24" i="42" s="1"/>
  <c r="B8" i="42"/>
  <c r="Q8" i="42" s="1"/>
  <c r="B10" i="42"/>
  <c r="P93" i="42"/>
  <c r="P95" i="42"/>
  <c r="P97" i="42"/>
  <c r="P104" i="42"/>
  <c r="P106" i="42"/>
  <c r="B116" i="42"/>
  <c r="Q116" i="42" s="1"/>
  <c r="B135" i="42"/>
  <c r="Q135" i="42" s="1"/>
  <c r="B167" i="42"/>
  <c r="Q167" i="42" s="1"/>
  <c r="B213" i="42"/>
  <c r="Q213" i="42" s="1"/>
  <c r="B224" i="42"/>
  <c r="Q224" i="42" s="1"/>
  <c r="B7" i="42"/>
  <c r="B9" i="42"/>
  <c r="B13" i="42"/>
  <c r="P94" i="42"/>
  <c r="P96" i="42"/>
  <c r="N98" i="42"/>
  <c r="B108" i="42"/>
  <c r="Q108" i="42" s="1"/>
  <c r="P105" i="42"/>
  <c r="P107" i="42"/>
  <c r="B16" i="42"/>
  <c r="N16" i="42" s="1"/>
  <c r="B17" i="42"/>
  <c r="H17" i="42" s="1"/>
  <c r="B178" i="42"/>
  <c r="Q178" i="42" s="1"/>
  <c r="B199" i="42"/>
  <c r="Q199" i="42" s="1"/>
  <c r="I162" i="43"/>
  <c r="I16" i="43" s="1"/>
  <c r="D54" i="43"/>
  <c r="D9" i="43" s="1"/>
  <c r="I54" i="43"/>
  <c r="I9" i="43" s="1"/>
  <c r="D102" i="43"/>
  <c r="D23" i="43" s="1"/>
  <c r="I102" i="43"/>
  <c r="D124" i="43"/>
  <c r="D14" i="43" s="1"/>
  <c r="I124" i="43"/>
  <c r="D144" i="43"/>
  <c r="D15" i="43" s="1"/>
  <c r="I144" i="43"/>
  <c r="D152" i="43"/>
  <c r="D25" i="43" s="1"/>
  <c r="I152" i="43"/>
  <c r="I230" i="43"/>
  <c r="D275" i="43"/>
  <c r="I275" i="43"/>
  <c r="I39" i="43" s="1"/>
  <c r="D203" i="43"/>
  <c r="D29" i="43" s="1"/>
  <c r="I203" i="43"/>
  <c r="I192" i="43"/>
  <c r="I198" i="43"/>
  <c r="I112" i="43"/>
  <c r="D90" i="43"/>
  <c r="D12" i="43" s="1"/>
  <c r="I90" i="43"/>
  <c r="D214" i="43"/>
  <c r="D33" i="43" s="1"/>
  <c r="I214" i="43"/>
  <c r="I68" i="43"/>
  <c r="I82" i="43"/>
  <c r="I171" i="43"/>
  <c r="D171" i="43"/>
  <c r="D17" i="43" s="1"/>
  <c r="H223" i="43"/>
  <c r="H20" i="43" s="1"/>
  <c r="F180" i="43"/>
  <c r="F18" i="43" s="1"/>
  <c r="D223" i="43"/>
  <c r="D20" i="43" s="1"/>
  <c r="D162" i="43"/>
  <c r="D16" i="43" s="1"/>
  <c r="C16" i="43"/>
  <c r="H162" i="43"/>
  <c r="H16" i="43" s="1"/>
  <c r="G16" i="43"/>
  <c r="P180" i="43"/>
  <c r="P18" i="43" s="1"/>
  <c r="O18" i="43"/>
  <c r="O15" i="43"/>
  <c r="G14" i="43"/>
  <c r="K33" i="43"/>
  <c r="Q198" i="43"/>
  <c r="R198" i="43" s="1"/>
  <c r="R27" i="43" s="1"/>
  <c r="N35" i="43"/>
  <c r="Q189" i="43"/>
  <c r="R189" i="43" s="1"/>
  <c r="Q187" i="43"/>
  <c r="R187" i="43" s="1"/>
  <c r="Q185" i="43"/>
  <c r="R185" i="43" s="1"/>
  <c r="Q53" i="43"/>
  <c r="R53" i="43" s="1"/>
  <c r="Q51" i="43"/>
  <c r="R51" i="43" s="1"/>
  <c r="Q49" i="43"/>
  <c r="R49" i="43" s="1"/>
  <c r="Q47" i="43"/>
  <c r="R47" i="43" s="1"/>
  <c r="K9" i="43"/>
  <c r="D35" i="43"/>
  <c r="Q169" i="43"/>
  <c r="R169" i="43" s="1"/>
  <c r="Q167" i="43"/>
  <c r="R167" i="43" s="1"/>
  <c r="K18" i="43"/>
  <c r="M17" i="43"/>
  <c r="Q272" i="43"/>
  <c r="R272" i="43" s="1"/>
  <c r="Q270" i="43"/>
  <c r="R270" i="43" s="1"/>
  <c r="Q268" i="43"/>
  <c r="R268" i="43" s="1"/>
  <c r="Q228" i="43"/>
  <c r="Q207" i="43"/>
  <c r="R207" i="43" s="1"/>
  <c r="Q175" i="43"/>
  <c r="R175" i="43" s="1"/>
  <c r="Q211" i="43"/>
  <c r="R211" i="43" s="1"/>
  <c r="K16" i="43"/>
  <c r="Q160" i="43"/>
  <c r="R160" i="43" s="1"/>
  <c r="Q156" i="43"/>
  <c r="R156" i="43" s="1"/>
  <c r="Q45" i="43"/>
  <c r="R45" i="43" s="1"/>
  <c r="Q111" i="43"/>
  <c r="R111" i="43" s="1"/>
  <c r="Q109" i="43"/>
  <c r="R109" i="43" s="1"/>
  <c r="Q107" i="43"/>
  <c r="R107" i="43" s="1"/>
  <c r="M23" i="43"/>
  <c r="Q87" i="43"/>
  <c r="R87" i="43" s="1"/>
  <c r="M11" i="43"/>
  <c r="Q67" i="43"/>
  <c r="R67" i="43" s="1"/>
  <c r="Q65" i="43"/>
  <c r="R65" i="43" s="1"/>
  <c r="E10" i="43"/>
  <c r="Q148" i="43"/>
  <c r="R148" i="43" s="1"/>
  <c r="Q140" i="43"/>
  <c r="R140" i="43" s="1"/>
  <c r="G15" i="43"/>
  <c r="E12" i="43"/>
  <c r="E11" i="43"/>
  <c r="Q209" i="43"/>
  <c r="R209" i="43" s="1"/>
  <c r="Q197" i="43"/>
  <c r="R197" i="43" s="1"/>
  <c r="K27" i="43"/>
  <c r="Q152" i="43"/>
  <c r="Q25" i="43" s="1"/>
  <c r="Q179" i="43"/>
  <c r="R179" i="43" s="1"/>
  <c r="Q191" i="43"/>
  <c r="R191" i="43" s="1"/>
  <c r="Q61" i="43"/>
  <c r="R61" i="43" s="1"/>
  <c r="M10" i="43"/>
  <c r="C33" i="43"/>
  <c r="C17" i="43"/>
  <c r="C12" i="43"/>
  <c r="C11" i="43"/>
  <c r="C15" i="43"/>
  <c r="P35" i="43"/>
  <c r="C21" i="43"/>
  <c r="C20" i="43"/>
  <c r="C18" i="43"/>
  <c r="C23" i="43"/>
  <c r="P27" i="43"/>
  <c r="P25" i="43"/>
  <c r="C10" i="43"/>
  <c r="E11" i="42"/>
  <c r="K11" i="42"/>
  <c r="B156" i="42"/>
  <c r="Q156" i="42" s="1"/>
  <c r="E14" i="42"/>
  <c r="K14" i="42"/>
  <c r="O14" i="42"/>
  <c r="D54" i="42"/>
  <c r="B33" i="42"/>
  <c r="Q33" i="42" s="1"/>
  <c r="D29" i="42"/>
  <c r="H29" i="42"/>
  <c r="N29" i="42"/>
  <c r="D31" i="42"/>
  <c r="H31" i="42"/>
  <c r="N31" i="42"/>
  <c r="Q6" i="24"/>
  <c r="Q6" i="23"/>
  <c r="Q14" i="22"/>
  <c r="R106" i="42"/>
  <c r="S106" i="42" s="1"/>
  <c r="E108" i="42"/>
  <c r="M14" i="42"/>
  <c r="O7" i="42"/>
  <c r="O9" i="42"/>
  <c r="H33" i="43"/>
  <c r="G33" i="43"/>
  <c r="N33" i="43"/>
  <c r="M33" i="43"/>
  <c r="E33" i="43"/>
  <c r="Q214" i="43"/>
  <c r="Q90" i="43"/>
  <c r="Q12" i="43" s="1"/>
  <c r="Q82" i="43"/>
  <c r="R82" i="43" s="1"/>
  <c r="R11" i="43" s="1"/>
  <c r="G23" i="43"/>
  <c r="B23" i="43"/>
  <c r="O23" i="43"/>
  <c r="Q102" i="43"/>
  <c r="M21" i="43"/>
  <c r="G21" i="43"/>
  <c r="E17" i="43"/>
  <c r="G18" i="43"/>
  <c r="G9" i="43"/>
  <c r="O21" i="43"/>
  <c r="E21" i="43"/>
  <c r="Q192" i="43"/>
  <c r="O19" i="43"/>
  <c r="E19" i="43"/>
  <c r="M18" i="43"/>
  <c r="K17" i="43"/>
  <c r="B16" i="43"/>
  <c r="Q144" i="43"/>
  <c r="K15" i="43"/>
  <c r="B15" i="43"/>
  <c r="Q124" i="43"/>
  <c r="M14" i="43"/>
  <c r="Q112" i="43"/>
  <c r="M13" i="43"/>
  <c r="C13" i="43"/>
  <c r="G12" i="43"/>
  <c r="G11" i="43"/>
  <c r="B10" i="43"/>
  <c r="M9" i="43"/>
  <c r="C9" i="43"/>
  <c r="Q171" i="43"/>
  <c r="Q180" i="43"/>
  <c r="Q68" i="43"/>
  <c r="N20" i="43"/>
  <c r="N23" i="43"/>
  <c r="Q54" i="43"/>
  <c r="Q9" i="43" s="1"/>
  <c r="Q223" i="43"/>
  <c r="Q275" i="43"/>
  <c r="Q39" i="43" s="1"/>
  <c r="Q230" i="43"/>
  <c r="Q162" i="43"/>
  <c r="O6" i="42"/>
  <c r="O10" i="42"/>
  <c r="D25" i="42"/>
  <c r="H25" i="42"/>
  <c r="N25" i="42"/>
  <c r="D27" i="42"/>
  <c r="H27" i="42"/>
  <c r="N27" i="42"/>
  <c r="K108" i="42"/>
  <c r="O108" i="42"/>
  <c r="B126" i="42"/>
  <c r="Q126" i="42" s="1"/>
  <c r="D124" i="42"/>
  <c r="B144" i="42"/>
  <c r="Q144" i="42" s="1"/>
  <c r="O11" i="42"/>
  <c r="C12" i="42"/>
  <c r="G12" i="42"/>
  <c r="M12" i="42"/>
  <c r="B66" i="42"/>
  <c r="Q66" i="42" s="1"/>
  <c r="B78" i="42"/>
  <c r="Q78" i="42" s="1"/>
  <c r="R71" i="42"/>
  <c r="S71" i="42" s="1"/>
  <c r="D77" i="42"/>
  <c r="H77" i="42"/>
  <c r="B88" i="42"/>
  <c r="Q88" i="42" s="1"/>
  <c r="E88" i="42"/>
  <c r="K88" i="42"/>
  <c r="O88" i="42"/>
  <c r="D83" i="42"/>
  <c r="H83" i="42"/>
  <c r="N83" i="42"/>
  <c r="R86" i="42"/>
  <c r="S86" i="42" s="1"/>
  <c r="B99" i="42"/>
  <c r="Q99" i="42" s="1"/>
  <c r="E99" i="42"/>
  <c r="K99" i="42"/>
  <c r="O99" i="42"/>
  <c r="R94" i="42"/>
  <c r="S94" i="42" s="1"/>
  <c r="R96" i="42"/>
  <c r="S96" i="42" s="1"/>
  <c r="C108" i="42"/>
  <c r="G108" i="42"/>
  <c r="H108" i="42" s="1"/>
  <c r="M108" i="42"/>
  <c r="R104" i="42"/>
  <c r="S104" i="42" s="1"/>
  <c r="B162" i="42"/>
  <c r="Q162" i="42" s="1"/>
  <c r="C178" i="42"/>
  <c r="G178" i="42"/>
  <c r="R16" i="42"/>
  <c r="R17" i="42"/>
  <c r="N17" i="42"/>
  <c r="B58" i="42"/>
  <c r="Q58" i="42" s="1"/>
  <c r="M178" i="42"/>
  <c r="D173" i="42"/>
  <c r="R174" i="42"/>
  <c r="S174" i="42" s="1"/>
  <c r="B187" i="42"/>
  <c r="Q187" i="42" s="1"/>
  <c r="B15" i="42"/>
  <c r="Q15" i="42" s="1"/>
  <c r="C7" i="42"/>
  <c r="C9" i="42"/>
  <c r="C11" i="42"/>
  <c r="C13" i="42"/>
  <c r="G7" i="42"/>
  <c r="G9" i="42"/>
  <c r="G11" i="42"/>
  <c r="G13" i="42"/>
  <c r="K15" i="42"/>
  <c r="M7" i="42"/>
  <c r="M9" i="42"/>
  <c r="M11" i="42"/>
  <c r="M13" i="42"/>
  <c r="F26" i="42"/>
  <c r="D64" i="42"/>
  <c r="D70" i="42"/>
  <c r="H70" i="42"/>
  <c r="N70" i="42"/>
  <c r="C88" i="42"/>
  <c r="G88" i="42"/>
  <c r="M88" i="42"/>
  <c r="R87" i="42"/>
  <c r="S87" i="42" s="1"/>
  <c r="C99" i="42"/>
  <c r="G99" i="42"/>
  <c r="M99" i="42"/>
  <c r="R105" i="42"/>
  <c r="S105" i="42" s="1"/>
  <c r="R107" i="42"/>
  <c r="S107" i="42" s="1"/>
  <c r="D152" i="42"/>
  <c r="B6" i="42"/>
  <c r="Q6" i="42" s="1"/>
  <c r="E8" i="42"/>
  <c r="P17" i="42"/>
  <c r="L24" i="42"/>
  <c r="L26" i="42"/>
  <c r="P28" i="42"/>
  <c r="F30" i="42"/>
  <c r="P30" i="42"/>
  <c r="F32" i="42"/>
  <c r="P32" i="42"/>
  <c r="P38" i="42"/>
  <c r="L40" i="42"/>
  <c r="F24" i="42"/>
  <c r="P24" i="42"/>
  <c r="P26" i="42"/>
  <c r="F28" i="42"/>
  <c r="L28" i="42"/>
  <c r="L30" i="42"/>
  <c r="L32" i="42"/>
  <c r="F38" i="42"/>
  <c r="L38" i="42"/>
  <c r="F40" i="42"/>
  <c r="P40" i="42"/>
  <c r="D24" i="42"/>
  <c r="H24" i="42"/>
  <c r="N24" i="42"/>
  <c r="F25" i="42"/>
  <c r="L25" i="42"/>
  <c r="P25" i="42"/>
  <c r="D26" i="42"/>
  <c r="H26" i="42"/>
  <c r="N26" i="42"/>
  <c r="F27" i="42"/>
  <c r="L27" i="42"/>
  <c r="P27" i="42"/>
  <c r="D28" i="42"/>
  <c r="H28" i="42"/>
  <c r="N28" i="42"/>
  <c r="F29" i="42"/>
  <c r="L29" i="42"/>
  <c r="P29" i="42"/>
  <c r="D30" i="42"/>
  <c r="H30" i="42"/>
  <c r="N30" i="42"/>
  <c r="F31" i="42"/>
  <c r="L31" i="42"/>
  <c r="P31" i="42"/>
  <c r="D32" i="42"/>
  <c r="H32" i="42"/>
  <c r="N32" i="42"/>
  <c r="B47" i="42"/>
  <c r="Q47" i="42" s="1"/>
  <c r="F37" i="42"/>
  <c r="L37" i="42"/>
  <c r="P37" i="42"/>
  <c r="D38" i="42"/>
  <c r="H38" i="42"/>
  <c r="N38" i="42"/>
  <c r="F39" i="42"/>
  <c r="L39" i="42"/>
  <c r="P39" i="42"/>
  <c r="D40" i="42"/>
  <c r="H40" i="42"/>
  <c r="N40" i="42"/>
  <c r="F41" i="42"/>
  <c r="L41" i="42"/>
  <c r="P41" i="42"/>
  <c r="F42" i="42"/>
  <c r="L42" i="42"/>
  <c r="P42" i="42"/>
  <c r="D43" i="42"/>
  <c r="H43" i="42"/>
  <c r="N43" i="42"/>
  <c r="F44" i="42"/>
  <c r="L44" i="42"/>
  <c r="P44" i="42"/>
  <c r="D45" i="42"/>
  <c r="H45" i="42"/>
  <c r="N45" i="42"/>
  <c r="F46" i="42"/>
  <c r="L46" i="42"/>
  <c r="P46" i="42"/>
  <c r="D52" i="42"/>
  <c r="H52" i="42"/>
  <c r="N52" i="42"/>
  <c r="F53" i="42"/>
  <c r="L53" i="42"/>
  <c r="P53" i="42"/>
  <c r="H54" i="42"/>
  <c r="N54" i="42"/>
  <c r="F55" i="42"/>
  <c r="L55" i="42"/>
  <c r="P55" i="42"/>
  <c r="D56" i="42"/>
  <c r="H56" i="42"/>
  <c r="N56" i="42"/>
  <c r="F57" i="42"/>
  <c r="L57" i="42"/>
  <c r="P57" i="42"/>
  <c r="H62" i="42"/>
  <c r="N62" i="42"/>
  <c r="F63" i="42"/>
  <c r="L63" i="42"/>
  <c r="P63" i="42"/>
  <c r="H64" i="42"/>
  <c r="N64" i="42"/>
  <c r="F65" i="42"/>
  <c r="L65" i="42"/>
  <c r="P65" i="42"/>
  <c r="D72" i="42"/>
  <c r="H72" i="42"/>
  <c r="N72" i="42"/>
  <c r="F73" i="42"/>
  <c r="L73" i="42"/>
  <c r="P73" i="42"/>
  <c r="D74" i="42"/>
  <c r="H74" i="42"/>
  <c r="N74" i="42"/>
  <c r="F75" i="42"/>
  <c r="L75" i="42"/>
  <c r="P75" i="42"/>
  <c r="D76" i="42"/>
  <c r="H76" i="42"/>
  <c r="N76" i="42"/>
  <c r="F77" i="42"/>
  <c r="L77" i="42"/>
  <c r="P77" i="42"/>
  <c r="F83" i="42"/>
  <c r="L83" i="42"/>
  <c r="P83" i="42"/>
  <c r="D84" i="42"/>
  <c r="H84" i="42"/>
  <c r="N84" i="42"/>
  <c r="D85" i="42"/>
  <c r="H86" i="42"/>
  <c r="N86" i="42"/>
  <c r="F87" i="42"/>
  <c r="P87" i="42"/>
  <c r="R93" i="42"/>
  <c r="S93" i="42" s="1"/>
  <c r="R95" i="42"/>
  <c r="S95" i="42" s="1"/>
  <c r="R97" i="42"/>
  <c r="S97" i="42" s="1"/>
  <c r="K116" i="42"/>
  <c r="L116" i="42" s="1"/>
  <c r="D120" i="42"/>
  <c r="H120" i="42"/>
  <c r="N120" i="42"/>
  <c r="F121" i="42"/>
  <c r="L121" i="42"/>
  <c r="P121" i="42"/>
  <c r="H122" i="42"/>
  <c r="N122" i="42"/>
  <c r="F123" i="42"/>
  <c r="L123" i="42"/>
  <c r="P123" i="42"/>
  <c r="H124" i="42"/>
  <c r="N124" i="42"/>
  <c r="F125" i="42"/>
  <c r="L125" i="42"/>
  <c r="P125" i="42"/>
  <c r="D130" i="42"/>
  <c r="H130" i="42"/>
  <c r="N130" i="42"/>
  <c r="F131" i="42"/>
  <c r="L131" i="42"/>
  <c r="P131" i="42"/>
  <c r="D132" i="42"/>
  <c r="H132" i="42"/>
  <c r="N132" i="42"/>
  <c r="F133" i="42"/>
  <c r="L133" i="42"/>
  <c r="P133" i="42"/>
  <c r="D134" i="42"/>
  <c r="H134" i="42"/>
  <c r="N134" i="42"/>
  <c r="F139" i="42"/>
  <c r="L139" i="42"/>
  <c r="P139" i="42"/>
  <c r="D140" i="42"/>
  <c r="H140" i="42"/>
  <c r="N140" i="42"/>
  <c r="F141" i="42"/>
  <c r="L141" i="42"/>
  <c r="P141" i="42"/>
  <c r="D142" i="42"/>
  <c r="H142" i="42"/>
  <c r="N142" i="42"/>
  <c r="F143" i="42"/>
  <c r="L143" i="42"/>
  <c r="P143" i="42"/>
  <c r="D148" i="42"/>
  <c r="H148" i="42"/>
  <c r="N148" i="42"/>
  <c r="F149" i="42"/>
  <c r="L149" i="42"/>
  <c r="P149" i="42"/>
  <c r="D150" i="42"/>
  <c r="H150" i="42"/>
  <c r="N150" i="42"/>
  <c r="F151" i="42"/>
  <c r="L151" i="42"/>
  <c r="P151" i="42"/>
  <c r="H152" i="42"/>
  <c r="N152" i="42"/>
  <c r="F153" i="42"/>
  <c r="L153" i="42"/>
  <c r="P153" i="42"/>
  <c r="D154" i="42"/>
  <c r="H154" i="42"/>
  <c r="N154" i="42"/>
  <c r="F155" i="42"/>
  <c r="L155" i="42"/>
  <c r="P155" i="42"/>
  <c r="D160" i="42"/>
  <c r="H160" i="42"/>
  <c r="N160" i="42"/>
  <c r="F161" i="42"/>
  <c r="L161" i="42"/>
  <c r="P161" i="42"/>
  <c r="D166" i="42"/>
  <c r="H166" i="42"/>
  <c r="N166" i="42"/>
  <c r="F171" i="42"/>
  <c r="L171" i="42"/>
  <c r="P171" i="42"/>
  <c r="D172" i="42"/>
  <c r="H172" i="42"/>
  <c r="N172" i="42"/>
  <c r="F173" i="42"/>
  <c r="L173" i="42"/>
  <c r="P173" i="42"/>
  <c r="F175" i="42"/>
  <c r="L175" i="42"/>
  <c r="P175" i="42"/>
  <c r="D176" i="42"/>
  <c r="H176" i="42"/>
  <c r="N176" i="42"/>
  <c r="F177" i="42"/>
  <c r="L177" i="42"/>
  <c r="P177" i="42"/>
  <c r="F183" i="42"/>
  <c r="L183" i="42"/>
  <c r="P183" i="42"/>
  <c r="D184" i="42"/>
  <c r="H184" i="42"/>
  <c r="N184" i="42"/>
  <c r="F185" i="42"/>
  <c r="L185" i="42"/>
  <c r="P185" i="42"/>
  <c r="H186" i="42"/>
  <c r="N186" i="42"/>
  <c r="H198" i="42"/>
  <c r="N198" i="42"/>
  <c r="F203" i="42"/>
  <c r="L203" i="42"/>
  <c r="P203" i="42"/>
  <c r="D204" i="42"/>
  <c r="H204" i="42"/>
  <c r="N204" i="42"/>
  <c r="F205" i="42"/>
  <c r="L205" i="42"/>
  <c r="P205" i="42"/>
  <c r="H206" i="42"/>
  <c r="N206" i="42"/>
  <c r="F207" i="42"/>
  <c r="L207" i="42"/>
  <c r="P207" i="42"/>
  <c r="N208" i="42"/>
  <c r="F209" i="42"/>
  <c r="L209" i="42"/>
  <c r="P209" i="42"/>
  <c r="F211" i="42"/>
  <c r="L211" i="42"/>
  <c r="P211" i="42"/>
  <c r="F217" i="42"/>
  <c r="L217" i="42"/>
  <c r="P217" i="42"/>
  <c r="D218" i="42"/>
  <c r="H218" i="42"/>
  <c r="N218" i="42"/>
  <c r="F219" i="42"/>
  <c r="L219" i="42"/>
  <c r="P219" i="42"/>
  <c r="D220" i="42"/>
  <c r="H220" i="42"/>
  <c r="N220" i="42"/>
  <c r="F221" i="42"/>
  <c r="L221" i="42"/>
  <c r="P221" i="42"/>
  <c r="D222" i="42"/>
  <c r="H222" i="42"/>
  <c r="N222" i="42"/>
  <c r="F223" i="42"/>
  <c r="L223" i="42"/>
  <c r="P223" i="42"/>
  <c r="D42" i="42"/>
  <c r="H42" i="42"/>
  <c r="N42" i="42"/>
  <c r="F43" i="42"/>
  <c r="L43" i="42"/>
  <c r="P43" i="42"/>
  <c r="D44" i="42"/>
  <c r="H44" i="42"/>
  <c r="N44" i="42"/>
  <c r="F45" i="42"/>
  <c r="L45" i="42"/>
  <c r="P45" i="42"/>
  <c r="D46" i="42"/>
  <c r="H46" i="42"/>
  <c r="N46" i="42"/>
  <c r="F52" i="42"/>
  <c r="L52" i="42"/>
  <c r="P52" i="42"/>
  <c r="D53" i="42"/>
  <c r="H53" i="42"/>
  <c r="N53" i="42"/>
  <c r="F54" i="42"/>
  <c r="L54" i="42"/>
  <c r="P54" i="42"/>
  <c r="D55" i="42"/>
  <c r="H55" i="42"/>
  <c r="N55" i="42"/>
  <c r="F56" i="42"/>
  <c r="L56" i="42"/>
  <c r="P56" i="42"/>
  <c r="D57" i="42"/>
  <c r="H57" i="42"/>
  <c r="N57" i="42"/>
  <c r="F62" i="42"/>
  <c r="L62" i="42"/>
  <c r="P62" i="42"/>
  <c r="D63" i="42"/>
  <c r="H63" i="42"/>
  <c r="N63" i="42"/>
  <c r="F64" i="42"/>
  <c r="L64" i="42"/>
  <c r="P64" i="42"/>
  <c r="D65" i="42"/>
  <c r="H65" i="42"/>
  <c r="N65" i="42"/>
  <c r="F70" i="42"/>
  <c r="L70" i="42"/>
  <c r="P70" i="42"/>
  <c r="F72" i="42"/>
  <c r="L72" i="42"/>
  <c r="P72" i="42"/>
  <c r="D73" i="42"/>
  <c r="H73" i="42"/>
  <c r="N73" i="42"/>
  <c r="F74" i="42"/>
  <c r="L74" i="42"/>
  <c r="P74" i="42"/>
  <c r="D75" i="42"/>
  <c r="H75" i="42"/>
  <c r="N75" i="42"/>
  <c r="F76" i="42"/>
  <c r="L76" i="42"/>
  <c r="P76" i="42"/>
  <c r="N77" i="42"/>
  <c r="F84" i="42"/>
  <c r="L84" i="42"/>
  <c r="P84" i="42"/>
  <c r="F86" i="42"/>
  <c r="P86" i="42"/>
  <c r="H87" i="42"/>
  <c r="N87" i="42"/>
  <c r="C116" i="42"/>
  <c r="I116" i="42" s="1"/>
  <c r="J116" i="42" s="1"/>
  <c r="F120" i="42"/>
  <c r="L120" i="42"/>
  <c r="P120" i="42"/>
  <c r="D121" i="42"/>
  <c r="H121" i="42"/>
  <c r="N121" i="42"/>
  <c r="F122" i="42"/>
  <c r="L122" i="42"/>
  <c r="P122" i="42"/>
  <c r="D123" i="42"/>
  <c r="H123" i="42"/>
  <c r="N123" i="42"/>
  <c r="F124" i="42"/>
  <c r="L124" i="42"/>
  <c r="P124" i="42"/>
  <c r="D125" i="42"/>
  <c r="H125" i="42"/>
  <c r="N125" i="42"/>
  <c r="F130" i="42"/>
  <c r="L130" i="42"/>
  <c r="P130" i="42"/>
  <c r="D131" i="42"/>
  <c r="H131" i="42"/>
  <c r="N131" i="42"/>
  <c r="F132" i="42"/>
  <c r="L132" i="42"/>
  <c r="P132" i="42"/>
  <c r="D133" i="42"/>
  <c r="H133" i="42"/>
  <c r="N133" i="42"/>
  <c r="F134" i="42"/>
  <c r="L134" i="42"/>
  <c r="P134" i="42"/>
  <c r="D139" i="42"/>
  <c r="H139" i="42"/>
  <c r="N139" i="42"/>
  <c r="F140" i="42"/>
  <c r="L140" i="42"/>
  <c r="P140" i="42"/>
  <c r="D141" i="42"/>
  <c r="H141" i="42"/>
  <c r="N141" i="42"/>
  <c r="F142" i="42"/>
  <c r="L142" i="42"/>
  <c r="P142" i="42"/>
  <c r="D143" i="42"/>
  <c r="H143" i="42"/>
  <c r="N143" i="42"/>
  <c r="F148" i="42"/>
  <c r="L148" i="42"/>
  <c r="P148" i="42"/>
  <c r="D149" i="42"/>
  <c r="H149" i="42"/>
  <c r="N149" i="42"/>
  <c r="F150" i="42"/>
  <c r="L150" i="42"/>
  <c r="P150" i="42"/>
  <c r="D151" i="42"/>
  <c r="H151" i="42"/>
  <c r="N151" i="42"/>
  <c r="F152" i="42"/>
  <c r="L152" i="42"/>
  <c r="P152" i="42"/>
  <c r="D153" i="42"/>
  <c r="H153" i="42"/>
  <c r="N153" i="42"/>
  <c r="F154" i="42"/>
  <c r="L154" i="42"/>
  <c r="P154" i="42"/>
  <c r="D155" i="42"/>
  <c r="H155" i="42"/>
  <c r="N155" i="42"/>
  <c r="F160" i="42"/>
  <c r="L160" i="42"/>
  <c r="P160" i="42"/>
  <c r="D161" i="42"/>
  <c r="H161" i="42"/>
  <c r="N161" i="42"/>
  <c r="F166" i="42"/>
  <c r="L166" i="42"/>
  <c r="P166" i="42"/>
  <c r="F172" i="42"/>
  <c r="L172" i="42"/>
  <c r="P172" i="42"/>
  <c r="H173" i="42"/>
  <c r="N173" i="42"/>
  <c r="F174" i="42"/>
  <c r="D175" i="42"/>
  <c r="H175" i="42"/>
  <c r="N175" i="42"/>
  <c r="F176" i="42"/>
  <c r="L176" i="42"/>
  <c r="P176" i="42"/>
  <c r="D177" i="42"/>
  <c r="H177" i="42"/>
  <c r="N177" i="42"/>
  <c r="D183" i="42"/>
  <c r="H183" i="42"/>
  <c r="N183" i="42"/>
  <c r="F184" i="42"/>
  <c r="L184" i="42"/>
  <c r="P184" i="42"/>
  <c r="D185" i="42"/>
  <c r="H185" i="42"/>
  <c r="N185" i="42"/>
  <c r="F186" i="42"/>
  <c r="P186" i="42"/>
  <c r="F198" i="42"/>
  <c r="L198" i="42"/>
  <c r="P198" i="42"/>
  <c r="D203" i="42"/>
  <c r="H203" i="42"/>
  <c r="N203" i="42"/>
  <c r="F204" i="42"/>
  <c r="L204" i="42"/>
  <c r="P204" i="42"/>
  <c r="D205" i="42"/>
  <c r="H205" i="42"/>
  <c r="N205" i="42"/>
  <c r="F206" i="42"/>
  <c r="L206" i="42"/>
  <c r="P206" i="42"/>
  <c r="D207" i="42"/>
  <c r="H207" i="42"/>
  <c r="N207" i="42"/>
  <c r="F208" i="42"/>
  <c r="L208" i="42"/>
  <c r="P208" i="42"/>
  <c r="D209" i="42"/>
  <c r="H209" i="42"/>
  <c r="N209" i="42"/>
  <c r="F210" i="42"/>
  <c r="L210" i="42"/>
  <c r="P210" i="42"/>
  <c r="D211" i="42"/>
  <c r="H211" i="42"/>
  <c r="N211" i="42"/>
  <c r="F212" i="42"/>
  <c r="L212" i="42"/>
  <c r="P212" i="42"/>
  <c r="D217" i="42"/>
  <c r="H217" i="42"/>
  <c r="N217" i="42"/>
  <c r="F218" i="42"/>
  <c r="L218" i="42"/>
  <c r="P218" i="42"/>
  <c r="D219" i="42"/>
  <c r="H219" i="42"/>
  <c r="N219" i="42"/>
  <c r="F220" i="42"/>
  <c r="L220" i="42"/>
  <c r="P220" i="42"/>
  <c r="D221" i="42"/>
  <c r="H221" i="42"/>
  <c r="N221" i="42"/>
  <c r="F222" i="42"/>
  <c r="L222" i="42"/>
  <c r="P222" i="42"/>
  <c r="D223" i="42"/>
  <c r="H223" i="42"/>
  <c r="N223" i="42"/>
  <c r="D86" i="42"/>
  <c r="C33" i="42"/>
  <c r="G33" i="42"/>
  <c r="M33" i="42"/>
  <c r="O33" i="42"/>
  <c r="R46" i="42"/>
  <c r="S46" i="42" s="1"/>
  <c r="C47" i="42"/>
  <c r="E47" i="42"/>
  <c r="G47" i="42"/>
  <c r="K47" i="42"/>
  <c r="M47" i="42"/>
  <c r="O47" i="42"/>
  <c r="R52" i="42"/>
  <c r="S52" i="42" s="1"/>
  <c r="R53" i="42"/>
  <c r="S53" i="42" s="1"/>
  <c r="R54" i="42"/>
  <c r="S54" i="42" s="1"/>
  <c r="R55" i="42"/>
  <c r="S55" i="42" s="1"/>
  <c r="R56" i="42"/>
  <c r="S56" i="42" s="1"/>
  <c r="R57" i="42"/>
  <c r="S57" i="42" s="1"/>
  <c r="C58" i="42"/>
  <c r="E58" i="42"/>
  <c r="F58" i="42" s="1"/>
  <c r="G58" i="42"/>
  <c r="K58" i="42"/>
  <c r="M58" i="42"/>
  <c r="O58" i="42"/>
  <c r="P58" i="42" s="1"/>
  <c r="R62" i="42"/>
  <c r="S62" i="42" s="1"/>
  <c r="R63" i="42"/>
  <c r="S63" i="42" s="1"/>
  <c r="R64" i="42"/>
  <c r="S64" i="42" s="1"/>
  <c r="R65" i="42"/>
  <c r="S65" i="42" s="1"/>
  <c r="C66" i="42"/>
  <c r="E66" i="42"/>
  <c r="G66" i="42"/>
  <c r="K66" i="42"/>
  <c r="M66" i="42"/>
  <c r="O66" i="42"/>
  <c r="R70" i="42"/>
  <c r="S70" i="42" s="1"/>
  <c r="R72" i="42"/>
  <c r="S72" i="42" s="1"/>
  <c r="R73" i="42"/>
  <c r="S73" i="42" s="1"/>
  <c r="R74" i="42"/>
  <c r="S74" i="42" s="1"/>
  <c r="R75" i="42"/>
  <c r="S75" i="42" s="1"/>
  <c r="R76" i="42"/>
  <c r="S76" i="42" s="1"/>
  <c r="R77" i="42"/>
  <c r="S77" i="42" s="1"/>
  <c r="C78" i="42"/>
  <c r="E78" i="42"/>
  <c r="G78" i="42"/>
  <c r="K78" i="42"/>
  <c r="M78" i="42"/>
  <c r="N78" i="42" s="1"/>
  <c r="O78" i="42"/>
  <c r="R82" i="42"/>
  <c r="S82" i="42" s="1"/>
  <c r="R83" i="42"/>
  <c r="S83" i="42" s="1"/>
  <c r="R84" i="42"/>
  <c r="S84" i="42" s="1"/>
  <c r="F85" i="42"/>
  <c r="L85" i="42"/>
  <c r="P85" i="42"/>
  <c r="F116" i="42"/>
  <c r="P116" i="42"/>
  <c r="E33" i="42"/>
  <c r="K33" i="42"/>
  <c r="D82" i="42"/>
  <c r="F82" i="42"/>
  <c r="H82" i="42"/>
  <c r="L82" i="42"/>
  <c r="N82" i="42"/>
  <c r="P82" i="42"/>
  <c r="H85" i="42"/>
  <c r="N85" i="42"/>
  <c r="R85" i="42"/>
  <c r="S85" i="42" s="1"/>
  <c r="H116" i="42"/>
  <c r="N116" i="42"/>
  <c r="D182" i="42"/>
  <c r="C187" i="42"/>
  <c r="H182" i="42"/>
  <c r="G187" i="42"/>
  <c r="N182" i="42"/>
  <c r="M187" i="42"/>
  <c r="D186" i="42"/>
  <c r="L86" i="42"/>
  <c r="D87" i="42"/>
  <c r="L87" i="42"/>
  <c r="D92" i="42"/>
  <c r="F92" i="42"/>
  <c r="H92" i="42"/>
  <c r="L92" i="42"/>
  <c r="N92" i="42"/>
  <c r="P92" i="42"/>
  <c r="D93" i="42"/>
  <c r="F93" i="42"/>
  <c r="H93" i="42"/>
  <c r="L93" i="42"/>
  <c r="N93" i="42"/>
  <c r="D94" i="42"/>
  <c r="F94" i="42"/>
  <c r="H94" i="42"/>
  <c r="L94" i="42"/>
  <c r="N94" i="42"/>
  <c r="D95" i="42"/>
  <c r="F95" i="42"/>
  <c r="H95" i="42"/>
  <c r="L95" i="42"/>
  <c r="N95" i="42"/>
  <c r="D96" i="42"/>
  <c r="F96" i="42"/>
  <c r="H96" i="42"/>
  <c r="L96" i="42"/>
  <c r="N96" i="42"/>
  <c r="D97" i="42"/>
  <c r="F97" i="42"/>
  <c r="H97" i="42"/>
  <c r="L97" i="42"/>
  <c r="N97" i="42"/>
  <c r="F98" i="42"/>
  <c r="L98" i="42"/>
  <c r="P98" i="42"/>
  <c r="S98" i="42"/>
  <c r="D103" i="42"/>
  <c r="F103" i="42"/>
  <c r="H103" i="42"/>
  <c r="L103" i="42"/>
  <c r="N103" i="42"/>
  <c r="P103" i="42"/>
  <c r="D104" i="42"/>
  <c r="F104" i="42"/>
  <c r="H104" i="42"/>
  <c r="L104" i="42"/>
  <c r="N104" i="42"/>
  <c r="D105" i="42"/>
  <c r="F105" i="42"/>
  <c r="H105" i="42"/>
  <c r="L105" i="42"/>
  <c r="N105" i="42"/>
  <c r="D106" i="42"/>
  <c r="F106" i="42"/>
  <c r="H106" i="42"/>
  <c r="L106" i="42"/>
  <c r="N106" i="42"/>
  <c r="D107" i="42"/>
  <c r="F107" i="42"/>
  <c r="H107" i="42"/>
  <c r="L107" i="42"/>
  <c r="N107" i="42"/>
  <c r="D112" i="42"/>
  <c r="F112" i="42"/>
  <c r="H112" i="42"/>
  <c r="L112" i="42"/>
  <c r="N112" i="42"/>
  <c r="P112" i="42"/>
  <c r="R120" i="42"/>
  <c r="S120" i="42" s="1"/>
  <c r="R121" i="42"/>
  <c r="S121" i="42" s="1"/>
  <c r="R122" i="42"/>
  <c r="S122" i="42" s="1"/>
  <c r="R123" i="42"/>
  <c r="S123" i="42" s="1"/>
  <c r="R124" i="42"/>
  <c r="S124" i="42" s="1"/>
  <c r="R125" i="42"/>
  <c r="S125" i="42" s="1"/>
  <c r="C126" i="42"/>
  <c r="E126" i="42"/>
  <c r="G126" i="42"/>
  <c r="K126" i="42"/>
  <c r="M126" i="42"/>
  <c r="O126" i="42"/>
  <c r="R130" i="42"/>
  <c r="S130" i="42" s="1"/>
  <c r="R131" i="42"/>
  <c r="S131" i="42" s="1"/>
  <c r="R132" i="42"/>
  <c r="S132" i="42" s="1"/>
  <c r="R133" i="42"/>
  <c r="S133" i="42" s="1"/>
  <c r="R134" i="42"/>
  <c r="S134" i="42" s="1"/>
  <c r="C135" i="42"/>
  <c r="E135" i="42"/>
  <c r="G135" i="42"/>
  <c r="K135" i="42"/>
  <c r="M135" i="42"/>
  <c r="O135" i="42"/>
  <c r="R139" i="42"/>
  <c r="S139" i="42" s="1"/>
  <c r="R140" i="42"/>
  <c r="S140" i="42" s="1"/>
  <c r="R141" i="42"/>
  <c r="S141" i="42" s="1"/>
  <c r="R142" i="42"/>
  <c r="S142" i="42" s="1"/>
  <c r="R143" i="42"/>
  <c r="S143" i="42" s="1"/>
  <c r="C144" i="42"/>
  <c r="E144" i="42"/>
  <c r="F144" i="42" s="1"/>
  <c r="G144" i="42"/>
  <c r="K144" i="42"/>
  <c r="M144" i="42"/>
  <c r="O144" i="42"/>
  <c r="P144" i="42" s="1"/>
  <c r="R148" i="42"/>
  <c r="S148" i="42" s="1"/>
  <c r="R149" i="42"/>
  <c r="S149" i="42" s="1"/>
  <c r="R150" i="42"/>
  <c r="S150" i="42" s="1"/>
  <c r="R151" i="42"/>
  <c r="S151" i="42" s="1"/>
  <c r="R152" i="42"/>
  <c r="S152" i="42" s="1"/>
  <c r="R153" i="42"/>
  <c r="S153" i="42" s="1"/>
  <c r="R154" i="42"/>
  <c r="S154" i="42" s="1"/>
  <c r="R155" i="42"/>
  <c r="S155" i="42" s="1"/>
  <c r="C156" i="42"/>
  <c r="E156" i="42"/>
  <c r="G156" i="42"/>
  <c r="K156" i="42"/>
  <c r="M156" i="42"/>
  <c r="O156" i="42"/>
  <c r="R160" i="42"/>
  <c r="S160" i="42" s="1"/>
  <c r="R161" i="42"/>
  <c r="S161" i="42" s="1"/>
  <c r="C162" i="42"/>
  <c r="E162" i="42"/>
  <c r="F162" i="42" s="1"/>
  <c r="G162" i="42"/>
  <c r="H162" i="42" s="1"/>
  <c r="K162" i="42"/>
  <c r="M162" i="42"/>
  <c r="N162" i="42" s="1"/>
  <c r="O162" i="42"/>
  <c r="P162" i="42" s="1"/>
  <c r="R166" i="42"/>
  <c r="S166" i="42" s="1"/>
  <c r="C167" i="42"/>
  <c r="E167" i="42"/>
  <c r="F167" i="42" s="1"/>
  <c r="G167" i="42"/>
  <c r="H167" i="42" s="1"/>
  <c r="K167" i="42"/>
  <c r="M167" i="42"/>
  <c r="N167" i="42" s="1"/>
  <c r="O167" i="42"/>
  <c r="P167" i="42" s="1"/>
  <c r="R171" i="42"/>
  <c r="S171" i="42" s="1"/>
  <c r="R172" i="42"/>
  <c r="S172" i="42" s="1"/>
  <c r="R173" i="42"/>
  <c r="S173" i="42" s="1"/>
  <c r="H174" i="42"/>
  <c r="N174" i="42"/>
  <c r="R176" i="42"/>
  <c r="S176" i="42" s="1"/>
  <c r="E178" i="42"/>
  <c r="K178" i="42"/>
  <c r="O178" i="42"/>
  <c r="R182" i="42"/>
  <c r="S182" i="42" s="1"/>
  <c r="R184" i="42"/>
  <c r="S184" i="42" s="1"/>
  <c r="F182" i="42"/>
  <c r="E187" i="42"/>
  <c r="F187" i="42" s="1"/>
  <c r="L182" i="42"/>
  <c r="K187" i="42"/>
  <c r="P182" i="42"/>
  <c r="O187" i="42"/>
  <c r="P187" i="42" s="1"/>
  <c r="L186" i="42"/>
  <c r="R186" i="42"/>
  <c r="S186" i="42" s="1"/>
  <c r="R92" i="42"/>
  <c r="S92" i="42" s="1"/>
  <c r="D98" i="42"/>
  <c r="H98" i="42"/>
  <c r="R103" i="42"/>
  <c r="S103" i="42" s="1"/>
  <c r="D171" i="42"/>
  <c r="H171" i="42"/>
  <c r="N171" i="42"/>
  <c r="D174" i="42"/>
  <c r="L174" i="42"/>
  <c r="P174" i="42"/>
  <c r="R175" i="42"/>
  <c r="S175" i="42" s="1"/>
  <c r="R177" i="42"/>
  <c r="S177" i="42" s="1"/>
  <c r="R183" i="42"/>
  <c r="S183" i="42" s="1"/>
  <c r="R185" i="42"/>
  <c r="S185" i="42" s="1"/>
  <c r="R191" i="42"/>
  <c r="R192" i="42"/>
  <c r="R193" i="42"/>
  <c r="C194" i="42"/>
  <c r="E194" i="42"/>
  <c r="G194" i="42"/>
  <c r="K194" i="42"/>
  <c r="M194" i="42"/>
  <c r="O194" i="42"/>
  <c r="R198" i="42"/>
  <c r="S198" i="42" s="1"/>
  <c r="C199" i="42"/>
  <c r="E199" i="42"/>
  <c r="F199" i="42" s="1"/>
  <c r="G199" i="42"/>
  <c r="H199" i="42" s="1"/>
  <c r="K199" i="42"/>
  <c r="M199" i="42"/>
  <c r="N199" i="42" s="1"/>
  <c r="O199" i="42"/>
  <c r="P199" i="42" s="1"/>
  <c r="R203" i="42"/>
  <c r="S203" i="42" s="1"/>
  <c r="R204" i="42"/>
  <c r="S204" i="42" s="1"/>
  <c r="R205" i="42"/>
  <c r="S205" i="42" s="1"/>
  <c r="R206" i="42"/>
  <c r="S206" i="42" s="1"/>
  <c r="R207" i="42"/>
  <c r="S207" i="42" s="1"/>
  <c r="R208" i="42"/>
  <c r="S208" i="42" s="1"/>
  <c r="R209" i="42"/>
  <c r="S209" i="42" s="1"/>
  <c r="R210" i="42"/>
  <c r="S210" i="42" s="1"/>
  <c r="R211" i="42"/>
  <c r="S211" i="42" s="1"/>
  <c r="R212" i="42"/>
  <c r="S212" i="42" s="1"/>
  <c r="C213" i="42"/>
  <c r="E213" i="42"/>
  <c r="G213" i="42"/>
  <c r="K213" i="42"/>
  <c r="M213" i="42"/>
  <c r="O213" i="42"/>
  <c r="R217" i="42"/>
  <c r="S217" i="42" s="1"/>
  <c r="R218" i="42"/>
  <c r="S218" i="42" s="1"/>
  <c r="R219" i="42"/>
  <c r="S219" i="42" s="1"/>
  <c r="R220" i="42"/>
  <c r="S220" i="42" s="1"/>
  <c r="R221" i="42"/>
  <c r="S221" i="42" s="1"/>
  <c r="R222" i="42"/>
  <c r="S222" i="42" s="1"/>
  <c r="R223" i="42"/>
  <c r="S223" i="42" s="1"/>
  <c r="C224" i="42"/>
  <c r="E224" i="42"/>
  <c r="G224" i="42"/>
  <c r="K224" i="42"/>
  <c r="M224" i="42"/>
  <c r="O224" i="42"/>
  <c r="B17" i="41"/>
  <c r="B36" i="41"/>
  <c r="B33" i="41"/>
  <c r="B20" i="41"/>
  <c r="B11" i="41"/>
  <c r="B8" i="41"/>
  <c r="E56" i="41"/>
  <c r="E55" i="41"/>
  <c r="B147" i="41"/>
  <c r="Q146" i="41"/>
  <c r="Q34" i="41" s="1"/>
  <c r="O146" i="41"/>
  <c r="O34" i="41" s="1"/>
  <c r="M146" i="41"/>
  <c r="M34" i="41" s="1"/>
  <c r="I146" i="41"/>
  <c r="I34" i="41" s="1"/>
  <c r="G146" i="41"/>
  <c r="G34" i="41" s="1"/>
  <c r="E146" i="41"/>
  <c r="C146" i="41"/>
  <c r="D146" i="41" s="1"/>
  <c r="Q145" i="41"/>
  <c r="Q35" i="41" s="1"/>
  <c r="O145" i="41"/>
  <c r="O35" i="41" s="1"/>
  <c r="M145" i="41"/>
  <c r="M35" i="41" s="1"/>
  <c r="I145" i="41"/>
  <c r="I35" i="41" s="1"/>
  <c r="G145" i="41"/>
  <c r="G35" i="41" s="1"/>
  <c r="E145" i="41"/>
  <c r="C145" i="41"/>
  <c r="D145" i="41" s="1"/>
  <c r="B141" i="41"/>
  <c r="Q140" i="41"/>
  <c r="Q31" i="41" s="1"/>
  <c r="O140" i="41"/>
  <c r="O31" i="41" s="1"/>
  <c r="M140" i="41"/>
  <c r="M31" i="41" s="1"/>
  <c r="I140" i="41"/>
  <c r="I31" i="41" s="1"/>
  <c r="G140" i="41"/>
  <c r="G31" i="41" s="1"/>
  <c r="E140" i="41"/>
  <c r="C140" i="41"/>
  <c r="D140" i="41" s="1"/>
  <c r="Q139" i="41"/>
  <c r="Q32" i="41" s="1"/>
  <c r="O139" i="41"/>
  <c r="O32" i="41" s="1"/>
  <c r="M139" i="41"/>
  <c r="M32" i="41" s="1"/>
  <c r="I139" i="41"/>
  <c r="I32" i="41" s="1"/>
  <c r="G139" i="41"/>
  <c r="G32" i="41" s="1"/>
  <c r="E139" i="41"/>
  <c r="C139" i="41"/>
  <c r="D139" i="41" s="1"/>
  <c r="B135" i="41"/>
  <c r="Q134" i="41"/>
  <c r="Q135" i="41" s="1"/>
  <c r="O134" i="41"/>
  <c r="O135" i="41" s="1"/>
  <c r="M134" i="41"/>
  <c r="M135" i="41" s="1"/>
  <c r="I134" i="41"/>
  <c r="I135" i="41" s="1"/>
  <c r="G134" i="41"/>
  <c r="G135" i="41" s="1"/>
  <c r="E134" i="41"/>
  <c r="C134" i="41"/>
  <c r="D134" i="41" s="1"/>
  <c r="B130" i="41"/>
  <c r="Q129" i="41"/>
  <c r="Q130" i="41" s="1"/>
  <c r="O129" i="41"/>
  <c r="O130" i="41" s="1"/>
  <c r="M129" i="41"/>
  <c r="M29" i="41" s="1"/>
  <c r="I129" i="41"/>
  <c r="I130" i="41" s="1"/>
  <c r="G129" i="41"/>
  <c r="G130" i="41" s="1"/>
  <c r="E129" i="41"/>
  <c r="C129" i="41"/>
  <c r="D129" i="41" s="1"/>
  <c r="B125" i="41"/>
  <c r="Q124" i="41"/>
  <c r="Q125" i="41" s="1"/>
  <c r="O124" i="41"/>
  <c r="O28" i="41" s="1"/>
  <c r="M124" i="41"/>
  <c r="M28" i="41" s="1"/>
  <c r="I124" i="41"/>
  <c r="I125" i="41" s="1"/>
  <c r="G124" i="41"/>
  <c r="G125" i="41" s="1"/>
  <c r="E124" i="41"/>
  <c r="C124" i="41"/>
  <c r="D124" i="41" s="1"/>
  <c r="B120" i="41"/>
  <c r="Q119" i="41"/>
  <c r="Q120" i="41" s="1"/>
  <c r="O119" i="41"/>
  <c r="O27" i="41" s="1"/>
  <c r="M119" i="41"/>
  <c r="M120" i="41" s="1"/>
  <c r="I119" i="41"/>
  <c r="I120" i="41" s="1"/>
  <c r="G119" i="41"/>
  <c r="G120" i="41" s="1"/>
  <c r="E119" i="41"/>
  <c r="C119" i="41"/>
  <c r="D119" i="41" s="1"/>
  <c r="B115" i="41"/>
  <c r="Q114" i="41"/>
  <c r="Q115" i="41" s="1"/>
  <c r="O114" i="41"/>
  <c r="O26" i="41" s="1"/>
  <c r="M114" i="41"/>
  <c r="M26" i="41" s="1"/>
  <c r="I114" i="41"/>
  <c r="I115" i="41" s="1"/>
  <c r="G114" i="41"/>
  <c r="G115" i="41" s="1"/>
  <c r="E114" i="41"/>
  <c r="C114" i="41"/>
  <c r="D114" i="41" s="1"/>
  <c r="B110" i="41"/>
  <c r="Q109" i="41"/>
  <c r="Q110" i="41" s="1"/>
  <c r="O109" i="41"/>
  <c r="O110" i="41" s="1"/>
  <c r="M109" i="41"/>
  <c r="M25" i="41" s="1"/>
  <c r="I109" i="41"/>
  <c r="I110" i="41" s="1"/>
  <c r="G109" i="41"/>
  <c r="G110" i="41" s="1"/>
  <c r="E109" i="41"/>
  <c r="C109" i="41"/>
  <c r="D109" i="41" s="1"/>
  <c r="B105" i="41"/>
  <c r="Q104" i="41"/>
  <c r="Q105" i="41" s="1"/>
  <c r="O104" i="41"/>
  <c r="O105" i="41" s="1"/>
  <c r="M104" i="41"/>
  <c r="M105" i="41" s="1"/>
  <c r="I104" i="41"/>
  <c r="I105" i="41" s="1"/>
  <c r="G104" i="41"/>
  <c r="G105" i="41" s="1"/>
  <c r="E104" i="41"/>
  <c r="C104" i="41"/>
  <c r="D104" i="41" s="1"/>
  <c r="B100" i="41"/>
  <c r="Q99" i="41"/>
  <c r="Q100" i="41" s="1"/>
  <c r="O99" i="41"/>
  <c r="O100" i="41" s="1"/>
  <c r="M99" i="41"/>
  <c r="M23" i="41" s="1"/>
  <c r="I99" i="41"/>
  <c r="I100" i="41" s="1"/>
  <c r="G99" i="41"/>
  <c r="G100" i="41" s="1"/>
  <c r="E99" i="41"/>
  <c r="C99" i="41"/>
  <c r="D99" i="41" s="1"/>
  <c r="D100" i="41" s="1"/>
  <c r="B95" i="41"/>
  <c r="Q94" i="41"/>
  <c r="Q95" i="41" s="1"/>
  <c r="O94" i="41"/>
  <c r="O95" i="41" s="1"/>
  <c r="M94" i="41"/>
  <c r="M22" i="41" s="1"/>
  <c r="I94" i="41"/>
  <c r="I22" i="41" s="1"/>
  <c r="G94" i="41"/>
  <c r="G95" i="41" s="1"/>
  <c r="E94" i="41"/>
  <c r="C94" i="41"/>
  <c r="D94" i="41" s="1"/>
  <c r="D95" i="41" s="1"/>
  <c r="B90" i="41"/>
  <c r="Q89" i="41"/>
  <c r="O89" i="41"/>
  <c r="M89" i="41"/>
  <c r="I89" i="41"/>
  <c r="G89" i="41"/>
  <c r="E89" i="41"/>
  <c r="C89" i="41"/>
  <c r="D89" i="41" s="1"/>
  <c r="Q88" i="41"/>
  <c r="O88" i="41"/>
  <c r="M88" i="41"/>
  <c r="I88" i="41"/>
  <c r="G88" i="41"/>
  <c r="E88" i="41"/>
  <c r="C88" i="41"/>
  <c r="D88" i="41" s="1"/>
  <c r="B84" i="41"/>
  <c r="Q83" i="41"/>
  <c r="Q19" i="41" s="1"/>
  <c r="O83" i="41"/>
  <c r="O19" i="41" s="1"/>
  <c r="M83" i="41"/>
  <c r="M19" i="41" s="1"/>
  <c r="I83" i="41"/>
  <c r="I19" i="41" s="1"/>
  <c r="G83" i="41"/>
  <c r="G19" i="41" s="1"/>
  <c r="E83" i="41"/>
  <c r="C83" i="41"/>
  <c r="D83" i="41" s="1"/>
  <c r="Q82" i="41"/>
  <c r="Q18" i="41" s="1"/>
  <c r="O82" i="41"/>
  <c r="O18" i="41" s="1"/>
  <c r="M82" i="41"/>
  <c r="M18" i="41" s="1"/>
  <c r="I82" i="41"/>
  <c r="I18" i="41" s="1"/>
  <c r="G82" i="41"/>
  <c r="G18" i="41" s="1"/>
  <c r="E82" i="41"/>
  <c r="C82" i="41"/>
  <c r="D82" i="41" s="1"/>
  <c r="B78" i="41"/>
  <c r="Q77" i="41"/>
  <c r="Q16" i="41" s="1"/>
  <c r="O77" i="41"/>
  <c r="O16" i="41" s="1"/>
  <c r="M77" i="41"/>
  <c r="M16" i="41" s="1"/>
  <c r="I77" i="41"/>
  <c r="I16" i="41" s="1"/>
  <c r="G77" i="41"/>
  <c r="G16" i="41" s="1"/>
  <c r="E77" i="41"/>
  <c r="C77" i="41"/>
  <c r="D77" i="41" s="1"/>
  <c r="Q76" i="41"/>
  <c r="Q15" i="41" s="1"/>
  <c r="O76" i="41"/>
  <c r="O15" i="41" s="1"/>
  <c r="M76" i="41"/>
  <c r="M15" i="41" s="1"/>
  <c r="I76" i="41"/>
  <c r="I15" i="41" s="1"/>
  <c r="G76" i="41"/>
  <c r="G15" i="41" s="1"/>
  <c r="E76" i="41"/>
  <c r="C76" i="41"/>
  <c r="D76" i="41" s="1"/>
  <c r="B72" i="41"/>
  <c r="Q71" i="41"/>
  <c r="O71" i="41"/>
  <c r="M71" i="41"/>
  <c r="I71" i="41"/>
  <c r="G71" i="41"/>
  <c r="E71" i="41"/>
  <c r="C71" i="41"/>
  <c r="D71" i="41" s="1"/>
  <c r="Q70" i="41"/>
  <c r="O70" i="41"/>
  <c r="M70" i="41"/>
  <c r="I70" i="41"/>
  <c r="G70" i="41"/>
  <c r="E70" i="41"/>
  <c r="C70" i="41"/>
  <c r="D70" i="41" s="1"/>
  <c r="Q69" i="41"/>
  <c r="O69" i="41"/>
  <c r="M69" i="41"/>
  <c r="I69" i="41"/>
  <c r="G69" i="41"/>
  <c r="E69" i="41"/>
  <c r="C69" i="41"/>
  <c r="D69" i="41" s="1"/>
  <c r="B65" i="41"/>
  <c r="Q64" i="41"/>
  <c r="O64" i="41"/>
  <c r="M64" i="41"/>
  <c r="I64" i="41"/>
  <c r="G64" i="41"/>
  <c r="E64" i="41"/>
  <c r="D64" i="41"/>
  <c r="Q63" i="41"/>
  <c r="O63" i="41"/>
  <c r="M63" i="41"/>
  <c r="I63" i="41"/>
  <c r="G63" i="41"/>
  <c r="E63" i="41"/>
  <c r="D63" i="41"/>
  <c r="Q62" i="41"/>
  <c r="O62" i="41"/>
  <c r="M62" i="41"/>
  <c r="I62" i="41"/>
  <c r="G62" i="41"/>
  <c r="E62" i="41"/>
  <c r="C62" i="41"/>
  <c r="D62" i="41" s="1"/>
  <c r="B58" i="41"/>
  <c r="Q57" i="41"/>
  <c r="O57" i="41"/>
  <c r="M57" i="41"/>
  <c r="I57" i="41"/>
  <c r="G57" i="41"/>
  <c r="E57" i="41"/>
  <c r="D57" i="41"/>
  <c r="Q56" i="41"/>
  <c r="O56" i="41"/>
  <c r="M56" i="41"/>
  <c r="I56" i="41"/>
  <c r="G56" i="41"/>
  <c r="D56" i="41"/>
  <c r="Q55" i="41"/>
  <c r="O55" i="41"/>
  <c r="O12" i="41" s="1"/>
  <c r="M55" i="41"/>
  <c r="M12" i="41" s="1"/>
  <c r="I55" i="41"/>
  <c r="G55" i="41"/>
  <c r="C55" i="41"/>
  <c r="D55" i="41" s="1"/>
  <c r="B51" i="41"/>
  <c r="Q50" i="41"/>
  <c r="Q9" i="41" s="1"/>
  <c r="O50" i="41"/>
  <c r="O9" i="41" s="1"/>
  <c r="M50" i="41"/>
  <c r="M9" i="41" s="1"/>
  <c r="I50" i="41"/>
  <c r="I9" i="41" s="1"/>
  <c r="G50" i="41"/>
  <c r="G9" i="41" s="1"/>
  <c r="E50" i="41"/>
  <c r="C50" i="41"/>
  <c r="D50" i="41" s="1"/>
  <c r="Q49" i="41"/>
  <c r="Q10" i="41" s="1"/>
  <c r="O49" i="41"/>
  <c r="O10" i="41" s="1"/>
  <c r="M49" i="41"/>
  <c r="M10" i="41" s="1"/>
  <c r="I49" i="41"/>
  <c r="I10" i="41" s="1"/>
  <c r="G49" i="41"/>
  <c r="G10" i="41" s="1"/>
  <c r="E49" i="41"/>
  <c r="C49" i="41"/>
  <c r="D49" i="41" s="1"/>
  <c r="B45" i="41"/>
  <c r="Q44" i="41"/>
  <c r="Q6" i="41" s="1"/>
  <c r="O44" i="41"/>
  <c r="O6" i="41" s="1"/>
  <c r="M44" i="41"/>
  <c r="M6" i="41" s="1"/>
  <c r="I44" i="41"/>
  <c r="I6" i="41" s="1"/>
  <c r="G44" i="41"/>
  <c r="G6" i="41" s="1"/>
  <c r="E44" i="41"/>
  <c r="C44" i="41"/>
  <c r="D44" i="41" s="1"/>
  <c r="Q43" i="41"/>
  <c r="Q7" i="41" s="1"/>
  <c r="O43" i="41"/>
  <c r="O7" i="41" s="1"/>
  <c r="M43" i="41"/>
  <c r="M7" i="41" s="1"/>
  <c r="I43" i="41"/>
  <c r="I7" i="41" s="1"/>
  <c r="G43" i="41"/>
  <c r="G7" i="41" s="1"/>
  <c r="E43" i="41"/>
  <c r="C43" i="41"/>
  <c r="D43" i="41" s="1"/>
  <c r="B48" i="40"/>
  <c r="B19" i="40"/>
  <c r="B32" i="40"/>
  <c r="B88" i="40"/>
  <c r="Q87" i="40"/>
  <c r="Q88" i="40" s="1"/>
  <c r="O87" i="40"/>
  <c r="O88" i="40" s="1"/>
  <c r="M87" i="40"/>
  <c r="M88" i="40" s="1"/>
  <c r="I87" i="40"/>
  <c r="I88" i="40" s="1"/>
  <c r="G87" i="40"/>
  <c r="G88" i="40" s="1"/>
  <c r="E87" i="40"/>
  <c r="C87" i="40"/>
  <c r="C88" i="40" s="1"/>
  <c r="B83" i="40"/>
  <c r="Q82" i="40"/>
  <c r="Q17" i="40" s="1"/>
  <c r="O82" i="40"/>
  <c r="O83" i="40" s="1"/>
  <c r="M82" i="40"/>
  <c r="M17" i="40" s="1"/>
  <c r="I82" i="40"/>
  <c r="I83" i="40" s="1"/>
  <c r="G82" i="40"/>
  <c r="G17" i="40" s="1"/>
  <c r="E82" i="40"/>
  <c r="C82" i="40"/>
  <c r="D82" i="40" s="1"/>
  <c r="B78" i="40"/>
  <c r="Q77" i="40"/>
  <c r="Q16" i="40" s="1"/>
  <c r="O77" i="40"/>
  <c r="O16" i="40" s="1"/>
  <c r="M77" i="40"/>
  <c r="M16" i="40" s="1"/>
  <c r="I77" i="40"/>
  <c r="I16" i="40" s="1"/>
  <c r="G77" i="40"/>
  <c r="G16" i="40" s="1"/>
  <c r="E77" i="40"/>
  <c r="C77" i="40"/>
  <c r="D77" i="40" s="1"/>
  <c r="B73" i="40"/>
  <c r="Q72" i="40"/>
  <c r="Q15" i="40" s="1"/>
  <c r="O72" i="40"/>
  <c r="O15" i="40" s="1"/>
  <c r="M72" i="40"/>
  <c r="M15" i="40" s="1"/>
  <c r="I72" i="40"/>
  <c r="I15" i="40" s="1"/>
  <c r="G72" i="40"/>
  <c r="G15" i="40" s="1"/>
  <c r="E72" i="40"/>
  <c r="C72" i="40"/>
  <c r="C15" i="40" s="1"/>
  <c r="D15" i="40" s="1"/>
  <c r="B68" i="40"/>
  <c r="Q67" i="40"/>
  <c r="Q14" i="40" s="1"/>
  <c r="O67" i="40"/>
  <c r="O68" i="40" s="1"/>
  <c r="M67" i="40"/>
  <c r="M68" i="40" s="1"/>
  <c r="I67" i="40"/>
  <c r="I68" i="40" s="1"/>
  <c r="G67" i="40"/>
  <c r="G68" i="40" s="1"/>
  <c r="E67" i="40"/>
  <c r="C67" i="40"/>
  <c r="C14" i="40" s="1"/>
  <c r="D14" i="40" s="1"/>
  <c r="B63" i="40"/>
  <c r="Q62" i="40"/>
  <c r="Q13" i="40" s="1"/>
  <c r="O62" i="40"/>
  <c r="O63" i="40" s="1"/>
  <c r="M62" i="40"/>
  <c r="M13" i="40" s="1"/>
  <c r="I62" i="40"/>
  <c r="I63" i="40" s="1"/>
  <c r="G62" i="40"/>
  <c r="G13" i="40" s="1"/>
  <c r="E62" i="40"/>
  <c r="C62" i="40"/>
  <c r="C13" i="40" s="1"/>
  <c r="D13" i="40" s="1"/>
  <c r="B58" i="40"/>
  <c r="Q57" i="40"/>
  <c r="Q12" i="40" s="1"/>
  <c r="O57" i="40"/>
  <c r="O12" i="40" s="1"/>
  <c r="M57" i="40"/>
  <c r="M12" i="40" s="1"/>
  <c r="I57" i="40"/>
  <c r="I12" i="40" s="1"/>
  <c r="G57" i="40"/>
  <c r="G12" i="40" s="1"/>
  <c r="E57" i="40"/>
  <c r="C57" i="40"/>
  <c r="D57" i="40" s="1"/>
  <c r="B53" i="40"/>
  <c r="Q52" i="40"/>
  <c r="Q53" i="40" s="1"/>
  <c r="O52" i="40"/>
  <c r="O11" i="40" s="1"/>
  <c r="M52" i="40"/>
  <c r="M53" i="40" s="1"/>
  <c r="I52" i="40"/>
  <c r="I11" i="40" s="1"/>
  <c r="G52" i="40"/>
  <c r="G53" i="40" s="1"/>
  <c r="E52" i="40"/>
  <c r="C52" i="40"/>
  <c r="C11" i="40" s="1"/>
  <c r="D11" i="40" s="1"/>
  <c r="Q47" i="40"/>
  <c r="O47" i="40"/>
  <c r="M47" i="40"/>
  <c r="I47" i="40"/>
  <c r="G47" i="40"/>
  <c r="E47" i="40"/>
  <c r="C47" i="40"/>
  <c r="D47" i="40" s="1"/>
  <c r="R47" i="40" s="1"/>
  <c r="Q46" i="40"/>
  <c r="O46" i="40"/>
  <c r="M46" i="40"/>
  <c r="I46" i="40"/>
  <c r="G46" i="40"/>
  <c r="E46" i="40"/>
  <c r="C46" i="40"/>
  <c r="D46" i="40" s="1"/>
  <c r="Q45" i="40"/>
  <c r="O45" i="40"/>
  <c r="M45" i="40"/>
  <c r="I45" i="40"/>
  <c r="G45" i="40"/>
  <c r="E45" i="40"/>
  <c r="C45" i="40"/>
  <c r="D45" i="40" s="1"/>
  <c r="Q44" i="40"/>
  <c r="O44" i="40"/>
  <c r="M44" i="40"/>
  <c r="I44" i="40"/>
  <c r="G44" i="40"/>
  <c r="E44" i="40"/>
  <c r="C44" i="40"/>
  <c r="D44" i="40" s="1"/>
  <c r="Q43" i="40"/>
  <c r="O43" i="40"/>
  <c r="M43" i="40"/>
  <c r="I43" i="40"/>
  <c r="G43" i="40"/>
  <c r="E43" i="40"/>
  <c r="C43" i="40"/>
  <c r="D43" i="40" s="1"/>
  <c r="R43" i="40" s="1"/>
  <c r="Q42" i="40"/>
  <c r="O42" i="40"/>
  <c r="M42" i="40"/>
  <c r="I42" i="40"/>
  <c r="G42" i="40"/>
  <c r="E42" i="40"/>
  <c r="C42" i="40"/>
  <c r="D42" i="40" s="1"/>
  <c r="Q41" i="40"/>
  <c r="O41" i="40"/>
  <c r="M41" i="40"/>
  <c r="I41" i="40"/>
  <c r="G41" i="40"/>
  <c r="E41" i="40"/>
  <c r="C41" i="40"/>
  <c r="B37" i="40"/>
  <c r="Q36" i="40"/>
  <c r="Q37" i="40" s="1"/>
  <c r="O36" i="40"/>
  <c r="O37" i="40" s="1"/>
  <c r="M36" i="40"/>
  <c r="M10" i="40" s="1"/>
  <c r="I36" i="40"/>
  <c r="I37" i="40" s="1"/>
  <c r="G36" i="40"/>
  <c r="G37" i="40" s="1"/>
  <c r="E36" i="40"/>
  <c r="C36" i="40"/>
  <c r="C37" i="40" s="1"/>
  <c r="Q31" i="40"/>
  <c r="Q9" i="40" s="1"/>
  <c r="O31" i="40"/>
  <c r="O9" i="40" s="1"/>
  <c r="M31" i="40"/>
  <c r="M9" i="40" s="1"/>
  <c r="I31" i="40"/>
  <c r="I9" i="40" s="1"/>
  <c r="G31" i="40"/>
  <c r="G9" i="40" s="1"/>
  <c r="E31" i="40"/>
  <c r="C31" i="40"/>
  <c r="D31" i="40" s="1"/>
  <c r="Q30" i="40"/>
  <c r="Q8" i="40" s="1"/>
  <c r="O30" i="40"/>
  <c r="M30" i="40"/>
  <c r="M8" i="40" s="1"/>
  <c r="I30" i="40"/>
  <c r="G30" i="40"/>
  <c r="G8" i="40" s="1"/>
  <c r="E30" i="40"/>
  <c r="C30" i="40"/>
  <c r="D30" i="40" s="1"/>
  <c r="Q24" i="40"/>
  <c r="O24" i="40"/>
  <c r="O26" i="40" s="1"/>
  <c r="M24" i="40"/>
  <c r="I24" i="40"/>
  <c r="I26" i="40" s="1"/>
  <c r="G24" i="40"/>
  <c r="E24" i="40"/>
  <c r="C24" i="40"/>
  <c r="H16" i="42" l="1"/>
  <c r="I95" i="41"/>
  <c r="H178" i="42"/>
  <c r="R104" i="41"/>
  <c r="R76" i="41"/>
  <c r="P13" i="42"/>
  <c r="R82" i="41"/>
  <c r="O120" i="41"/>
  <c r="O115" i="41"/>
  <c r="H15" i="42"/>
  <c r="J235" i="43"/>
  <c r="J35" i="43" s="1"/>
  <c r="G12" i="41"/>
  <c r="Q12" i="41"/>
  <c r="R89" i="41"/>
  <c r="H78" i="42"/>
  <c r="F16" i="42"/>
  <c r="N47" i="42"/>
  <c r="H47" i="42"/>
  <c r="P126" i="42"/>
  <c r="F126" i="42"/>
  <c r="F108" i="42"/>
  <c r="L99" i="42"/>
  <c r="I12" i="41"/>
  <c r="O125" i="41"/>
  <c r="R140" i="41"/>
  <c r="P7" i="42"/>
  <c r="C115" i="41"/>
  <c r="R129" i="41"/>
  <c r="R134" i="41"/>
  <c r="R152" i="43"/>
  <c r="R25" i="43" s="1"/>
  <c r="R39" i="43"/>
  <c r="J39" i="43"/>
  <c r="N88" i="42"/>
  <c r="L88" i="42"/>
  <c r="AF39" i="43"/>
  <c r="AB39" i="43"/>
  <c r="AD39" i="43"/>
  <c r="AH39" i="43"/>
  <c r="Q29" i="43"/>
  <c r="D17" i="42"/>
  <c r="P213" i="42"/>
  <c r="F213" i="42"/>
  <c r="N135" i="42"/>
  <c r="H135" i="42"/>
  <c r="P66" i="42"/>
  <c r="F66" i="42"/>
  <c r="F17" i="42"/>
  <c r="H7" i="42"/>
  <c r="L108" i="42"/>
  <c r="N33" i="42"/>
  <c r="D39" i="43"/>
  <c r="T39" i="43"/>
  <c r="V39" i="43"/>
  <c r="X39" i="43"/>
  <c r="Z39" i="43"/>
  <c r="L39" i="43"/>
  <c r="N39" i="43"/>
  <c r="H39" i="43"/>
  <c r="F39" i="43"/>
  <c r="N13" i="42"/>
  <c r="N156" i="42"/>
  <c r="H156" i="42"/>
  <c r="N144" i="42"/>
  <c r="H144" i="42"/>
  <c r="N187" i="42"/>
  <c r="H187" i="42"/>
  <c r="F99" i="42"/>
  <c r="P78" i="42"/>
  <c r="F78" i="42"/>
  <c r="N58" i="42"/>
  <c r="H58" i="42"/>
  <c r="R88" i="42"/>
  <c r="S88" i="42" s="1"/>
  <c r="F88" i="42"/>
  <c r="H9" i="42"/>
  <c r="Q16" i="42"/>
  <c r="S16" i="42" s="1"/>
  <c r="L10" i="42"/>
  <c r="H99" i="42"/>
  <c r="H88" i="42"/>
  <c r="P47" i="42"/>
  <c r="F47" i="42"/>
  <c r="J180" i="43"/>
  <c r="J18" i="43" s="1"/>
  <c r="P224" i="42"/>
  <c r="F224" i="42"/>
  <c r="P178" i="42"/>
  <c r="F178" i="42"/>
  <c r="D178" i="42"/>
  <c r="N178" i="42"/>
  <c r="D16" i="42"/>
  <c r="P16" i="42"/>
  <c r="L16" i="42"/>
  <c r="P9" i="42"/>
  <c r="N10" i="42"/>
  <c r="F9" i="42"/>
  <c r="P10" i="42"/>
  <c r="R8" i="42"/>
  <c r="S8" i="42" s="1"/>
  <c r="F7" i="42"/>
  <c r="P39" i="43"/>
  <c r="D15" i="42"/>
  <c r="I8" i="42"/>
  <c r="J8" i="42" s="1"/>
  <c r="D10" i="42"/>
  <c r="J223" i="43"/>
  <c r="J20" i="43" s="1"/>
  <c r="R116" i="42"/>
  <c r="S116" i="42" s="1"/>
  <c r="D116" i="42"/>
  <c r="F10" i="42"/>
  <c r="H8" i="42"/>
  <c r="F13" i="42"/>
  <c r="L8" i="42"/>
  <c r="N9" i="42"/>
  <c r="R6" i="42"/>
  <c r="S6" i="42" s="1"/>
  <c r="L13" i="42"/>
  <c r="I6" i="42"/>
  <c r="J6" i="42" s="1"/>
  <c r="Q27" i="43"/>
  <c r="L9" i="42"/>
  <c r="R108" i="42"/>
  <c r="S108" i="42" s="1"/>
  <c r="K45" i="40"/>
  <c r="L45" i="40" s="1"/>
  <c r="K47" i="40"/>
  <c r="L47" i="40" s="1"/>
  <c r="K57" i="41"/>
  <c r="L57" i="41" s="1"/>
  <c r="K62" i="41"/>
  <c r="L62" i="41" s="1"/>
  <c r="K71" i="41"/>
  <c r="L71" i="41" s="1"/>
  <c r="L7" i="42"/>
  <c r="I263" i="43"/>
  <c r="J253" i="43"/>
  <c r="J37" i="43" s="1"/>
  <c r="Q11" i="43"/>
  <c r="N224" i="42"/>
  <c r="H224" i="42"/>
  <c r="N99" i="42"/>
  <c r="H10" i="42"/>
  <c r="R12" i="42"/>
  <c r="R10" i="42"/>
  <c r="K89" i="41"/>
  <c r="L89" i="41" s="1"/>
  <c r="P99" i="42"/>
  <c r="P88" i="42"/>
  <c r="R33" i="42"/>
  <c r="S33" i="42" s="1"/>
  <c r="R7" i="42"/>
  <c r="K88" i="41"/>
  <c r="L88" i="41" s="1"/>
  <c r="O17" i="41"/>
  <c r="O32" i="40"/>
  <c r="I10" i="42"/>
  <c r="I88" i="42"/>
  <c r="J88" i="42" s="1"/>
  <c r="I99" i="42"/>
  <c r="J99" i="42" s="1"/>
  <c r="I17" i="41"/>
  <c r="I32" i="40"/>
  <c r="K69" i="41"/>
  <c r="L69" i="41" s="1"/>
  <c r="K64" i="41"/>
  <c r="L64" i="41" s="1"/>
  <c r="J162" i="43"/>
  <c r="J16" i="43" s="1"/>
  <c r="K24" i="40"/>
  <c r="K26" i="40" s="1"/>
  <c r="E26" i="40"/>
  <c r="S43" i="40"/>
  <c r="T43" i="40" s="1"/>
  <c r="D24" i="40"/>
  <c r="D26" i="40" s="1"/>
  <c r="C26" i="40"/>
  <c r="G6" i="40"/>
  <c r="G26" i="40"/>
  <c r="M6" i="40"/>
  <c r="M26" i="40"/>
  <c r="Q6" i="40"/>
  <c r="Q26" i="40"/>
  <c r="K44" i="40"/>
  <c r="L44" i="40" s="1"/>
  <c r="S42" i="40"/>
  <c r="T42" i="40" s="1"/>
  <c r="I14" i="42"/>
  <c r="D8" i="42"/>
  <c r="I33" i="42"/>
  <c r="J33" i="42" s="1"/>
  <c r="E6" i="41"/>
  <c r="K6" i="41" s="1"/>
  <c r="K44" i="41"/>
  <c r="L44" i="41" s="1"/>
  <c r="E10" i="41"/>
  <c r="K10" i="41" s="1"/>
  <c r="K49" i="41"/>
  <c r="E16" i="41"/>
  <c r="K16" i="41" s="1"/>
  <c r="K77" i="41"/>
  <c r="L77" i="41" s="1"/>
  <c r="E18" i="41"/>
  <c r="K18" i="41" s="1"/>
  <c r="K82" i="41"/>
  <c r="E22" i="41"/>
  <c r="K94" i="41"/>
  <c r="E23" i="41"/>
  <c r="K99" i="41"/>
  <c r="E105" i="41"/>
  <c r="K104" i="41"/>
  <c r="E110" i="41"/>
  <c r="K109" i="41"/>
  <c r="E26" i="41"/>
  <c r="K114" i="41"/>
  <c r="E125" i="41"/>
  <c r="K124" i="41"/>
  <c r="E29" i="41"/>
  <c r="K129" i="41"/>
  <c r="E30" i="41"/>
  <c r="K134" i="41"/>
  <c r="E32" i="41"/>
  <c r="K32" i="41" s="1"/>
  <c r="K139" i="41"/>
  <c r="E34" i="41"/>
  <c r="K34" i="41" s="1"/>
  <c r="K146" i="41"/>
  <c r="L146" i="41" s="1"/>
  <c r="K63" i="41"/>
  <c r="L63" i="41" s="1"/>
  <c r="K70" i="41"/>
  <c r="L70" i="41" s="1"/>
  <c r="K56" i="41"/>
  <c r="L56" i="41" s="1"/>
  <c r="E7" i="41"/>
  <c r="K7" i="41" s="1"/>
  <c r="K43" i="41"/>
  <c r="E9" i="41"/>
  <c r="K9" i="41" s="1"/>
  <c r="K50" i="41"/>
  <c r="L50" i="41" s="1"/>
  <c r="E15" i="41"/>
  <c r="K76" i="41"/>
  <c r="E19" i="41"/>
  <c r="K19" i="41" s="1"/>
  <c r="K83" i="41"/>
  <c r="L83" i="41" s="1"/>
  <c r="E27" i="41"/>
  <c r="K119" i="41"/>
  <c r="E31" i="41"/>
  <c r="K31" i="41" s="1"/>
  <c r="K140" i="41"/>
  <c r="L140" i="41" s="1"/>
  <c r="E35" i="41"/>
  <c r="K35" i="41" s="1"/>
  <c r="K145" i="41"/>
  <c r="K55" i="41"/>
  <c r="E32" i="40"/>
  <c r="K30" i="40"/>
  <c r="E37" i="40"/>
  <c r="K36" i="40"/>
  <c r="E48" i="40"/>
  <c r="K41" i="40"/>
  <c r="E11" i="40"/>
  <c r="F11" i="40" s="1"/>
  <c r="K52" i="40"/>
  <c r="E12" i="40"/>
  <c r="K12" i="40" s="1"/>
  <c r="K57" i="40"/>
  <c r="E13" i="40"/>
  <c r="F13" i="40" s="1"/>
  <c r="K62" i="40"/>
  <c r="E68" i="40"/>
  <c r="K67" i="40"/>
  <c r="E15" i="40"/>
  <c r="K15" i="40" s="1"/>
  <c r="L15" i="40" s="1"/>
  <c r="K72" i="40"/>
  <c r="E16" i="40"/>
  <c r="K16" i="40" s="1"/>
  <c r="K77" i="40"/>
  <c r="E83" i="40"/>
  <c r="K82" i="40"/>
  <c r="E88" i="40"/>
  <c r="K87" i="40"/>
  <c r="K46" i="40"/>
  <c r="L46" i="40" s="1"/>
  <c r="E9" i="40"/>
  <c r="K9" i="40" s="1"/>
  <c r="K31" i="40"/>
  <c r="L31" i="40" s="1"/>
  <c r="K42" i="40"/>
  <c r="L42" i="40" s="1"/>
  <c r="K43" i="40"/>
  <c r="L43" i="40" s="1"/>
  <c r="D7" i="42"/>
  <c r="I7" i="42"/>
  <c r="D13" i="42"/>
  <c r="I13" i="42"/>
  <c r="D9" i="42"/>
  <c r="I9" i="42"/>
  <c r="I224" i="42"/>
  <c r="J224" i="42" s="1"/>
  <c r="I194" i="42"/>
  <c r="I167" i="42"/>
  <c r="J167" i="42" s="1"/>
  <c r="I135" i="42"/>
  <c r="J135" i="42" s="1"/>
  <c r="I187" i="42"/>
  <c r="J187" i="42" s="1"/>
  <c r="I78" i="42"/>
  <c r="J78" i="42" s="1"/>
  <c r="I11" i="42"/>
  <c r="I178" i="42"/>
  <c r="J178" i="42" s="1"/>
  <c r="N213" i="42"/>
  <c r="H213" i="42"/>
  <c r="I213" i="42"/>
  <c r="J213" i="42" s="1"/>
  <c r="I199" i="42"/>
  <c r="J199" i="42" s="1"/>
  <c r="I162" i="42"/>
  <c r="J162" i="42" s="1"/>
  <c r="I156" i="42"/>
  <c r="J156" i="42" s="1"/>
  <c r="I144" i="42"/>
  <c r="J144" i="42" s="1"/>
  <c r="P135" i="42"/>
  <c r="F135" i="42"/>
  <c r="N126" i="42"/>
  <c r="H126" i="42"/>
  <c r="I126" i="42"/>
  <c r="J126" i="42" s="1"/>
  <c r="N108" i="42"/>
  <c r="F33" i="42"/>
  <c r="D108" i="42"/>
  <c r="R99" i="42"/>
  <c r="S99" i="42" s="1"/>
  <c r="P108" i="42"/>
  <c r="N66" i="42"/>
  <c r="H66" i="42"/>
  <c r="I66" i="42"/>
  <c r="J66" i="42" s="1"/>
  <c r="I58" i="42"/>
  <c r="J58" i="42" s="1"/>
  <c r="I47" i="42"/>
  <c r="J47" i="42" s="1"/>
  <c r="P33" i="42"/>
  <c r="H33" i="42"/>
  <c r="D99" i="42"/>
  <c r="D88" i="42"/>
  <c r="R9" i="42"/>
  <c r="F8" i="42"/>
  <c r="L17" i="42"/>
  <c r="N7" i="42"/>
  <c r="H13" i="42"/>
  <c r="N8" i="42"/>
  <c r="I108" i="42"/>
  <c r="J108" i="42" s="1"/>
  <c r="I12" i="42"/>
  <c r="J15" i="42"/>
  <c r="Q17" i="42"/>
  <c r="J17" i="42" s="1"/>
  <c r="Q13" i="42"/>
  <c r="Q9" i="42"/>
  <c r="Q7" i="42"/>
  <c r="Q10" i="42"/>
  <c r="P8" i="42"/>
  <c r="R90" i="43"/>
  <c r="R12" i="43" s="1"/>
  <c r="I17" i="43"/>
  <c r="J171" i="43"/>
  <c r="J17" i="43" s="1"/>
  <c r="I10" i="43"/>
  <c r="J68" i="43"/>
  <c r="J10" i="43" s="1"/>
  <c r="I19" i="43"/>
  <c r="J192" i="43"/>
  <c r="J19" i="43" s="1"/>
  <c r="I11" i="43"/>
  <c r="J82" i="43"/>
  <c r="J11" i="43" s="1"/>
  <c r="I33" i="43"/>
  <c r="J214" i="43"/>
  <c r="J33" i="43" s="1"/>
  <c r="I12" i="43"/>
  <c r="J90" i="43"/>
  <c r="J12" i="43" s="1"/>
  <c r="I13" i="43"/>
  <c r="J112" i="43"/>
  <c r="J13" i="43" s="1"/>
  <c r="I27" i="43"/>
  <c r="J198" i="43"/>
  <c r="J27" i="43" s="1"/>
  <c r="I29" i="43"/>
  <c r="J203" i="43"/>
  <c r="J29" i="43" s="1"/>
  <c r="J275" i="43"/>
  <c r="I21" i="43"/>
  <c r="I25" i="43"/>
  <c r="J152" i="43"/>
  <c r="J25" i="43" s="1"/>
  <c r="I15" i="43"/>
  <c r="J144" i="43"/>
  <c r="J15" i="43" s="1"/>
  <c r="I14" i="43"/>
  <c r="J124" i="43"/>
  <c r="J14" i="43" s="1"/>
  <c r="I23" i="43"/>
  <c r="J102" i="43"/>
  <c r="J23" i="43" s="1"/>
  <c r="J54" i="43"/>
  <c r="J9" i="43" s="1"/>
  <c r="L11" i="43"/>
  <c r="K11" i="43"/>
  <c r="L23" i="43"/>
  <c r="K23" i="43"/>
  <c r="L14" i="43"/>
  <c r="K14" i="43"/>
  <c r="L20" i="43"/>
  <c r="K20" i="43"/>
  <c r="L10" i="43"/>
  <c r="K10" i="43"/>
  <c r="L12" i="43"/>
  <c r="K12" i="43"/>
  <c r="L13" i="43"/>
  <c r="K13" i="43"/>
  <c r="L35" i="43"/>
  <c r="Q235" i="43"/>
  <c r="K35" i="43"/>
  <c r="K21" i="43"/>
  <c r="P16" i="43"/>
  <c r="P15" i="43"/>
  <c r="P11" i="43"/>
  <c r="P13" i="43"/>
  <c r="P33" i="43"/>
  <c r="P19" i="43"/>
  <c r="P20" i="43"/>
  <c r="P10" i="43"/>
  <c r="P12" i="43"/>
  <c r="P14" i="43"/>
  <c r="P23" i="43"/>
  <c r="R14" i="42"/>
  <c r="P156" i="42"/>
  <c r="F156" i="42"/>
  <c r="R13" i="42"/>
  <c r="C110" i="41"/>
  <c r="G36" i="41"/>
  <c r="D52" i="40"/>
  <c r="D32" i="40"/>
  <c r="S34" i="41"/>
  <c r="R119" i="41"/>
  <c r="R120" i="41" s="1"/>
  <c r="M110" i="41"/>
  <c r="S16" i="40"/>
  <c r="S15" i="40"/>
  <c r="T15" i="40" s="1"/>
  <c r="S16" i="41"/>
  <c r="R275" i="43"/>
  <c r="R214" i="43"/>
  <c r="R33" i="43" s="1"/>
  <c r="Q33" i="43"/>
  <c r="R102" i="43"/>
  <c r="R23" i="43" s="1"/>
  <c r="Q23" i="43"/>
  <c r="R223" i="43"/>
  <c r="R20" i="43" s="1"/>
  <c r="Q20" i="43"/>
  <c r="R68" i="43"/>
  <c r="R10" i="43" s="1"/>
  <c r="Q10" i="43"/>
  <c r="R171" i="43"/>
  <c r="R17" i="43" s="1"/>
  <c r="Q17" i="43"/>
  <c r="R112" i="43"/>
  <c r="R13" i="43" s="1"/>
  <c r="Q13" i="43"/>
  <c r="R124" i="43"/>
  <c r="R14" i="43" s="1"/>
  <c r="Q14" i="43"/>
  <c r="R144" i="43"/>
  <c r="R15" i="43" s="1"/>
  <c r="Q15" i="43"/>
  <c r="R192" i="43"/>
  <c r="R19" i="43" s="1"/>
  <c r="Q19" i="43"/>
  <c r="R162" i="43"/>
  <c r="R16" i="43" s="1"/>
  <c r="Q16" i="43"/>
  <c r="Q21" i="43"/>
  <c r="R54" i="43"/>
  <c r="R9" i="43" s="1"/>
  <c r="R180" i="43"/>
  <c r="R18" i="43" s="1"/>
  <c r="Q18" i="43"/>
  <c r="Q21" i="41"/>
  <c r="R30" i="40"/>
  <c r="R11" i="42"/>
  <c r="F6" i="42"/>
  <c r="N15" i="42"/>
  <c r="R15" i="42"/>
  <c r="S15" i="42" s="1"/>
  <c r="L15" i="42"/>
  <c r="P15" i="42"/>
  <c r="H6" i="42"/>
  <c r="L6" i="42"/>
  <c r="F15" i="42"/>
  <c r="N6" i="42"/>
  <c r="D6" i="42"/>
  <c r="P6" i="42"/>
  <c r="L224" i="42"/>
  <c r="R224" i="42"/>
  <c r="S224" i="42" s="1"/>
  <c r="L213" i="42"/>
  <c r="R213" i="42"/>
  <c r="S213" i="42" s="1"/>
  <c r="L199" i="42"/>
  <c r="R199" i="42"/>
  <c r="S199" i="42" s="1"/>
  <c r="R194" i="42"/>
  <c r="L178" i="42"/>
  <c r="R178" i="42"/>
  <c r="S178" i="42" s="1"/>
  <c r="D167" i="42"/>
  <c r="D162" i="42"/>
  <c r="D156" i="42"/>
  <c r="D144" i="42"/>
  <c r="D135" i="42"/>
  <c r="D126" i="42"/>
  <c r="L78" i="42"/>
  <c r="R78" i="42"/>
  <c r="S78" i="42" s="1"/>
  <c r="L66" i="42"/>
  <c r="R66" i="42"/>
  <c r="S66" i="42" s="1"/>
  <c r="L58" i="42"/>
  <c r="R58" i="42"/>
  <c r="S58" i="42" s="1"/>
  <c r="L47" i="42"/>
  <c r="R47" i="42"/>
  <c r="S47" i="42" s="1"/>
  <c r="D224" i="42"/>
  <c r="D213" i="42"/>
  <c r="D199" i="42"/>
  <c r="L187" i="42"/>
  <c r="R187" i="42"/>
  <c r="S187" i="42" s="1"/>
  <c r="L167" i="42"/>
  <c r="R167" i="42"/>
  <c r="S167" i="42" s="1"/>
  <c r="L162" i="42"/>
  <c r="R162" i="42"/>
  <c r="S162" i="42" s="1"/>
  <c r="L156" i="42"/>
  <c r="R156" i="42"/>
  <c r="S156" i="42" s="1"/>
  <c r="L144" i="42"/>
  <c r="R144" i="42"/>
  <c r="S144" i="42" s="1"/>
  <c r="L135" i="42"/>
  <c r="R135" i="42"/>
  <c r="S135" i="42" s="1"/>
  <c r="L126" i="42"/>
  <c r="R126" i="42"/>
  <c r="S126" i="42" s="1"/>
  <c r="D187" i="42"/>
  <c r="L33" i="42"/>
  <c r="D78" i="42"/>
  <c r="D66" i="42"/>
  <c r="D58" i="42"/>
  <c r="D47" i="42"/>
  <c r="D33" i="42"/>
  <c r="S15" i="41"/>
  <c r="G17" i="41"/>
  <c r="M17" i="41"/>
  <c r="Q17" i="41"/>
  <c r="C16" i="41"/>
  <c r="D16" i="41" s="1"/>
  <c r="C15" i="41"/>
  <c r="D15" i="41" s="1"/>
  <c r="F15" i="41" s="1"/>
  <c r="I30" i="41"/>
  <c r="Q30" i="41"/>
  <c r="G20" i="41"/>
  <c r="M20" i="41"/>
  <c r="Q20" i="41"/>
  <c r="E120" i="41"/>
  <c r="C30" i="41"/>
  <c r="D30" i="41" s="1"/>
  <c r="G30" i="41"/>
  <c r="O30" i="41"/>
  <c r="M30" i="41"/>
  <c r="G13" i="41"/>
  <c r="M13" i="41"/>
  <c r="Q13" i="41"/>
  <c r="G14" i="41"/>
  <c r="M14" i="41"/>
  <c r="Q14" i="41"/>
  <c r="I20" i="41"/>
  <c r="O20" i="41"/>
  <c r="I36" i="41"/>
  <c r="O36" i="41"/>
  <c r="Q36" i="41"/>
  <c r="G33" i="41"/>
  <c r="M33" i="41"/>
  <c r="Q33" i="41"/>
  <c r="M36" i="41"/>
  <c r="I33" i="41"/>
  <c r="O33" i="41"/>
  <c r="I8" i="41"/>
  <c r="O8" i="41"/>
  <c r="G11" i="41"/>
  <c r="M11" i="41"/>
  <c r="Q11" i="41"/>
  <c r="B37" i="41"/>
  <c r="G8" i="41"/>
  <c r="M8" i="41"/>
  <c r="Q8" i="41"/>
  <c r="E11" i="41"/>
  <c r="I11" i="41"/>
  <c r="O11" i="41"/>
  <c r="S7" i="41"/>
  <c r="S10" i="41"/>
  <c r="S12" i="41"/>
  <c r="E13" i="41"/>
  <c r="I13" i="41"/>
  <c r="O13" i="41"/>
  <c r="E14" i="41"/>
  <c r="I14" i="41"/>
  <c r="O14" i="41"/>
  <c r="C10" i="41"/>
  <c r="D10" i="41" s="1"/>
  <c r="P10" i="41" s="1"/>
  <c r="C135" i="41"/>
  <c r="C7" i="41"/>
  <c r="D7" i="41" s="1"/>
  <c r="N7" i="41" s="1"/>
  <c r="S19" i="41"/>
  <c r="S31" i="41"/>
  <c r="C14" i="41"/>
  <c r="D14" i="41" s="1"/>
  <c r="F14" i="41" s="1"/>
  <c r="G23" i="41"/>
  <c r="G25" i="41"/>
  <c r="G27" i="41"/>
  <c r="G29" i="41"/>
  <c r="I23" i="41"/>
  <c r="I25" i="41"/>
  <c r="I27" i="41"/>
  <c r="I29" i="41"/>
  <c r="M27" i="41"/>
  <c r="O23" i="41"/>
  <c r="O25" i="41"/>
  <c r="O29" i="41"/>
  <c r="Q23" i="41"/>
  <c r="Q25" i="41"/>
  <c r="Q27" i="41"/>
  <c r="Q29" i="41"/>
  <c r="G21" i="41"/>
  <c r="M21" i="41"/>
  <c r="G22" i="41"/>
  <c r="G24" i="41"/>
  <c r="G26" i="41"/>
  <c r="G28" i="41"/>
  <c r="I24" i="41"/>
  <c r="I26" i="41"/>
  <c r="I28" i="41"/>
  <c r="M24" i="41"/>
  <c r="O22" i="41"/>
  <c r="O24" i="41"/>
  <c r="Q22" i="41"/>
  <c r="Q24" i="41"/>
  <c r="Q26" i="41"/>
  <c r="S26" i="41" s="1"/>
  <c r="Q28" i="41"/>
  <c r="S28" i="41" s="1"/>
  <c r="E21" i="41"/>
  <c r="I21" i="41"/>
  <c r="O21" i="41"/>
  <c r="S35" i="41"/>
  <c r="S32" i="41"/>
  <c r="E12" i="41"/>
  <c r="C35" i="41"/>
  <c r="D35" i="41" s="1"/>
  <c r="J35" i="41" s="1"/>
  <c r="E25" i="41"/>
  <c r="C34" i="41"/>
  <c r="E24" i="41"/>
  <c r="E28" i="41"/>
  <c r="C32" i="41"/>
  <c r="D32" i="41" s="1"/>
  <c r="H32" i="41" s="1"/>
  <c r="C19" i="41"/>
  <c r="D19" i="41" s="1"/>
  <c r="P19" i="41" s="1"/>
  <c r="C22" i="41"/>
  <c r="D22" i="41" s="1"/>
  <c r="C24" i="41"/>
  <c r="D24" i="41" s="1"/>
  <c r="C26" i="41"/>
  <c r="D26" i="41" s="1"/>
  <c r="F26" i="41" s="1"/>
  <c r="C28" i="41"/>
  <c r="D28" i="41" s="1"/>
  <c r="P28" i="41" s="1"/>
  <c r="C31" i="41"/>
  <c r="C21" i="41"/>
  <c r="D21" i="41" s="1"/>
  <c r="F21" i="41" s="1"/>
  <c r="C23" i="41"/>
  <c r="D23" i="41" s="1"/>
  <c r="C25" i="41"/>
  <c r="D25" i="41" s="1"/>
  <c r="C27" i="41"/>
  <c r="D27" i="41" s="1"/>
  <c r="F27" i="41" s="1"/>
  <c r="C29" i="41"/>
  <c r="D29" i="41" s="1"/>
  <c r="C13" i="41"/>
  <c r="D13" i="41" s="1"/>
  <c r="C18" i="41"/>
  <c r="D18" i="41" s="1"/>
  <c r="C6" i="41"/>
  <c r="C9" i="41"/>
  <c r="C12" i="41"/>
  <c r="D12" i="41" s="1"/>
  <c r="C100" i="41"/>
  <c r="G58" i="41"/>
  <c r="G78" i="41"/>
  <c r="M78" i="41"/>
  <c r="Q78" i="41"/>
  <c r="Q147" i="41"/>
  <c r="Q45" i="41"/>
  <c r="C45" i="41"/>
  <c r="G51" i="41"/>
  <c r="Q58" i="41"/>
  <c r="G65" i="41"/>
  <c r="M65" i="41"/>
  <c r="Q65" i="41"/>
  <c r="E65" i="41"/>
  <c r="I65" i="41"/>
  <c r="O65" i="41"/>
  <c r="D72" i="41"/>
  <c r="C78" i="41"/>
  <c r="R109" i="41"/>
  <c r="R110" i="41" s="1"/>
  <c r="D110" i="41"/>
  <c r="C58" i="41"/>
  <c r="E58" i="41"/>
  <c r="I58" i="41"/>
  <c r="O58" i="41"/>
  <c r="S109" i="41"/>
  <c r="T109" i="41" s="1"/>
  <c r="O51" i="41"/>
  <c r="O84" i="41"/>
  <c r="O141" i="41"/>
  <c r="M58" i="41"/>
  <c r="I45" i="41"/>
  <c r="O45" i="41"/>
  <c r="C51" i="41"/>
  <c r="I51" i="41"/>
  <c r="S124" i="41"/>
  <c r="T124" i="41" s="1"/>
  <c r="C130" i="41"/>
  <c r="S134" i="41"/>
  <c r="T134" i="41" s="1"/>
  <c r="E141" i="41"/>
  <c r="I141" i="41"/>
  <c r="F145" i="41"/>
  <c r="O147" i="41"/>
  <c r="S76" i="41"/>
  <c r="T76" i="41" s="1"/>
  <c r="J145" i="41"/>
  <c r="G147" i="41"/>
  <c r="S146" i="41"/>
  <c r="T146" i="41" s="1"/>
  <c r="G84" i="41"/>
  <c r="M84" i="41"/>
  <c r="E84" i="41"/>
  <c r="E147" i="41"/>
  <c r="G45" i="41"/>
  <c r="F77" i="41"/>
  <c r="I84" i="41"/>
  <c r="G141" i="41"/>
  <c r="M141" i="41"/>
  <c r="Q141" i="41"/>
  <c r="I147" i="41"/>
  <c r="Q84" i="41"/>
  <c r="S9" i="41"/>
  <c r="R49" i="41"/>
  <c r="D51" i="41"/>
  <c r="S18" i="41"/>
  <c r="S43" i="41"/>
  <c r="T43" i="41" s="1"/>
  <c r="Q51" i="41"/>
  <c r="S49" i="41"/>
  <c r="T49" i="41" s="1"/>
  <c r="C65" i="41"/>
  <c r="F62" i="41"/>
  <c r="S70" i="41"/>
  <c r="T70" i="41" s="1"/>
  <c r="E78" i="41"/>
  <c r="I78" i="41"/>
  <c r="O78" i="41"/>
  <c r="C84" i="41"/>
  <c r="S82" i="41"/>
  <c r="T82" i="41" s="1"/>
  <c r="F83" i="41"/>
  <c r="J83" i="41"/>
  <c r="C95" i="41"/>
  <c r="S114" i="41"/>
  <c r="T114" i="41" s="1"/>
  <c r="C120" i="41"/>
  <c r="S119" i="41"/>
  <c r="T119" i="41" s="1"/>
  <c r="C125" i="41"/>
  <c r="M125" i="41"/>
  <c r="S129" i="41"/>
  <c r="T129" i="41" s="1"/>
  <c r="S140" i="41"/>
  <c r="T140" i="41" s="1"/>
  <c r="C147" i="41"/>
  <c r="M147" i="41"/>
  <c r="R43" i="41"/>
  <c r="D45" i="41"/>
  <c r="R124" i="41"/>
  <c r="D125" i="41"/>
  <c r="C141" i="41"/>
  <c r="J70" i="41"/>
  <c r="J77" i="41"/>
  <c r="D90" i="41"/>
  <c r="S89" i="41"/>
  <c r="T89" i="41" s="1"/>
  <c r="C105" i="41"/>
  <c r="S104" i="41"/>
  <c r="T104" i="41" s="1"/>
  <c r="M115" i="41"/>
  <c r="F44" i="41"/>
  <c r="F50" i="41"/>
  <c r="F56" i="41"/>
  <c r="J56" i="41"/>
  <c r="P56" i="41"/>
  <c r="H57" i="41"/>
  <c r="N57" i="41"/>
  <c r="R57" i="41"/>
  <c r="J62" i="41"/>
  <c r="H63" i="41"/>
  <c r="N63" i="41"/>
  <c r="R63" i="41"/>
  <c r="F64" i="41"/>
  <c r="J64" i="41"/>
  <c r="P64" i="41"/>
  <c r="P70" i="41"/>
  <c r="P77" i="41"/>
  <c r="F55" i="41"/>
  <c r="H56" i="41"/>
  <c r="N56" i="41"/>
  <c r="R56" i="41"/>
  <c r="F57" i="41"/>
  <c r="R12" i="41" s="1"/>
  <c r="J57" i="41"/>
  <c r="P57" i="41"/>
  <c r="F63" i="41"/>
  <c r="J63" i="41"/>
  <c r="P63" i="41"/>
  <c r="H64" i="41"/>
  <c r="N64" i="41"/>
  <c r="R64" i="41"/>
  <c r="P83" i="41"/>
  <c r="F94" i="41"/>
  <c r="F139" i="41"/>
  <c r="P145" i="41"/>
  <c r="J44" i="41"/>
  <c r="P44" i="41"/>
  <c r="H50" i="41"/>
  <c r="N50" i="41"/>
  <c r="R50" i="41"/>
  <c r="H55" i="41"/>
  <c r="N55" i="41"/>
  <c r="R55" i="41"/>
  <c r="H62" i="41"/>
  <c r="N62" i="41"/>
  <c r="R62" i="41"/>
  <c r="H44" i="41"/>
  <c r="N44" i="41"/>
  <c r="R44" i="41"/>
  <c r="J50" i="41"/>
  <c r="P50" i="41"/>
  <c r="J55" i="41"/>
  <c r="P55" i="41"/>
  <c r="P62" i="41"/>
  <c r="F43" i="41"/>
  <c r="H43" i="41"/>
  <c r="J43" i="41"/>
  <c r="N43" i="41"/>
  <c r="P43" i="41"/>
  <c r="S44" i="41"/>
  <c r="T44" i="41" s="1"/>
  <c r="E45" i="41"/>
  <c r="M45" i="41"/>
  <c r="F49" i="41"/>
  <c r="H49" i="41"/>
  <c r="J49" i="41"/>
  <c r="N49" i="41"/>
  <c r="P49" i="41"/>
  <c r="S50" i="41"/>
  <c r="T50" i="41" s="1"/>
  <c r="E51" i="41"/>
  <c r="M51" i="41"/>
  <c r="S55" i="41"/>
  <c r="S56" i="41"/>
  <c r="T56" i="41" s="1"/>
  <c r="S57" i="41"/>
  <c r="T57" i="41" s="1"/>
  <c r="S62" i="41"/>
  <c r="S63" i="41"/>
  <c r="T63" i="41" s="1"/>
  <c r="S64" i="41"/>
  <c r="T64" i="41" s="1"/>
  <c r="H69" i="41"/>
  <c r="N69" i="41"/>
  <c r="R69" i="41"/>
  <c r="H71" i="41"/>
  <c r="N71" i="41"/>
  <c r="R71" i="41"/>
  <c r="H88" i="41"/>
  <c r="N88" i="41"/>
  <c r="R88" i="41"/>
  <c r="H94" i="41"/>
  <c r="N94" i="41"/>
  <c r="R94" i="41"/>
  <c r="R95" i="41" s="1"/>
  <c r="F99" i="41"/>
  <c r="J99" i="41"/>
  <c r="P99" i="41"/>
  <c r="D58" i="41"/>
  <c r="D65" i="41"/>
  <c r="F69" i="41"/>
  <c r="J69" i="41"/>
  <c r="P69" i="41"/>
  <c r="H70" i="41"/>
  <c r="R70" i="41"/>
  <c r="F71" i="41"/>
  <c r="J71" i="41"/>
  <c r="P71" i="41"/>
  <c r="D78" i="41"/>
  <c r="H77" i="41"/>
  <c r="N77" i="41"/>
  <c r="R77" i="41"/>
  <c r="R78" i="41" s="1"/>
  <c r="H83" i="41"/>
  <c r="N83" i="41"/>
  <c r="R83" i="41"/>
  <c r="R84" i="41" s="1"/>
  <c r="F88" i="41"/>
  <c r="J88" i="41"/>
  <c r="P88" i="41"/>
  <c r="J94" i="41"/>
  <c r="P94" i="41"/>
  <c r="H99" i="41"/>
  <c r="N99" i="41"/>
  <c r="R99" i="41"/>
  <c r="R100" i="41" s="1"/>
  <c r="S69" i="41"/>
  <c r="F70" i="41"/>
  <c r="N70" i="41"/>
  <c r="S71" i="41"/>
  <c r="T71" i="41" s="1"/>
  <c r="C72" i="41"/>
  <c r="E72" i="41"/>
  <c r="G72" i="41"/>
  <c r="I72" i="41"/>
  <c r="M72" i="41"/>
  <c r="O72" i="41"/>
  <c r="Q72" i="41"/>
  <c r="F76" i="41"/>
  <c r="H76" i="41"/>
  <c r="J76" i="41"/>
  <c r="N76" i="41"/>
  <c r="P76" i="41"/>
  <c r="S77" i="41"/>
  <c r="T77" i="41" s="1"/>
  <c r="F82" i="41"/>
  <c r="H82" i="41"/>
  <c r="J82" i="41"/>
  <c r="N82" i="41"/>
  <c r="P82" i="41"/>
  <c r="S83" i="41"/>
  <c r="T83" i="41" s="1"/>
  <c r="S88" i="41"/>
  <c r="T21" i="41" s="1"/>
  <c r="F89" i="41"/>
  <c r="H89" i="41"/>
  <c r="J89" i="41"/>
  <c r="N89" i="41"/>
  <c r="P89" i="41"/>
  <c r="C90" i="41"/>
  <c r="E90" i="41"/>
  <c r="G90" i="41"/>
  <c r="I90" i="41"/>
  <c r="M90" i="41"/>
  <c r="O90" i="41"/>
  <c r="Q90" i="41"/>
  <c r="S94" i="41"/>
  <c r="T94" i="41" s="1"/>
  <c r="E95" i="41"/>
  <c r="M95" i="41"/>
  <c r="S99" i="41"/>
  <c r="T99" i="41" s="1"/>
  <c r="E100" i="41"/>
  <c r="M100" i="41"/>
  <c r="D105" i="41"/>
  <c r="R105" i="41"/>
  <c r="D115" i="41"/>
  <c r="J114" i="41"/>
  <c r="P114" i="41"/>
  <c r="E115" i="41"/>
  <c r="D84" i="41"/>
  <c r="F104" i="41"/>
  <c r="H104" i="41"/>
  <c r="J104" i="41"/>
  <c r="N104" i="41"/>
  <c r="P104" i="41"/>
  <c r="F109" i="41"/>
  <c r="H109" i="41"/>
  <c r="J109" i="41"/>
  <c r="N109" i="41"/>
  <c r="P109" i="41"/>
  <c r="H114" i="41"/>
  <c r="R114" i="41"/>
  <c r="F114" i="41"/>
  <c r="N114" i="41"/>
  <c r="D120" i="41"/>
  <c r="D130" i="41"/>
  <c r="E130" i="41"/>
  <c r="M130" i="41"/>
  <c r="D135" i="41"/>
  <c r="H139" i="41"/>
  <c r="N139" i="41"/>
  <c r="R139" i="41"/>
  <c r="R141" i="41" s="1"/>
  <c r="H145" i="41"/>
  <c r="N145" i="41"/>
  <c r="R145" i="41"/>
  <c r="J146" i="41"/>
  <c r="P146" i="41"/>
  <c r="E135" i="41"/>
  <c r="F119" i="41"/>
  <c r="H119" i="41"/>
  <c r="J119" i="41"/>
  <c r="N119" i="41"/>
  <c r="P119" i="41"/>
  <c r="R125" i="41"/>
  <c r="F124" i="41"/>
  <c r="H124" i="41"/>
  <c r="J124" i="41"/>
  <c r="N124" i="41"/>
  <c r="P124" i="41"/>
  <c r="F129" i="41"/>
  <c r="H129" i="41"/>
  <c r="J129" i="41"/>
  <c r="N129" i="41"/>
  <c r="P129" i="41"/>
  <c r="J139" i="41"/>
  <c r="P139" i="41"/>
  <c r="H146" i="41"/>
  <c r="R146" i="41"/>
  <c r="F134" i="41"/>
  <c r="H134" i="41"/>
  <c r="J134" i="41"/>
  <c r="N134" i="41"/>
  <c r="P134" i="41"/>
  <c r="S139" i="41"/>
  <c r="T139" i="41" s="1"/>
  <c r="F140" i="41"/>
  <c r="H140" i="41"/>
  <c r="J140" i="41"/>
  <c r="N140" i="41"/>
  <c r="P140" i="41"/>
  <c r="S145" i="41"/>
  <c r="T145" i="41" s="1"/>
  <c r="F146" i="41"/>
  <c r="N146" i="41"/>
  <c r="D147" i="41"/>
  <c r="D141" i="41"/>
  <c r="S9" i="40"/>
  <c r="S12" i="40"/>
  <c r="R14" i="40"/>
  <c r="C8" i="40"/>
  <c r="D8" i="40" s="1"/>
  <c r="N8" i="40" s="1"/>
  <c r="C10" i="40"/>
  <c r="D10" i="40" s="1"/>
  <c r="C12" i="40"/>
  <c r="D12" i="40" s="1"/>
  <c r="C16" i="40"/>
  <c r="D16" i="40" s="1"/>
  <c r="P16" i="40" s="1"/>
  <c r="C18" i="40"/>
  <c r="D18" i="40" s="1"/>
  <c r="E8" i="40"/>
  <c r="E10" i="40"/>
  <c r="E14" i="40"/>
  <c r="E18" i="40"/>
  <c r="G10" i="40"/>
  <c r="G14" i="40"/>
  <c r="H14" i="40" s="1"/>
  <c r="G18" i="40"/>
  <c r="I8" i="40"/>
  <c r="J8" i="40" s="1"/>
  <c r="I10" i="40"/>
  <c r="I14" i="40"/>
  <c r="J14" i="40" s="1"/>
  <c r="I18" i="40"/>
  <c r="M14" i="40"/>
  <c r="N14" i="40" s="1"/>
  <c r="M18" i="40"/>
  <c r="O8" i="40"/>
  <c r="S8" i="40" s="1"/>
  <c r="O10" i="40"/>
  <c r="O14" i="40"/>
  <c r="P14" i="40" s="1"/>
  <c r="O18" i="40"/>
  <c r="Q10" i="40"/>
  <c r="Q18" i="40"/>
  <c r="C6" i="40"/>
  <c r="D6" i="40" s="1"/>
  <c r="N6" i="40" s="1"/>
  <c r="C9" i="40"/>
  <c r="D9" i="40" s="1"/>
  <c r="H9" i="40" s="1"/>
  <c r="C17" i="40"/>
  <c r="D17" i="40" s="1"/>
  <c r="H17" i="40" s="1"/>
  <c r="E6" i="40"/>
  <c r="E17" i="40"/>
  <c r="G11" i="40"/>
  <c r="H11" i="40" s="1"/>
  <c r="I6" i="40"/>
  <c r="I13" i="40"/>
  <c r="J13" i="40" s="1"/>
  <c r="I17" i="40"/>
  <c r="M11" i="40"/>
  <c r="N11" i="40" s="1"/>
  <c r="O6" i="40"/>
  <c r="O13" i="40"/>
  <c r="S13" i="40" s="1"/>
  <c r="T13" i="40" s="1"/>
  <c r="O17" i="40"/>
  <c r="S17" i="40" s="1"/>
  <c r="Q11" i="40"/>
  <c r="R11" i="40" s="1"/>
  <c r="H15" i="40"/>
  <c r="N15" i="40"/>
  <c r="R15" i="40"/>
  <c r="J15" i="40"/>
  <c r="P15" i="40"/>
  <c r="H13" i="40"/>
  <c r="N13" i="40"/>
  <c r="R13" i="40"/>
  <c r="P11" i="40"/>
  <c r="J11" i="40"/>
  <c r="J10" i="40"/>
  <c r="G32" i="40"/>
  <c r="M32" i="40"/>
  <c r="Q32" i="40"/>
  <c r="C32" i="40"/>
  <c r="F57" i="40"/>
  <c r="S30" i="40"/>
  <c r="T30" i="40" s="1"/>
  <c r="J57" i="40"/>
  <c r="D36" i="40"/>
  <c r="F36" i="40" s="1"/>
  <c r="S36" i="40"/>
  <c r="F31" i="40"/>
  <c r="P57" i="40"/>
  <c r="J31" i="40"/>
  <c r="C63" i="40"/>
  <c r="G63" i="40"/>
  <c r="D83" i="40"/>
  <c r="C48" i="40"/>
  <c r="S24" i="40"/>
  <c r="D53" i="40"/>
  <c r="P31" i="40"/>
  <c r="D41" i="40"/>
  <c r="D48" i="40" s="1"/>
  <c r="G48" i="40"/>
  <c r="S44" i="40"/>
  <c r="T44" i="40" s="1"/>
  <c r="S46" i="40"/>
  <c r="T46" i="40" s="1"/>
  <c r="S47" i="40"/>
  <c r="T47" i="40" s="1"/>
  <c r="C53" i="40"/>
  <c r="E53" i="40"/>
  <c r="I53" i="40"/>
  <c r="O53" i="40"/>
  <c r="S62" i="40"/>
  <c r="Q63" i="40"/>
  <c r="C68" i="40"/>
  <c r="Q68" i="40"/>
  <c r="D78" i="40"/>
  <c r="H31" i="40"/>
  <c r="N31" i="40"/>
  <c r="R31" i="40"/>
  <c r="R32" i="40" s="1"/>
  <c r="F30" i="40"/>
  <c r="H30" i="40"/>
  <c r="J30" i="40"/>
  <c r="N30" i="40"/>
  <c r="P30" i="40"/>
  <c r="S31" i="40"/>
  <c r="T31" i="40" s="1"/>
  <c r="M37" i="40"/>
  <c r="H42" i="40"/>
  <c r="R42" i="40"/>
  <c r="J44" i="40"/>
  <c r="P44" i="40"/>
  <c r="H45" i="40"/>
  <c r="N45" i="40"/>
  <c r="R45" i="40"/>
  <c r="J46" i="40"/>
  <c r="P46" i="40"/>
  <c r="J42" i="40"/>
  <c r="P42" i="40"/>
  <c r="H44" i="40"/>
  <c r="R44" i="40"/>
  <c r="F45" i="40"/>
  <c r="J45" i="40"/>
  <c r="P45" i="40"/>
  <c r="H46" i="40"/>
  <c r="R46" i="40"/>
  <c r="D58" i="40"/>
  <c r="H57" i="40"/>
  <c r="N57" i="40"/>
  <c r="R57" i="40"/>
  <c r="E73" i="40"/>
  <c r="I73" i="40"/>
  <c r="O73" i="40"/>
  <c r="S41" i="40"/>
  <c r="F42" i="40"/>
  <c r="N42" i="40"/>
  <c r="F44" i="40"/>
  <c r="N44" i="40"/>
  <c r="S45" i="40"/>
  <c r="T45" i="40" s="1"/>
  <c r="F46" i="40"/>
  <c r="N46" i="40"/>
  <c r="I48" i="40"/>
  <c r="M48" i="40"/>
  <c r="O48" i="40"/>
  <c r="Q48" i="40"/>
  <c r="F52" i="40"/>
  <c r="H52" i="40"/>
  <c r="J52" i="40"/>
  <c r="N52" i="40"/>
  <c r="P52" i="40"/>
  <c r="R52" i="40"/>
  <c r="R53" i="40" s="1"/>
  <c r="S57" i="40"/>
  <c r="C58" i="40"/>
  <c r="E58" i="40"/>
  <c r="G58" i="40"/>
  <c r="I58" i="40"/>
  <c r="M58" i="40"/>
  <c r="O58" i="40"/>
  <c r="Q58" i="40"/>
  <c r="D62" i="40"/>
  <c r="D63" i="40" s="1"/>
  <c r="E63" i="40"/>
  <c r="M63" i="40"/>
  <c r="S67" i="40"/>
  <c r="S72" i="40"/>
  <c r="H77" i="40"/>
  <c r="N77" i="40"/>
  <c r="R77" i="40"/>
  <c r="C78" i="40"/>
  <c r="G78" i="40"/>
  <c r="M78" i="40"/>
  <c r="Q78" i="40"/>
  <c r="F82" i="40"/>
  <c r="H82" i="40"/>
  <c r="J82" i="40"/>
  <c r="N82" i="40"/>
  <c r="P82" i="40"/>
  <c r="R82" i="40"/>
  <c r="C73" i="40"/>
  <c r="D72" i="40"/>
  <c r="D73" i="40" s="1"/>
  <c r="G73" i="40"/>
  <c r="M73" i="40"/>
  <c r="Q73" i="40"/>
  <c r="F43" i="40"/>
  <c r="H43" i="40"/>
  <c r="J43" i="40"/>
  <c r="N43" i="40"/>
  <c r="P43" i="40"/>
  <c r="F47" i="40"/>
  <c r="H47" i="40"/>
  <c r="J47" i="40"/>
  <c r="N47" i="40"/>
  <c r="P47" i="40"/>
  <c r="S52" i="40"/>
  <c r="D67" i="40"/>
  <c r="D68" i="40" s="1"/>
  <c r="F77" i="40"/>
  <c r="J77" i="40"/>
  <c r="P77" i="40"/>
  <c r="S77" i="40"/>
  <c r="E78" i="40"/>
  <c r="I78" i="40"/>
  <c r="O78" i="40"/>
  <c r="C83" i="40"/>
  <c r="G83" i="40"/>
  <c r="M83" i="40"/>
  <c r="Q83" i="40"/>
  <c r="S87" i="40"/>
  <c r="S82" i="40"/>
  <c r="D87" i="40"/>
  <c r="D88" i="40" s="1"/>
  <c r="B23" i="39"/>
  <c r="B18" i="39"/>
  <c r="B27" i="39"/>
  <c r="B28" i="39"/>
  <c r="B29" i="39"/>
  <c r="B30" i="39"/>
  <c r="B31" i="39"/>
  <c r="B32" i="39"/>
  <c r="B33" i="39"/>
  <c r="B34" i="39"/>
  <c r="B35" i="39"/>
  <c r="B26" i="39"/>
  <c r="B208" i="39"/>
  <c r="Q207" i="39"/>
  <c r="O207" i="39"/>
  <c r="M207" i="39"/>
  <c r="I207" i="39"/>
  <c r="G207" i="39"/>
  <c r="E207" i="39"/>
  <c r="C207" i="39"/>
  <c r="D207" i="39" s="1"/>
  <c r="Q206" i="39"/>
  <c r="O206" i="39"/>
  <c r="M206" i="39"/>
  <c r="I206" i="39"/>
  <c r="G206" i="39"/>
  <c r="E206" i="39"/>
  <c r="C206" i="39"/>
  <c r="B202" i="39"/>
  <c r="Q201" i="39"/>
  <c r="O201" i="39"/>
  <c r="M201" i="39"/>
  <c r="I201" i="39"/>
  <c r="G201" i="39"/>
  <c r="E201" i="39"/>
  <c r="C201" i="39"/>
  <c r="D201" i="39" s="1"/>
  <c r="Q200" i="39"/>
  <c r="O200" i="39"/>
  <c r="M200" i="39"/>
  <c r="I200" i="39"/>
  <c r="G200" i="39"/>
  <c r="E200" i="39"/>
  <c r="C200" i="39"/>
  <c r="B196" i="39"/>
  <c r="Q195" i="39"/>
  <c r="O195" i="39"/>
  <c r="M195" i="39"/>
  <c r="I195" i="39"/>
  <c r="G195" i="39"/>
  <c r="E195" i="39"/>
  <c r="C195" i="39"/>
  <c r="D195" i="39" s="1"/>
  <c r="Q194" i="39"/>
  <c r="O194" i="39"/>
  <c r="M194" i="39"/>
  <c r="I194" i="39"/>
  <c r="G194" i="39"/>
  <c r="E194" i="39"/>
  <c r="C194" i="39"/>
  <c r="B190" i="39"/>
  <c r="Q189" i="39"/>
  <c r="O189" i="39"/>
  <c r="M189" i="39"/>
  <c r="I189" i="39"/>
  <c r="G189" i="39"/>
  <c r="E189" i="39"/>
  <c r="C189" i="39"/>
  <c r="D189" i="39" s="1"/>
  <c r="Q188" i="39"/>
  <c r="O188" i="39"/>
  <c r="M188" i="39"/>
  <c r="I188" i="39"/>
  <c r="G188" i="39"/>
  <c r="E188" i="39"/>
  <c r="C188" i="39"/>
  <c r="D188" i="39" s="1"/>
  <c r="Q187" i="39"/>
  <c r="O187" i="39"/>
  <c r="M187" i="39"/>
  <c r="I187" i="39"/>
  <c r="G187" i="39"/>
  <c r="E187" i="39"/>
  <c r="C187" i="39"/>
  <c r="D187" i="39" s="1"/>
  <c r="Q186" i="39"/>
  <c r="O186" i="39"/>
  <c r="M186" i="39"/>
  <c r="I186" i="39"/>
  <c r="G186" i="39"/>
  <c r="E186" i="39"/>
  <c r="C186" i="39"/>
  <c r="D186" i="39" s="1"/>
  <c r="Q185" i="39"/>
  <c r="O185" i="39"/>
  <c r="M185" i="39"/>
  <c r="I185" i="39"/>
  <c r="G185" i="39"/>
  <c r="E185" i="39"/>
  <c r="C185" i="39"/>
  <c r="D185" i="39" s="1"/>
  <c r="B181" i="39"/>
  <c r="Q180" i="39"/>
  <c r="O180" i="39"/>
  <c r="M180" i="39"/>
  <c r="I180" i="39"/>
  <c r="G180" i="39"/>
  <c r="E180" i="39"/>
  <c r="C180" i="39"/>
  <c r="D180" i="39" s="1"/>
  <c r="Q179" i="39"/>
  <c r="O179" i="39"/>
  <c r="M179" i="39"/>
  <c r="I179" i="39"/>
  <c r="G179" i="39"/>
  <c r="E179" i="39"/>
  <c r="C179" i="39"/>
  <c r="D179" i="39" s="1"/>
  <c r="Q178" i="39"/>
  <c r="Q35" i="39" s="1"/>
  <c r="O178" i="39"/>
  <c r="O35" i="39" s="1"/>
  <c r="M178" i="39"/>
  <c r="M35" i="39" s="1"/>
  <c r="I178" i="39"/>
  <c r="I35" i="39" s="1"/>
  <c r="G178" i="39"/>
  <c r="G35" i="39" s="1"/>
  <c r="E178" i="39"/>
  <c r="C178" i="39"/>
  <c r="D178" i="39" s="1"/>
  <c r="Q177" i="39"/>
  <c r="Q34" i="39" s="1"/>
  <c r="O177" i="39"/>
  <c r="O34" i="39" s="1"/>
  <c r="M177" i="39"/>
  <c r="M34" i="39" s="1"/>
  <c r="I177" i="39"/>
  <c r="I34" i="39" s="1"/>
  <c r="G177" i="39"/>
  <c r="G34" i="39" s="1"/>
  <c r="E177" i="39"/>
  <c r="C177" i="39"/>
  <c r="D177" i="39" s="1"/>
  <c r="D34" i="39" s="1"/>
  <c r="Q176" i="39"/>
  <c r="Q33" i="39" s="1"/>
  <c r="O176" i="39"/>
  <c r="O33" i="39" s="1"/>
  <c r="M176" i="39"/>
  <c r="M33" i="39" s="1"/>
  <c r="I176" i="39"/>
  <c r="I33" i="39" s="1"/>
  <c r="G176" i="39"/>
  <c r="G33" i="39" s="1"/>
  <c r="E176" i="39"/>
  <c r="C176" i="39"/>
  <c r="D176" i="39" s="1"/>
  <c r="Q175" i="39"/>
  <c r="Q32" i="39" s="1"/>
  <c r="O175" i="39"/>
  <c r="O32" i="39" s="1"/>
  <c r="M175" i="39"/>
  <c r="M32" i="39" s="1"/>
  <c r="I175" i="39"/>
  <c r="I32" i="39" s="1"/>
  <c r="G175" i="39"/>
  <c r="G32" i="39" s="1"/>
  <c r="E175" i="39"/>
  <c r="C175" i="39"/>
  <c r="D175" i="39" s="1"/>
  <c r="D32" i="39" s="1"/>
  <c r="Q174" i="39"/>
  <c r="Q31" i="39" s="1"/>
  <c r="O174" i="39"/>
  <c r="O31" i="39" s="1"/>
  <c r="M174" i="39"/>
  <c r="M31" i="39" s="1"/>
  <c r="I174" i="39"/>
  <c r="I31" i="39" s="1"/>
  <c r="G174" i="39"/>
  <c r="G31" i="39" s="1"/>
  <c r="E174" i="39"/>
  <c r="C174" i="39"/>
  <c r="D174" i="39" s="1"/>
  <c r="Q173" i="39"/>
  <c r="Q30" i="39" s="1"/>
  <c r="O173" i="39"/>
  <c r="O30" i="39" s="1"/>
  <c r="M173" i="39"/>
  <c r="M30" i="39" s="1"/>
  <c r="I173" i="39"/>
  <c r="I30" i="39" s="1"/>
  <c r="G173" i="39"/>
  <c r="G30" i="39" s="1"/>
  <c r="E173" i="39"/>
  <c r="C173" i="39"/>
  <c r="D173" i="39" s="1"/>
  <c r="D30" i="39" s="1"/>
  <c r="Q172" i="39"/>
  <c r="Q29" i="39" s="1"/>
  <c r="O172" i="39"/>
  <c r="O29" i="39" s="1"/>
  <c r="M172" i="39"/>
  <c r="M29" i="39" s="1"/>
  <c r="I172" i="39"/>
  <c r="I29" i="39" s="1"/>
  <c r="G172" i="39"/>
  <c r="G29" i="39" s="1"/>
  <c r="E172" i="39"/>
  <c r="C172" i="39"/>
  <c r="D172" i="39" s="1"/>
  <c r="Q171" i="39"/>
  <c r="Q28" i="39" s="1"/>
  <c r="O171" i="39"/>
  <c r="O28" i="39" s="1"/>
  <c r="M171" i="39"/>
  <c r="M28" i="39" s="1"/>
  <c r="I171" i="39"/>
  <c r="I28" i="39" s="1"/>
  <c r="G171" i="39"/>
  <c r="G28" i="39" s="1"/>
  <c r="E171" i="39"/>
  <c r="C171" i="39"/>
  <c r="D171" i="39" s="1"/>
  <c r="D28" i="39" s="1"/>
  <c r="Q170" i="39"/>
  <c r="Q27" i="39" s="1"/>
  <c r="O170" i="39"/>
  <c r="O27" i="39" s="1"/>
  <c r="M170" i="39"/>
  <c r="M27" i="39" s="1"/>
  <c r="I170" i="39"/>
  <c r="I27" i="39" s="1"/>
  <c r="G170" i="39"/>
  <c r="G27" i="39" s="1"/>
  <c r="E170" i="39"/>
  <c r="C170" i="39"/>
  <c r="D170" i="39" s="1"/>
  <c r="Q169" i="39"/>
  <c r="Q26" i="39" s="1"/>
  <c r="O169" i="39"/>
  <c r="O26" i="39" s="1"/>
  <c r="M169" i="39"/>
  <c r="I169" i="39"/>
  <c r="I26" i="39" s="1"/>
  <c r="G169" i="39"/>
  <c r="E169" i="39"/>
  <c r="C169" i="39"/>
  <c r="C26" i="39" s="1"/>
  <c r="B165" i="39"/>
  <c r="Q164" i="39"/>
  <c r="O164" i="39"/>
  <c r="M164" i="39"/>
  <c r="I164" i="39"/>
  <c r="G164" i="39"/>
  <c r="E164" i="39"/>
  <c r="C164" i="39"/>
  <c r="B160" i="39"/>
  <c r="Q159" i="39"/>
  <c r="O159" i="39"/>
  <c r="M159" i="39"/>
  <c r="I159" i="39"/>
  <c r="G159" i="39"/>
  <c r="E159" i="39"/>
  <c r="C159" i="39"/>
  <c r="D159" i="39" s="1"/>
  <c r="Q158" i="39"/>
  <c r="O158" i="39"/>
  <c r="M158" i="39"/>
  <c r="I158" i="39"/>
  <c r="G158" i="39"/>
  <c r="E158" i="39"/>
  <c r="C158" i="39"/>
  <c r="D158" i="39" s="1"/>
  <c r="Q157" i="39"/>
  <c r="O157" i="39"/>
  <c r="M157" i="39"/>
  <c r="I157" i="39"/>
  <c r="G157" i="39"/>
  <c r="E157" i="39"/>
  <c r="C157" i="39"/>
  <c r="B153" i="39"/>
  <c r="Q152" i="39"/>
  <c r="O152" i="39"/>
  <c r="M152" i="39"/>
  <c r="I152" i="39"/>
  <c r="G152" i="39"/>
  <c r="E152" i="39"/>
  <c r="C152" i="39"/>
  <c r="D152" i="39" s="1"/>
  <c r="Q151" i="39"/>
  <c r="O151" i="39"/>
  <c r="M151" i="39"/>
  <c r="I151" i="39"/>
  <c r="G151" i="39"/>
  <c r="E151" i="39"/>
  <c r="C151" i="39"/>
  <c r="D151" i="39" s="1"/>
  <c r="Q150" i="39"/>
  <c r="O150" i="39"/>
  <c r="M150" i="39"/>
  <c r="I150" i="39"/>
  <c r="G150" i="39"/>
  <c r="E150" i="39"/>
  <c r="C150" i="39"/>
  <c r="D150" i="39" s="1"/>
  <c r="B146" i="39"/>
  <c r="Q145" i="39"/>
  <c r="Q17" i="39" s="1"/>
  <c r="O145" i="39"/>
  <c r="O17" i="39" s="1"/>
  <c r="M145" i="39"/>
  <c r="M17" i="39" s="1"/>
  <c r="I145" i="39"/>
  <c r="I17" i="39" s="1"/>
  <c r="G145" i="39"/>
  <c r="G17" i="39" s="1"/>
  <c r="E145" i="39"/>
  <c r="C145" i="39"/>
  <c r="C17" i="39" s="1"/>
  <c r="B141" i="39"/>
  <c r="Q140" i="39"/>
  <c r="Q16" i="39" s="1"/>
  <c r="O140" i="39"/>
  <c r="O16" i="39" s="1"/>
  <c r="M140" i="39"/>
  <c r="M16" i="39" s="1"/>
  <c r="I140" i="39"/>
  <c r="I16" i="39" s="1"/>
  <c r="G140" i="39"/>
  <c r="G16" i="39" s="1"/>
  <c r="E140" i="39"/>
  <c r="C140" i="39"/>
  <c r="D140" i="39" s="1"/>
  <c r="D16" i="39" s="1"/>
  <c r="Q139" i="39"/>
  <c r="Q15" i="39" s="1"/>
  <c r="O139" i="39"/>
  <c r="O15" i="39" s="1"/>
  <c r="M139" i="39"/>
  <c r="M15" i="39" s="1"/>
  <c r="I139" i="39"/>
  <c r="I15" i="39" s="1"/>
  <c r="G139" i="39"/>
  <c r="G15" i="39" s="1"/>
  <c r="E139" i="39"/>
  <c r="C139" i="39"/>
  <c r="D139" i="39" s="1"/>
  <c r="Q138" i="39"/>
  <c r="Q14" i="39" s="1"/>
  <c r="O138" i="39"/>
  <c r="O14" i="39" s="1"/>
  <c r="M138" i="39"/>
  <c r="M14" i="39" s="1"/>
  <c r="I138" i="39"/>
  <c r="I14" i="39" s="1"/>
  <c r="G138" i="39"/>
  <c r="G14" i="39" s="1"/>
  <c r="E138" i="39"/>
  <c r="C138" i="39"/>
  <c r="C14" i="39" s="1"/>
  <c r="B134" i="39"/>
  <c r="Q133" i="39"/>
  <c r="Q13" i="39" s="1"/>
  <c r="O133" i="39"/>
  <c r="O13" i="39" s="1"/>
  <c r="M133" i="39"/>
  <c r="M13" i="39" s="1"/>
  <c r="I133" i="39"/>
  <c r="I13" i="39" s="1"/>
  <c r="G133" i="39"/>
  <c r="G13" i="39" s="1"/>
  <c r="E133" i="39"/>
  <c r="C133" i="39"/>
  <c r="D133" i="39" s="1"/>
  <c r="Q132" i="39"/>
  <c r="O132" i="39"/>
  <c r="M132" i="39"/>
  <c r="I132" i="39"/>
  <c r="G132" i="39"/>
  <c r="E132" i="39"/>
  <c r="C132" i="39"/>
  <c r="D132" i="39" s="1"/>
  <c r="Q131" i="39"/>
  <c r="Q12" i="39" s="1"/>
  <c r="O131" i="39"/>
  <c r="O12" i="39" s="1"/>
  <c r="M131" i="39"/>
  <c r="M12" i="39" s="1"/>
  <c r="I131" i="39"/>
  <c r="I12" i="39" s="1"/>
  <c r="G131" i="39"/>
  <c r="G12" i="39" s="1"/>
  <c r="E131" i="39"/>
  <c r="C131" i="39"/>
  <c r="D131" i="39" s="1"/>
  <c r="Q130" i="39"/>
  <c r="O130" i="39"/>
  <c r="M130" i="39"/>
  <c r="I130" i="39"/>
  <c r="G130" i="39"/>
  <c r="E130" i="39"/>
  <c r="C130" i="39"/>
  <c r="D130" i="39" s="1"/>
  <c r="Q129" i="39"/>
  <c r="O129" i="39"/>
  <c r="M129" i="39"/>
  <c r="I129" i="39"/>
  <c r="G129" i="39"/>
  <c r="E129" i="39"/>
  <c r="C129" i="39"/>
  <c r="D129" i="39" s="1"/>
  <c r="Q128" i="39"/>
  <c r="O128" i="39"/>
  <c r="M128" i="39"/>
  <c r="I128" i="39"/>
  <c r="G128" i="39"/>
  <c r="E128" i="39"/>
  <c r="C128" i="39"/>
  <c r="D128" i="39" s="1"/>
  <c r="B124" i="39"/>
  <c r="Q123" i="39"/>
  <c r="O123" i="39"/>
  <c r="M123" i="39"/>
  <c r="I123" i="39"/>
  <c r="G123" i="39"/>
  <c r="E123" i="39"/>
  <c r="C123" i="39"/>
  <c r="D123" i="39" s="1"/>
  <c r="Q122" i="39"/>
  <c r="O122" i="39"/>
  <c r="M122" i="39"/>
  <c r="I122" i="39"/>
  <c r="G122" i="39"/>
  <c r="E122" i="39"/>
  <c r="C122" i="39"/>
  <c r="D122" i="39" s="1"/>
  <c r="Q121" i="39"/>
  <c r="O121" i="39"/>
  <c r="M121" i="39"/>
  <c r="I121" i="39"/>
  <c r="G121" i="39"/>
  <c r="E121" i="39"/>
  <c r="C121" i="39"/>
  <c r="D121" i="39" s="1"/>
  <c r="B117" i="39"/>
  <c r="Q116" i="39"/>
  <c r="O116" i="39"/>
  <c r="M116" i="39"/>
  <c r="I116" i="39"/>
  <c r="G116" i="39"/>
  <c r="E116" i="39"/>
  <c r="C116" i="39"/>
  <c r="D116" i="39" s="1"/>
  <c r="Q115" i="39"/>
  <c r="O115" i="39"/>
  <c r="M115" i="39"/>
  <c r="I115" i="39"/>
  <c r="G115" i="39"/>
  <c r="E115" i="39"/>
  <c r="C115" i="39"/>
  <c r="D115" i="39" s="1"/>
  <c r="Q114" i="39"/>
  <c r="O114" i="39"/>
  <c r="M114" i="39"/>
  <c r="I114" i="39"/>
  <c r="G114" i="39"/>
  <c r="E114" i="39"/>
  <c r="C114" i="39"/>
  <c r="D114" i="39" s="1"/>
  <c r="B110" i="39"/>
  <c r="Q109" i="39"/>
  <c r="O109" i="39"/>
  <c r="M109" i="39"/>
  <c r="I109" i="39"/>
  <c r="G109" i="39"/>
  <c r="E109" i="39"/>
  <c r="C109" i="39"/>
  <c r="D109" i="39" s="1"/>
  <c r="Q108" i="39"/>
  <c r="O108" i="39"/>
  <c r="M108" i="39"/>
  <c r="I108" i="39"/>
  <c r="G108" i="39"/>
  <c r="E108" i="39"/>
  <c r="C108" i="39"/>
  <c r="D108" i="39" s="1"/>
  <c r="Q107" i="39"/>
  <c r="O107" i="39"/>
  <c r="M107" i="39"/>
  <c r="I107" i="39"/>
  <c r="G107" i="39"/>
  <c r="E107" i="39"/>
  <c r="C107" i="39"/>
  <c r="D107" i="39" s="1"/>
  <c r="B103" i="39"/>
  <c r="Q102" i="39"/>
  <c r="O102" i="39"/>
  <c r="M102" i="39"/>
  <c r="I102" i="39"/>
  <c r="G102" i="39"/>
  <c r="E102" i="39"/>
  <c r="C102" i="39"/>
  <c r="D102" i="39" s="1"/>
  <c r="B98" i="39"/>
  <c r="Q97" i="39"/>
  <c r="O97" i="39"/>
  <c r="M97" i="39"/>
  <c r="I97" i="39"/>
  <c r="G97" i="39"/>
  <c r="E97" i="39"/>
  <c r="C97" i="39"/>
  <c r="D97" i="39" s="1"/>
  <c r="Q96" i="39"/>
  <c r="O96" i="39"/>
  <c r="M96" i="39"/>
  <c r="I96" i="39"/>
  <c r="G96" i="39"/>
  <c r="E96" i="39"/>
  <c r="C96" i="39"/>
  <c r="D96" i="39" s="1"/>
  <c r="Q95" i="39"/>
  <c r="O95" i="39"/>
  <c r="M95" i="39"/>
  <c r="I95" i="39"/>
  <c r="G95" i="39"/>
  <c r="E95" i="39"/>
  <c r="C95" i="39"/>
  <c r="D95" i="39" s="1"/>
  <c r="B91" i="39"/>
  <c r="Q90" i="39"/>
  <c r="O90" i="39"/>
  <c r="M90" i="39"/>
  <c r="I90" i="39"/>
  <c r="G90" i="39"/>
  <c r="E90" i="39"/>
  <c r="C90" i="39"/>
  <c r="D90" i="39" s="1"/>
  <c r="Q89" i="39"/>
  <c r="Q11" i="39" s="1"/>
  <c r="O89" i="39"/>
  <c r="O11" i="39" s="1"/>
  <c r="M89" i="39"/>
  <c r="M11" i="39" s="1"/>
  <c r="I89" i="39"/>
  <c r="I11" i="39" s="1"/>
  <c r="G89" i="39"/>
  <c r="G11" i="39" s="1"/>
  <c r="E89" i="39"/>
  <c r="C89" i="39"/>
  <c r="D89" i="39" s="1"/>
  <c r="D11" i="39" s="1"/>
  <c r="Q88" i="39"/>
  <c r="O88" i="39"/>
  <c r="M88" i="39"/>
  <c r="I88" i="39"/>
  <c r="G88" i="39"/>
  <c r="E88" i="39"/>
  <c r="C88" i="39"/>
  <c r="D88" i="39" s="1"/>
  <c r="Q87" i="39"/>
  <c r="O87" i="39"/>
  <c r="M87" i="39"/>
  <c r="I87" i="39"/>
  <c r="G87" i="39"/>
  <c r="E87" i="39"/>
  <c r="C87" i="39"/>
  <c r="D87" i="39" s="1"/>
  <c r="B83" i="39"/>
  <c r="Q82" i="39"/>
  <c r="O82" i="39"/>
  <c r="M82" i="39"/>
  <c r="I82" i="39"/>
  <c r="G82" i="39"/>
  <c r="E82" i="39"/>
  <c r="C82" i="39"/>
  <c r="D82" i="39" s="1"/>
  <c r="Q81" i="39"/>
  <c r="O81" i="39"/>
  <c r="M81" i="39"/>
  <c r="I81" i="39"/>
  <c r="G81" i="39"/>
  <c r="E81" i="39"/>
  <c r="C81" i="39"/>
  <c r="D81" i="39" s="1"/>
  <c r="Q80" i="39"/>
  <c r="O80" i="39"/>
  <c r="M80" i="39"/>
  <c r="I80" i="39"/>
  <c r="G80" i="39"/>
  <c r="E80" i="39"/>
  <c r="C80" i="39"/>
  <c r="D80" i="39" s="1"/>
  <c r="Q79" i="39"/>
  <c r="O79" i="39"/>
  <c r="M79" i="39"/>
  <c r="I79" i="39"/>
  <c r="G79" i="39"/>
  <c r="E79" i="39"/>
  <c r="C79" i="39"/>
  <c r="D79" i="39" s="1"/>
  <c r="B75" i="39"/>
  <c r="Q74" i="39"/>
  <c r="O74" i="39"/>
  <c r="M74" i="39"/>
  <c r="I74" i="39"/>
  <c r="G74" i="39"/>
  <c r="E74" i="39"/>
  <c r="C74" i="39"/>
  <c r="D74" i="39" s="1"/>
  <c r="Q73" i="39"/>
  <c r="O73" i="39"/>
  <c r="M73" i="39"/>
  <c r="I73" i="39"/>
  <c r="G73" i="39"/>
  <c r="E73" i="39"/>
  <c r="C73" i="39"/>
  <c r="D73" i="39" s="1"/>
  <c r="Q72" i="39"/>
  <c r="O72" i="39"/>
  <c r="M72" i="39"/>
  <c r="I72" i="39"/>
  <c r="G72" i="39"/>
  <c r="E72" i="39"/>
  <c r="C72" i="39"/>
  <c r="D72" i="39" s="1"/>
  <c r="Q71" i="39"/>
  <c r="O71" i="39"/>
  <c r="M71" i="39"/>
  <c r="I71" i="39"/>
  <c r="G71" i="39"/>
  <c r="E71" i="39"/>
  <c r="C71" i="39"/>
  <c r="D71" i="39" s="1"/>
  <c r="Q70" i="39"/>
  <c r="O70" i="39"/>
  <c r="M70" i="39"/>
  <c r="I70" i="39"/>
  <c r="G70" i="39"/>
  <c r="E70" i="39"/>
  <c r="C70" i="39"/>
  <c r="B66" i="39"/>
  <c r="Q65" i="39"/>
  <c r="O65" i="39"/>
  <c r="M65" i="39"/>
  <c r="I65" i="39"/>
  <c r="G65" i="39"/>
  <c r="E65" i="39"/>
  <c r="C65" i="39"/>
  <c r="D65" i="39" s="1"/>
  <c r="Q64" i="39"/>
  <c r="O64" i="39"/>
  <c r="M64" i="39"/>
  <c r="I64" i="39"/>
  <c r="G64" i="39"/>
  <c r="E64" i="39"/>
  <c r="C64" i="39"/>
  <c r="D64" i="39" s="1"/>
  <c r="Q63" i="39"/>
  <c r="O63" i="39"/>
  <c r="M63" i="39"/>
  <c r="I63" i="39"/>
  <c r="G63" i="39"/>
  <c r="E63" i="39"/>
  <c r="C63" i="39"/>
  <c r="D63" i="39" s="1"/>
  <c r="Q62" i="39"/>
  <c r="O62" i="39"/>
  <c r="M62" i="39"/>
  <c r="I62" i="39"/>
  <c r="G62" i="39"/>
  <c r="E62" i="39"/>
  <c r="C62" i="39"/>
  <c r="D62" i="39" s="1"/>
  <c r="B58" i="39"/>
  <c r="Q57" i="39"/>
  <c r="O57" i="39"/>
  <c r="M57" i="39"/>
  <c r="I57" i="39"/>
  <c r="G57" i="39"/>
  <c r="E57" i="39"/>
  <c r="C57" i="39"/>
  <c r="D57" i="39" s="1"/>
  <c r="D58" i="39" s="1"/>
  <c r="B53" i="39"/>
  <c r="Q52" i="39"/>
  <c r="O52" i="39"/>
  <c r="M52" i="39"/>
  <c r="I52" i="39"/>
  <c r="G52" i="39"/>
  <c r="E52" i="39"/>
  <c r="C52" i="39"/>
  <c r="D52" i="39" s="1"/>
  <c r="Q51" i="39"/>
  <c r="O51" i="39"/>
  <c r="M51" i="39"/>
  <c r="I51" i="39"/>
  <c r="G51" i="39"/>
  <c r="E51" i="39"/>
  <c r="C51" i="39"/>
  <c r="D51" i="39" s="1"/>
  <c r="Q50" i="39"/>
  <c r="O50" i="39"/>
  <c r="M50" i="39"/>
  <c r="I50" i="39"/>
  <c r="G50" i="39"/>
  <c r="E50" i="39"/>
  <c r="C50" i="39"/>
  <c r="D50" i="39" s="1"/>
  <c r="Q49" i="39"/>
  <c r="O49" i="39"/>
  <c r="M49" i="39"/>
  <c r="I49" i="39"/>
  <c r="G49" i="39"/>
  <c r="E49" i="39"/>
  <c r="C49" i="39"/>
  <c r="D49" i="39" s="1"/>
  <c r="B45" i="39"/>
  <c r="Q44" i="39"/>
  <c r="O44" i="39"/>
  <c r="M44" i="39"/>
  <c r="I44" i="39"/>
  <c r="G44" i="39"/>
  <c r="E44" i="39"/>
  <c r="C44" i="39"/>
  <c r="D44" i="39" s="1"/>
  <c r="Q43" i="39"/>
  <c r="O43" i="39"/>
  <c r="M43" i="39"/>
  <c r="I43" i="39"/>
  <c r="G43" i="39"/>
  <c r="E43" i="39"/>
  <c r="C43" i="39"/>
  <c r="D43" i="39" s="1"/>
  <c r="H43" i="39" s="1"/>
  <c r="Q42" i="39"/>
  <c r="O42" i="39"/>
  <c r="M42" i="39"/>
  <c r="I42" i="39"/>
  <c r="G42" i="39"/>
  <c r="E42" i="39"/>
  <c r="C42" i="39"/>
  <c r="D42" i="39" s="1"/>
  <c r="Q41" i="39"/>
  <c r="O41" i="39"/>
  <c r="M41" i="39"/>
  <c r="I41" i="39"/>
  <c r="G41" i="39"/>
  <c r="E41" i="39"/>
  <c r="C41" i="39"/>
  <c r="D41" i="39" s="1"/>
  <c r="Q40" i="39"/>
  <c r="Q6" i="39" s="1"/>
  <c r="O40" i="39"/>
  <c r="O6" i="39" s="1"/>
  <c r="M40" i="39"/>
  <c r="M6" i="39" s="1"/>
  <c r="I40" i="39"/>
  <c r="I6" i="39" s="1"/>
  <c r="G40" i="39"/>
  <c r="G6" i="39" s="1"/>
  <c r="E40" i="39"/>
  <c r="C40" i="39"/>
  <c r="D40" i="39" s="1"/>
  <c r="D6" i="39" s="1"/>
  <c r="E56" i="34"/>
  <c r="F56" i="34" s="1"/>
  <c r="G56" i="34"/>
  <c r="H56" i="34" s="1"/>
  <c r="I56" i="34"/>
  <c r="J56" i="34" s="1"/>
  <c r="K56" i="34"/>
  <c r="L56" i="34" s="1"/>
  <c r="M56" i="34"/>
  <c r="N56" i="34" s="1"/>
  <c r="C56" i="34"/>
  <c r="D56" i="34" s="1"/>
  <c r="Q57" i="38"/>
  <c r="O57" i="38"/>
  <c r="M57" i="38"/>
  <c r="I57" i="38"/>
  <c r="G57" i="38"/>
  <c r="E57" i="38"/>
  <c r="D57" i="38"/>
  <c r="M69" i="34"/>
  <c r="N69" i="34" s="1"/>
  <c r="M70" i="34"/>
  <c r="N70" i="34" s="1"/>
  <c r="K69" i="34"/>
  <c r="L69" i="34" s="1"/>
  <c r="K70" i="34"/>
  <c r="I69" i="34"/>
  <c r="I70" i="34"/>
  <c r="J70" i="34" s="1"/>
  <c r="G69" i="34"/>
  <c r="H69" i="34" s="1"/>
  <c r="G70" i="34"/>
  <c r="H70" i="34" s="1"/>
  <c r="E69" i="34"/>
  <c r="F69" i="34" s="1"/>
  <c r="E70" i="34"/>
  <c r="F70" i="34" s="1"/>
  <c r="C69" i="34"/>
  <c r="D69" i="34" s="1"/>
  <c r="C70" i="34"/>
  <c r="Q71" i="38"/>
  <c r="Q72" i="38"/>
  <c r="O71" i="38"/>
  <c r="O72" i="38"/>
  <c r="M71" i="38"/>
  <c r="M72" i="38"/>
  <c r="I71" i="38"/>
  <c r="I72" i="38"/>
  <c r="G71" i="38"/>
  <c r="G72" i="38"/>
  <c r="E71" i="38"/>
  <c r="E72" i="38"/>
  <c r="D71" i="38"/>
  <c r="D72" i="38"/>
  <c r="K12" i="41" l="1"/>
  <c r="H10" i="40"/>
  <c r="R109" i="39"/>
  <c r="R152" i="39"/>
  <c r="F22" i="41"/>
  <c r="S71" i="38"/>
  <c r="N72" i="40"/>
  <c r="R188" i="39"/>
  <c r="P9" i="40"/>
  <c r="R114" i="39"/>
  <c r="K72" i="38"/>
  <c r="L72" i="38" s="1"/>
  <c r="Q70" i="34"/>
  <c r="N96" i="39"/>
  <c r="R129" i="39"/>
  <c r="P84" i="41"/>
  <c r="C36" i="41"/>
  <c r="Q69" i="34"/>
  <c r="K71" i="38"/>
  <c r="L71" i="38" s="1"/>
  <c r="K25" i="41"/>
  <c r="L25" i="41" s="1"/>
  <c r="K90" i="41"/>
  <c r="N32" i="40"/>
  <c r="O69" i="34"/>
  <c r="P69" i="34" s="1"/>
  <c r="R174" i="39"/>
  <c r="R178" i="39"/>
  <c r="S72" i="38"/>
  <c r="R131" i="39"/>
  <c r="R150" i="39"/>
  <c r="R72" i="40"/>
  <c r="H72" i="40"/>
  <c r="F17" i="40"/>
  <c r="T17" i="40"/>
  <c r="J17" i="40"/>
  <c r="R107" i="39"/>
  <c r="R116" i="39"/>
  <c r="R121" i="39"/>
  <c r="R139" i="39"/>
  <c r="R158" i="39"/>
  <c r="N9" i="40"/>
  <c r="P10" i="40"/>
  <c r="R172" i="39"/>
  <c r="R176" i="39"/>
  <c r="R186" i="39"/>
  <c r="P6" i="40"/>
  <c r="J6" i="40"/>
  <c r="T8" i="40"/>
  <c r="S17" i="41"/>
  <c r="J16" i="42"/>
  <c r="K70" i="39"/>
  <c r="J24" i="40"/>
  <c r="J26" i="40" s="1"/>
  <c r="F15" i="40"/>
  <c r="F16" i="40"/>
  <c r="L13" i="41"/>
  <c r="E20" i="41"/>
  <c r="H23" i="41"/>
  <c r="N24" i="40"/>
  <c r="N26" i="40" s="1"/>
  <c r="P24" i="40"/>
  <c r="P26" i="40" s="1"/>
  <c r="P13" i="40"/>
  <c r="R170" i="39"/>
  <c r="K88" i="39"/>
  <c r="L88" i="39" s="1"/>
  <c r="F12" i="40"/>
  <c r="K81" i="39"/>
  <c r="L81" i="39" s="1"/>
  <c r="K49" i="39"/>
  <c r="L49" i="39" s="1"/>
  <c r="K51" i="39"/>
  <c r="L51" i="39" s="1"/>
  <c r="F9" i="40"/>
  <c r="S13" i="42"/>
  <c r="J10" i="42"/>
  <c r="S7" i="42"/>
  <c r="K90" i="39"/>
  <c r="L90" i="39" s="1"/>
  <c r="K95" i="39"/>
  <c r="L95" i="39" s="1"/>
  <c r="K97" i="39"/>
  <c r="L97" i="39" s="1"/>
  <c r="K109" i="39"/>
  <c r="L109" i="39" s="1"/>
  <c r="K116" i="39"/>
  <c r="L116" i="39" s="1"/>
  <c r="K128" i="39"/>
  <c r="K130" i="39"/>
  <c r="L130" i="39" s="1"/>
  <c r="N41" i="40"/>
  <c r="N48" i="40" s="1"/>
  <c r="P41" i="40"/>
  <c r="F41" i="40"/>
  <c r="F48" i="40" s="1"/>
  <c r="J36" i="40"/>
  <c r="J32" i="40"/>
  <c r="F32" i="40"/>
  <c r="H41" i="40"/>
  <c r="H48" i="40" s="1"/>
  <c r="R41" i="40"/>
  <c r="J41" i="40"/>
  <c r="J48" i="40" s="1"/>
  <c r="K132" i="39"/>
  <c r="L132" i="39" s="1"/>
  <c r="I21" i="39"/>
  <c r="D22" i="39"/>
  <c r="G22" i="39"/>
  <c r="M22" i="39"/>
  <c r="J12" i="40"/>
  <c r="K201" i="39"/>
  <c r="L201" i="39" s="1"/>
  <c r="B36" i="39"/>
  <c r="C19" i="40"/>
  <c r="K24" i="41"/>
  <c r="L24" i="41" s="1"/>
  <c r="K42" i="39"/>
  <c r="L42" i="39" s="1"/>
  <c r="K44" i="39"/>
  <c r="L44" i="39" s="1"/>
  <c r="H24" i="40"/>
  <c r="H26" i="40" s="1"/>
  <c r="R24" i="40"/>
  <c r="R26" i="40" s="1"/>
  <c r="F24" i="40"/>
  <c r="F26" i="40" s="1"/>
  <c r="R6" i="40"/>
  <c r="E8" i="41"/>
  <c r="K65" i="39"/>
  <c r="L65" i="39" s="1"/>
  <c r="K180" i="39"/>
  <c r="L180" i="39" s="1"/>
  <c r="K185" i="39"/>
  <c r="L185" i="39" s="1"/>
  <c r="S36" i="41"/>
  <c r="L90" i="41"/>
  <c r="N17" i="40"/>
  <c r="O70" i="34"/>
  <c r="P70" i="34" s="1"/>
  <c r="H8" i="40"/>
  <c r="P12" i="40"/>
  <c r="H12" i="40"/>
  <c r="P17" i="40"/>
  <c r="R17" i="40"/>
  <c r="R18" i="40"/>
  <c r="P18" i="40"/>
  <c r="J18" i="40"/>
  <c r="S30" i="41"/>
  <c r="T30" i="41" s="1"/>
  <c r="D70" i="34"/>
  <c r="L70" i="34"/>
  <c r="K52" i="39"/>
  <c r="L52" i="39" s="1"/>
  <c r="K64" i="39"/>
  <c r="L64" i="39" s="1"/>
  <c r="K96" i="39"/>
  <c r="L96" i="39" s="1"/>
  <c r="K108" i="39"/>
  <c r="L108" i="39" s="1"/>
  <c r="K152" i="39"/>
  <c r="L152" i="39" s="1"/>
  <c r="K207" i="39"/>
  <c r="L207" i="39" s="1"/>
  <c r="J9" i="40"/>
  <c r="R9" i="40"/>
  <c r="J16" i="40"/>
  <c r="H16" i="40"/>
  <c r="N16" i="40"/>
  <c r="R10" i="40"/>
  <c r="S10" i="42"/>
  <c r="S9" i="42"/>
  <c r="O21" i="39"/>
  <c r="S14" i="41"/>
  <c r="P32" i="40"/>
  <c r="F12" i="41"/>
  <c r="J12" i="41"/>
  <c r="H12" i="41"/>
  <c r="N12" i="41"/>
  <c r="P12" i="41"/>
  <c r="F84" i="41"/>
  <c r="N58" i="41"/>
  <c r="F18" i="41"/>
  <c r="S11" i="41"/>
  <c r="C11" i="41"/>
  <c r="E33" i="41"/>
  <c r="E36" i="41"/>
  <c r="R30" i="41"/>
  <c r="R51" i="41"/>
  <c r="L18" i="41"/>
  <c r="S29" i="41"/>
  <c r="T29" i="41" s="1"/>
  <c r="T15" i="41"/>
  <c r="L19" i="41"/>
  <c r="J69" i="34"/>
  <c r="K14" i="41"/>
  <c r="J147" i="41"/>
  <c r="K200" i="39"/>
  <c r="K202" i="39" s="1"/>
  <c r="K194" i="39"/>
  <c r="K189" i="39"/>
  <c r="L189" i="39" s="1"/>
  <c r="K187" i="39"/>
  <c r="L187" i="39" s="1"/>
  <c r="K179" i="39"/>
  <c r="L179" i="39" s="1"/>
  <c r="K164" i="39"/>
  <c r="K165" i="39" s="1"/>
  <c r="K159" i="39"/>
  <c r="L159" i="39" s="1"/>
  <c r="K158" i="39"/>
  <c r="L158" i="39" s="1"/>
  <c r="K157" i="39"/>
  <c r="K151" i="39"/>
  <c r="L151" i="39" s="1"/>
  <c r="K150" i="39"/>
  <c r="L150" i="39" s="1"/>
  <c r="K123" i="39"/>
  <c r="L123" i="39" s="1"/>
  <c r="K122" i="39"/>
  <c r="L122" i="39" s="1"/>
  <c r="K115" i="39"/>
  <c r="L115" i="39" s="1"/>
  <c r="K107" i="39"/>
  <c r="K102" i="39"/>
  <c r="L102" i="39" s="1"/>
  <c r="L103" i="39" s="1"/>
  <c r="L72" i="41"/>
  <c r="K82" i="39"/>
  <c r="L82" i="39" s="1"/>
  <c r="K80" i="39"/>
  <c r="L80" i="39" s="1"/>
  <c r="K79" i="39"/>
  <c r="L79" i="39" s="1"/>
  <c r="K74" i="39"/>
  <c r="L74" i="39" s="1"/>
  <c r="K73" i="39"/>
  <c r="L73" i="39" s="1"/>
  <c r="K72" i="39"/>
  <c r="L72" i="39" s="1"/>
  <c r="K71" i="39"/>
  <c r="L71" i="39" s="1"/>
  <c r="K57" i="38"/>
  <c r="L57" i="38" s="1"/>
  <c r="K63" i="39"/>
  <c r="K62" i="39"/>
  <c r="L62" i="39" s="1"/>
  <c r="K57" i="39"/>
  <c r="K58" i="39" s="1"/>
  <c r="K43" i="39"/>
  <c r="L43" i="39" s="1"/>
  <c r="H6" i="40"/>
  <c r="K72" i="41"/>
  <c r="D19" i="40"/>
  <c r="P8" i="40"/>
  <c r="R8" i="40"/>
  <c r="L24" i="40"/>
  <c r="L26" i="40" s="1"/>
  <c r="T24" i="40"/>
  <c r="T26" i="40" s="1"/>
  <c r="S26" i="40"/>
  <c r="T12" i="40"/>
  <c r="L12" i="40"/>
  <c r="K11" i="40"/>
  <c r="L11" i="40" s="1"/>
  <c r="T16" i="40"/>
  <c r="K10" i="40"/>
  <c r="L10" i="40" s="1"/>
  <c r="K6" i="40"/>
  <c r="L6" i="40" s="1"/>
  <c r="K8" i="40"/>
  <c r="L8" i="40" s="1"/>
  <c r="T9" i="40"/>
  <c r="L9" i="40"/>
  <c r="K41" i="39"/>
  <c r="L41" i="39" s="1"/>
  <c r="K58" i="41"/>
  <c r="L12" i="41"/>
  <c r="L55" i="41"/>
  <c r="L58" i="41" s="1"/>
  <c r="K33" i="41"/>
  <c r="K78" i="41"/>
  <c r="L76" i="41"/>
  <c r="L78" i="41" s="1"/>
  <c r="K45" i="41"/>
  <c r="L43" i="41"/>
  <c r="L45" i="41" s="1"/>
  <c r="K36" i="41"/>
  <c r="K20" i="41"/>
  <c r="K8" i="41"/>
  <c r="J141" i="41"/>
  <c r="H84" i="41"/>
  <c r="H58" i="41"/>
  <c r="K28" i="41"/>
  <c r="L28" i="41" s="1"/>
  <c r="R14" i="41"/>
  <c r="N14" i="41"/>
  <c r="K21" i="41"/>
  <c r="K13" i="41"/>
  <c r="L35" i="41"/>
  <c r="K27" i="41"/>
  <c r="L27" i="41" s="1"/>
  <c r="L32" i="41"/>
  <c r="K30" i="41"/>
  <c r="L30" i="41" s="1"/>
  <c r="K29" i="41"/>
  <c r="L29" i="41" s="1"/>
  <c r="K26" i="41"/>
  <c r="L26" i="41" s="1"/>
  <c r="K23" i="41"/>
  <c r="L23" i="41" s="1"/>
  <c r="K22" i="41"/>
  <c r="L22" i="41" s="1"/>
  <c r="L10" i="41"/>
  <c r="K147" i="41"/>
  <c r="L145" i="41"/>
  <c r="L147" i="41" s="1"/>
  <c r="K120" i="41"/>
  <c r="L119" i="41"/>
  <c r="L120" i="41" s="1"/>
  <c r="E17" i="41"/>
  <c r="K15" i="41"/>
  <c r="L15" i="41" s="1"/>
  <c r="K11" i="41"/>
  <c r="K141" i="41"/>
  <c r="L139" i="41"/>
  <c r="L141" i="41" s="1"/>
  <c r="K135" i="41"/>
  <c r="L134" i="41"/>
  <c r="L135" i="41" s="1"/>
  <c r="K130" i="41"/>
  <c r="L129" i="41"/>
  <c r="L130" i="41" s="1"/>
  <c r="K125" i="41"/>
  <c r="L124" i="41"/>
  <c r="L125" i="41" s="1"/>
  <c r="K115" i="41"/>
  <c r="L114" i="41"/>
  <c r="L115" i="41" s="1"/>
  <c r="K110" i="41"/>
  <c r="L109" i="41"/>
  <c r="L110" i="41" s="1"/>
  <c r="K105" i="41"/>
  <c r="L104" i="41"/>
  <c r="L105" i="41" s="1"/>
  <c r="K100" i="41"/>
  <c r="L99" i="41"/>
  <c r="L100" i="41" s="1"/>
  <c r="K95" i="41"/>
  <c r="L94" i="41"/>
  <c r="L95" i="41" s="1"/>
  <c r="K84" i="41"/>
  <c r="L82" i="41"/>
  <c r="L84" i="41" s="1"/>
  <c r="K51" i="41"/>
  <c r="L49" i="41"/>
  <c r="L51" i="41" s="1"/>
  <c r="L21" i="41"/>
  <c r="L14" i="41"/>
  <c r="L65" i="41"/>
  <c r="K65" i="41"/>
  <c r="L7" i="41"/>
  <c r="F6" i="40"/>
  <c r="F14" i="40"/>
  <c r="K14" i="40"/>
  <c r="L14" i="40" s="1"/>
  <c r="L16" i="40"/>
  <c r="K13" i="40"/>
  <c r="L13" i="40" s="1"/>
  <c r="K88" i="40"/>
  <c r="L87" i="40"/>
  <c r="L88" i="40" s="1"/>
  <c r="K83" i="40"/>
  <c r="L82" i="40"/>
  <c r="L83" i="40" s="1"/>
  <c r="K78" i="40"/>
  <c r="L77" i="40"/>
  <c r="L78" i="40" s="1"/>
  <c r="K73" i="40"/>
  <c r="L72" i="40"/>
  <c r="L73" i="40" s="1"/>
  <c r="K68" i="40"/>
  <c r="L67" i="40"/>
  <c r="L68" i="40" s="1"/>
  <c r="K63" i="40"/>
  <c r="L62" i="40"/>
  <c r="L63" i="40" s="1"/>
  <c r="K58" i="40"/>
  <c r="L57" i="40"/>
  <c r="L58" i="40" s="1"/>
  <c r="K53" i="40"/>
  <c r="L52" i="40"/>
  <c r="L53" i="40" s="1"/>
  <c r="K48" i="40"/>
  <c r="L41" i="40"/>
  <c r="L48" i="40" s="1"/>
  <c r="K37" i="40"/>
  <c r="L36" i="40"/>
  <c r="L37" i="40" s="1"/>
  <c r="K32" i="40"/>
  <c r="L30" i="40"/>
  <c r="L32" i="40" s="1"/>
  <c r="K17" i="40"/>
  <c r="L17" i="40" s="1"/>
  <c r="K18" i="40"/>
  <c r="L18" i="40" s="1"/>
  <c r="H81" i="39"/>
  <c r="H80" i="39"/>
  <c r="E11" i="39"/>
  <c r="K11" i="39" s="1"/>
  <c r="L11" i="39" s="1"/>
  <c r="K89" i="39"/>
  <c r="L89" i="39" s="1"/>
  <c r="E13" i="39"/>
  <c r="K13" i="39" s="1"/>
  <c r="K133" i="39"/>
  <c r="L133" i="39" s="1"/>
  <c r="E14" i="39"/>
  <c r="K14" i="39" s="1"/>
  <c r="K138" i="39"/>
  <c r="E16" i="39"/>
  <c r="K16" i="39" s="1"/>
  <c r="L16" i="39" s="1"/>
  <c r="K140" i="39"/>
  <c r="L140" i="39" s="1"/>
  <c r="E17" i="39"/>
  <c r="K17" i="39" s="1"/>
  <c r="K145" i="39"/>
  <c r="E26" i="39"/>
  <c r="K169" i="39"/>
  <c r="E28" i="39"/>
  <c r="K28" i="39" s="1"/>
  <c r="L28" i="39" s="1"/>
  <c r="K171" i="39"/>
  <c r="L171" i="39" s="1"/>
  <c r="E30" i="39"/>
  <c r="K30" i="39" s="1"/>
  <c r="L30" i="39" s="1"/>
  <c r="K173" i="39"/>
  <c r="L173" i="39" s="1"/>
  <c r="E32" i="39"/>
  <c r="K32" i="39" s="1"/>
  <c r="L32" i="39" s="1"/>
  <c r="K175" i="39"/>
  <c r="L175" i="39" s="1"/>
  <c r="E34" i="39"/>
  <c r="K34" i="39" s="1"/>
  <c r="L34" i="39" s="1"/>
  <c r="K177" i="39"/>
  <c r="L177" i="39" s="1"/>
  <c r="K50" i="39"/>
  <c r="L50" i="39" s="1"/>
  <c r="K87" i="39"/>
  <c r="K129" i="39"/>
  <c r="L129" i="39" s="1"/>
  <c r="K131" i="39"/>
  <c r="L131" i="39" s="1"/>
  <c r="K186" i="39"/>
  <c r="L186" i="39" s="1"/>
  <c r="K188" i="39"/>
  <c r="L188" i="39" s="1"/>
  <c r="K195" i="39"/>
  <c r="L195" i="39" s="1"/>
  <c r="E6" i="39"/>
  <c r="K6" i="39" s="1"/>
  <c r="L6" i="39" s="1"/>
  <c r="K40" i="39"/>
  <c r="L128" i="39"/>
  <c r="E15" i="39"/>
  <c r="K15" i="39" s="1"/>
  <c r="K139" i="39"/>
  <c r="L139" i="39" s="1"/>
  <c r="E27" i="39"/>
  <c r="K27" i="39" s="1"/>
  <c r="K170" i="39"/>
  <c r="L170" i="39" s="1"/>
  <c r="E29" i="39"/>
  <c r="K29" i="39" s="1"/>
  <c r="K172" i="39"/>
  <c r="L172" i="39" s="1"/>
  <c r="E31" i="39"/>
  <c r="K31" i="39" s="1"/>
  <c r="K174" i="39"/>
  <c r="L174" i="39" s="1"/>
  <c r="E33" i="39"/>
  <c r="K33" i="39" s="1"/>
  <c r="K176" i="39"/>
  <c r="L176" i="39" s="1"/>
  <c r="E35" i="39"/>
  <c r="K35" i="39" s="1"/>
  <c r="K178" i="39"/>
  <c r="L178" i="39" s="1"/>
  <c r="L63" i="39"/>
  <c r="K114" i="39"/>
  <c r="K121" i="39"/>
  <c r="K206" i="39"/>
  <c r="S17" i="42"/>
  <c r="J9" i="42"/>
  <c r="J13" i="42"/>
  <c r="J7" i="42"/>
  <c r="R235" i="43"/>
  <c r="R35" i="43" s="1"/>
  <c r="Q35" i="43"/>
  <c r="S25" i="41"/>
  <c r="T25" i="41" s="1"/>
  <c r="S10" i="40"/>
  <c r="T10" i="40" s="1"/>
  <c r="J30" i="41"/>
  <c r="F30" i="41"/>
  <c r="H18" i="40"/>
  <c r="H15" i="41"/>
  <c r="H17" i="41" s="1"/>
  <c r="R15" i="41"/>
  <c r="R17" i="41" s="1"/>
  <c r="J15" i="41"/>
  <c r="J17" i="41" s="1"/>
  <c r="E21" i="39"/>
  <c r="I19" i="40"/>
  <c r="S21" i="41"/>
  <c r="O19" i="40"/>
  <c r="Q22" i="39"/>
  <c r="Q36" i="39"/>
  <c r="J58" i="41"/>
  <c r="C20" i="41"/>
  <c r="F19" i="41"/>
  <c r="H14" i="41"/>
  <c r="N30" i="41"/>
  <c r="N15" i="41"/>
  <c r="N17" i="41" s="1"/>
  <c r="P15" i="41"/>
  <c r="D17" i="41"/>
  <c r="P30" i="41"/>
  <c r="H30" i="41"/>
  <c r="C17" i="41"/>
  <c r="N84" i="41"/>
  <c r="N65" i="41"/>
  <c r="S13" i="41"/>
  <c r="R58" i="41"/>
  <c r="D9" i="41"/>
  <c r="D11" i="41" s="1"/>
  <c r="S20" i="41"/>
  <c r="J29" i="41"/>
  <c r="P24" i="41"/>
  <c r="T35" i="41"/>
  <c r="P14" i="41"/>
  <c r="J14" i="41"/>
  <c r="S23" i="41"/>
  <c r="T23" i="41" s="1"/>
  <c r="D34" i="41"/>
  <c r="N34" i="41" s="1"/>
  <c r="S33" i="41"/>
  <c r="D31" i="41"/>
  <c r="D33" i="41" s="1"/>
  <c r="C33" i="41"/>
  <c r="D20" i="41"/>
  <c r="D6" i="41"/>
  <c r="N6" i="41" s="1"/>
  <c r="N8" i="41" s="1"/>
  <c r="C8" i="41"/>
  <c r="F35" i="41"/>
  <c r="P35" i="41"/>
  <c r="T28" i="41"/>
  <c r="N21" i="41"/>
  <c r="J21" i="41"/>
  <c r="H10" i="41"/>
  <c r="J7" i="41"/>
  <c r="N10" i="41"/>
  <c r="J10" i="41"/>
  <c r="H7" i="41"/>
  <c r="F10" i="41"/>
  <c r="T7" i="41"/>
  <c r="T26" i="41"/>
  <c r="S22" i="41"/>
  <c r="T22" i="41" s="1"/>
  <c r="S27" i="41"/>
  <c r="T27" i="41" s="1"/>
  <c r="T19" i="41"/>
  <c r="R10" i="41"/>
  <c r="P7" i="41"/>
  <c r="T10" i="41"/>
  <c r="F7" i="41"/>
  <c r="R7" i="41"/>
  <c r="P141" i="41"/>
  <c r="P58" i="41"/>
  <c r="F25" i="41"/>
  <c r="S24" i="41"/>
  <c r="T24" i="41" s="1"/>
  <c r="H21" i="41"/>
  <c r="P21" i="41"/>
  <c r="T62" i="41"/>
  <c r="T65" i="41" s="1"/>
  <c r="T13" i="41"/>
  <c r="T55" i="41"/>
  <c r="T58" i="41" s="1"/>
  <c r="T12" i="41"/>
  <c r="R13" i="41"/>
  <c r="P13" i="41"/>
  <c r="F13" i="41"/>
  <c r="N13" i="41"/>
  <c r="J13" i="41"/>
  <c r="H13" i="41"/>
  <c r="R35" i="41"/>
  <c r="R29" i="41"/>
  <c r="R25" i="41"/>
  <c r="R21" i="41"/>
  <c r="P32" i="41"/>
  <c r="P27" i="41"/>
  <c r="P23" i="41"/>
  <c r="P18" i="41"/>
  <c r="P20" i="41" s="1"/>
  <c r="N28" i="41"/>
  <c r="N24" i="41"/>
  <c r="N19" i="41"/>
  <c r="J28" i="41"/>
  <c r="J24" i="41"/>
  <c r="J19" i="41"/>
  <c r="H28" i="41"/>
  <c r="H24" i="41"/>
  <c r="H19" i="41"/>
  <c r="R28" i="41"/>
  <c r="R24" i="41"/>
  <c r="R19" i="41"/>
  <c r="N35" i="41"/>
  <c r="N29" i="41"/>
  <c r="N25" i="41"/>
  <c r="J32" i="41"/>
  <c r="J27" i="41"/>
  <c r="J23" i="41"/>
  <c r="J18" i="41"/>
  <c r="H35" i="41"/>
  <c r="H29" i="41"/>
  <c r="H25" i="41"/>
  <c r="T69" i="41"/>
  <c r="T72" i="41" s="1"/>
  <c r="T14" i="41"/>
  <c r="J9" i="41"/>
  <c r="J6" i="41"/>
  <c r="R32" i="41"/>
  <c r="R27" i="41"/>
  <c r="R23" i="41"/>
  <c r="R18" i="41"/>
  <c r="P29" i="41"/>
  <c r="P25" i="41"/>
  <c r="N26" i="41"/>
  <c r="N22" i="41"/>
  <c r="J26" i="41"/>
  <c r="J22" i="41"/>
  <c r="H26" i="41"/>
  <c r="H22" i="41"/>
  <c r="R26" i="41"/>
  <c r="R22" i="41"/>
  <c r="P26" i="41"/>
  <c r="P22" i="41"/>
  <c r="N32" i="41"/>
  <c r="N27" i="41"/>
  <c r="N23" i="41"/>
  <c r="N18" i="41"/>
  <c r="J25" i="41"/>
  <c r="H27" i="41"/>
  <c r="H18" i="41"/>
  <c r="T32" i="41"/>
  <c r="F32" i="41"/>
  <c r="F23" i="41"/>
  <c r="F28" i="41"/>
  <c r="F24" i="41"/>
  <c r="F29" i="41"/>
  <c r="P147" i="41"/>
  <c r="F141" i="41"/>
  <c r="F147" i="41"/>
  <c r="R65" i="41"/>
  <c r="H65" i="41"/>
  <c r="F58" i="41"/>
  <c r="J84" i="41"/>
  <c r="T18" i="41"/>
  <c r="G37" i="41"/>
  <c r="O37" i="41"/>
  <c r="Q37" i="41"/>
  <c r="M37" i="41"/>
  <c r="S6" i="41"/>
  <c r="S8" i="41" s="1"/>
  <c r="F17" i="41"/>
  <c r="I37" i="41"/>
  <c r="R147" i="41"/>
  <c r="S135" i="41"/>
  <c r="T135" i="41"/>
  <c r="S120" i="41"/>
  <c r="T120" i="41"/>
  <c r="S105" i="41"/>
  <c r="T105" i="41"/>
  <c r="S84" i="41"/>
  <c r="T84" i="41"/>
  <c r="S72" i="41"/>
  <c r="P125" i="41"/>
  <c r="J125" i="41"/>
  <c r="F125" i="41"/>
  <c r="P135" i="41"/>
  <c r="J135" i="41"/>
  <c r="P130" i="41"/>
  <c r="J130" i="41"/>
  <c r="F130" i="41"/>
  <c r="N120" i="41"/>
  <c r="H120" i="41"/>
  <c r="N110" i="41"/>
  <c r="H110" i="41"/>
  <c r="R115" i="41"/>
  <c r="N115" i="41"/>
  <c r="H115" i="41"/>
  <c r="N105" i="41"/>
  <c r="H105" i="41"/>
  <c r="N100" i="41"/>
  <c r="H100" i="41"/>
  <c r="P95" i="41"/>
  <c r="J95" i="41"/>
  <c r="F95" i="41"/>
  <c r="N78" i="41"/>
  <c r="H78" i="41"/>
  <c r="S130" i="41"/>
  <c r="J90" i="41"/>
  <c r="P72" i="41"/>
  <c r="F72" i="41"/>
  <c r="T95" i="41"/>
  <c r="N90" i="41"/>
  <c r="R72" i="41"/>
  <c r="H72" i="41"/>
  <c r="N51" i="41"/>
  <c r="H51" i="41"/>
  <c r="P45" i="41"/>
  <c r="J45" i="41"/>
  <c r="F45" i="41"/>
  <c r="S100" i="41"/>
  <c r="S51" i="41"/>
  <c r="S45" i="41"/>
  <c r="S147" i="41"/>
  <c r="T147" i="41"/>
  <c r="S141" i="41"/>
  <c r="T141" i="41"/>
  <c r="T125" i="41"/>
  <c r="S125" i="41"/>
  <c r="S115" i="41"/>
  <c r="T115" i="41"/>
  <c r="S78" i="41"/>
  <c r="T78" i="41"/>
  <c r="T110" i="41"/>
  <c r="S110" i="41"/>
  <c r="T88" i="41"/>
  <c r="T90" i="41" s="1"/>
  <c r="S90" i="41"/>
  <c r="S65" i="41"/>
  <c r="S58" i="41"/>
  <c r="N147" i="41"/>
  <c r="H147" i="41"/>
  <c r="N141" i="41"/>
  <c r="H141" i="41"/>
  <c r="N125" i="41"/>
  <c r="H125" i="41"/>
  <c r="R135" i="41"/>
  <c r="N135" i="41"/>
  <c r="H135" i="41"/>
  <c r="R130" i="41"/>
  <c r="N130" i="41"/>
  <c r="H130" i="41"/>
  <c r="P120" i="41"/>
  <c r="J120" i="41"/>
  <c r="F120" i="41"/>
  <c r="F135" i="41"/>
  <c r="P110" i="41"/>
  <c r="J110" i="41"/>
  <c r="F110" i="41"/>
  <c r="P115" i="41"/>
  <c r="J115" i="41"/>
  <c r="P105" i="41"/>
  <c r="J105" i="41"/>
  <c r="F105" i="41"/>
  <c r="P100" i="41"/>
  <c r="J100" i="41"/>
  <c r="F100" i="41"/>
  <c r="N95" i="41"/>
  <c r="H95" i="41"/>
  <c r="P78" i="41"/>
  <c r="J78" i="41"/>
  <c r="F78" i="41"/>
  <c r="T130" i="41"/>
  <c r="P90" i="41"/>
  <c r="F90" i="41"/>
  <c r="J72" i="41"/>
  <c r="P65" i="41"/>
  <c r="J65" i="41"/>
  <c r="F65" i="41"/>
  <c r="S95" i="41"/>
  <c r="F115" i="41"/>
  <c r="R90" i="41"/>
  <c r="H90" i="41"/>
  <c r="N72" i="41"/>
  <c r="P51" i="41"/>
  <c r="J51" i="41"/>
  <c r="F51" i="41"/>
  <c r="R45" i="41"/>
  <c r="N45" i="41"/>
  <c r="H45" i="41"/>
  <c r="T100" i="41"/>
  <c r="T51" i="41"/>
  <c r="T45" i="41"/>
  <c r="S14" i="40"/>
  <c r="T14" i="40" s="1"/>
  <c r="F18" i="40"/>
  <c r="F8" i="40"/>
  <c r="R16" i="40"/>
  <c r="R12" i="40"/>
  <c r="G19" i="40"/>
  <c r="S6" i="40"/>
  <c r="T6" i="40" s="1"/>
  <c r="N18" i="40"/>
  <c r="S18" i="40"/>
  <c r="T18" i="40" s="1"/>
  <c r="S11" i="40"/>
  <c r="T11" i="40" s="1"/>
  <c r="F10" i="40"/>
  <c r="Q19" i="40"/>
  <c r="N12" i="40"/>
  <c r="N10" i="40"/>
  <c r="E19" i="40"/>
  <c r="M19" i="40"/>
  <c r="P36" i="40"/>
  <c r="P37" i="40" s="1"/>
  <c r="H32" i="40"/>
  <c r="T36" i="40"/>
  <c r="T37" i="40" s="1"/>
  <c r="N67" i="40"/>
  <c r="N68" i="40" s="1"/>
  <c r="T32" i="40"/>
  <c r="S32" i="40"/>
  <c r="N87" i="40"/>
  <c r="N88" i="40" s="1"/>
  <c r="R67" i="40"/>
  <c r="R68" i="40" s="1"/>
  <c r="H67" i="40"/>
  <c r="H68" i="40" s="1"/>
  <c r="R36" i="40"/>
  <c r="R37" i="40" s="1"/>
  <c r="N36" i="40"/>
  <c r="N37" i="40" s="1"/>
  <c r="H36" i="40"/>
  <c r="H37" i="40" s="1"/>
  <c r="D37" i="40"/>
  <c r="N62" i="40"/>
  <c r="N63" i="40" s="1"/>
  <c r="R87" i="40"/>
  <c r="R88" i="40" s="1"/>
  <c r="H87" i="40"/>
  <c r="H88" i="40" s="1"/>
  <c r="R62" i="40"/>
  <c r="R63" i="40" s="1"/>
  <c r="H62" i="40"/>
  <c r="H63" i="40" s="1"/>
  <c r="F58" i="40"/>
  <c r="P58" i="40"/>
  <c r="R48" i="40"/>
  <c r="P62" i="40"/>
  <c r="P63" i="40" s="1"/>
  <c r="J62" i="40"/>
  <c r="J63" i="40" s="1"/>
  <c r="F62" i="40"/>
  <c r="F63" i="40" s="1"/>
  <c r="J58" i="40"/>
  <c r="S83" i="40"/>
  <c r="T82" i="40"/>
  <c r="T83" i="40" s="1"/>
  <c r="T77" i="40"/>
  <c r="T78" i="40" s="1"/>
  <c r="S78" i="40"/>
  <c r="T57" i="40"/>
  <c r="T58" i="40" s="1"/>
  <c r="S58" i="40"/>
  <c r="T41" i="40"/>
  <c r="T48" i="40" s="1"/>
  <c r="S48" i="40"/>
  <c r="P87" i="40"/>
  <c r="P88" i="40" s="1"/>
  <c r="J87" i="40"/>
  <c r="J88" i="40" s="1"/>
  <c r="F87" i="40"/>
  <c r="F88" i="40" s="1"/>
  <c r="J78" i="40"/>
  <c r="P67" i="40"/>
  <c r="P68" i="40" s="1"/>
  <c r="J67" i="40"/>
  <c r="J68" i="40" s="1"/>
  <c r="F67" i="40"/>
  <c r="F68" i="40" s="1"/>
  <c r="R73" i="40"/>
  <c r="N73" i="40"/>
  <c r="H73" i="40"/>
  <c r="P83" i="40"/>
  <c r="J83" i="40"/>
  <c r="F83" i="40"/>
  <c r="N78" i="40"/>
  <c r="N53" i="40"/>
  <c r="H53" i="40"/>
  <c r="N58" i="40"/>
  <c r="T62" i="40"/>
  <c r="T63" i="40" s="1"/>
  <c r="S88" i="40"/>
  <c r="T87" i="40"/>
  <c r="T88" i="40" s="1"/>
  <c r="S53" i="40"/>
  <c r="T52" i="40"/>
  <c r="T53" i="40" s="1"/>
  <c r="S73" i="40"/>
  <c r="T72" i="40"/>
  <c r="T73" i="40" s="1"/>
  <c r="S68" i="40"/>
  <c r="T67" i="40"/>
  <c r="T68" i="40" s="1"/>
  <c r="P78" i="40"/>
  <c r="F78" i="40"/>
  <c r="R83" i="40"/>
  <c r="N83" i="40"/>
  <c r="H83" i="40"/>
  <c r="R78" i="40"/>
  <c r="H78" i="40"/>
  <c r="P53" i="40"/>
  <c r="J53" i="40"/>
  <c r="F53" i="40"/>
  <c r="P72" i="40"/>
  <c r="P73" i="40" s="1"/>
  <c r="J72" i="40"/>
  <c r="J73" i="40" s="1"/>
  <c r="F72" i="40"/>
  <c r="F73" i="40" s="1"/>
  <c r="R58" i="40"/>
  <c r="H58" i="40"/>
  <c r="S63" i="40"/>
  <c r="P48" i="40"/>
  <c r="J37" i="40"/>
  <c r="F37" i="40"/>
  <c r="S37" i="40"/>
  <c r="E7" i="39"/>
  <c r="O7" i="39"/>
  <c r="D8" i="39"/>
  <c r="G8" i="39"/>
  <c r="M8" i="39"/>
  <c r="Q8" i="39"/>
  <c r="E9" i="39"/>
  <c r="I9" i="39"/>
  <c r="O9" i="39"/>
  <c r="D10" i="39"/>
  <c r="G10" i="39"/>
  <c r="M10" i="39"/>
  <c r="Q10" i="39"/>
  <c r="I36" i="39"/>
  <c r="O36" i="39"/>
  <c r="C9" i="39"/>
  <c r="E22" i="39"/>
  <c r="G53" i="39"/>
  <c r="G83" i="39"/>
  <c r="Q83" i="39"/>
  <c r="I22" i="39"/>
  <c r="I23" i="39" s="1"/>
  <c r="I7" i="39"/>
  <c r="H28" i="39"/>
  <c r="R28" i="39"/>
  <c r="H30" i="39"/>
  <c r="R30" i="39"/>
  <c r="H32" i="39"/>
  <c r="R32" i="39"/>
  <c r="H34" i="39"/>
  <c r="R34" i="39"/>
  <c r="O22" i="39"/>
  <c r="O23" i="39" s="1"/>
  <c r="J28" i="39"/>
  <c r="P28" i="39"/>
  <c r="J30" i="39"/>
  <c r="P30" i="39"/>
  <c r="J32" i="39"/>
  <c r="P32" i="39"/>
  <c r="J34" i="39"/>
  <c r="P34" i="39"/>
  <c r="C196" i="39"/>
  <c r="N28" i="39"/>
  <c r="S28" i="39"/>
  <c r="T28" i="39" s="1"/>
  <c r="S30" i="39"/>
  <c r="T30" i="39" s="1"/>
  <c r="N30" i="39"/>
  <c r="N32" i="39"/>
  <c r="S32" i="39"/>
  <c r="T32" i="39" s="1"/>
  <c r="S34" i="39"/>
  <c r="T34" i="39" s="1"/>
  <c r="N34" i="39"/>
  <c r="H22" i="39"/>
  <c r="N22" i="39"/>
  <c r="R22" i="39"/>
  <c r="S27" i="39"/>
  <c r="S29" i="39"/>
  <c r="S31" i="39"/>
  <c r="S33" i="39"/>
  <c r="S35" i="39"/>
  <c r="C22" i="39"/>
  <c r="C27" i="39"/>
  <c r="C29" i="39"/>
  <c r="C31" i="39"/>
  <c r="C33" i="39"/>
  <c r="C35" i="39"/>
  <c r="G7" i="39"/>
  <c r="M7" i="39"/>
  <c r="Q7" i="39"/>
  <c r="E8" i="39"/>
  <c r="I8" i="39"/>
  <c r="O8" i="39"/>
  <c r="G9" i="39"/>
  <c r="M9" i="39"/>
  <c r="Q9" i="39"/>
  <c r="E10" i="39"/>
  <c r="I10" i="39"/>
  <c r="O10" i="39"/>
  <c r="F133" i="39"/>
  <c r="C160" i="39"/>
  <c r="G160" i="39"/>
  <c r="M160" i="39"/>
  <c r="Q160" i="39"/>
  <c r="G181" i="39"/>
  <c r="M181" i="39"/>
  <c r="D194" i="39"/>
  <c r="G196" i="39"/>
  <c r="S194" i="39"/>
  <c r="Q196" i="39"/>
  <c r="I202" i="39"/>
  <c r="O202" i="39"/>
  <c r="C208" i="39"/>
  <c r="G208" i="39"/>
  <c r="S206" i="39"/>
  <c r="Q208" i="39"/>
  <c r="C21" i="39"/>
  <c r="G21" i="39"/>
  <c r="G23" i="39" s="1"/>
  <c r="M21" i="39"/>
  <c r="M23" i="39" s="1"/>
  <c r="Q21" i="39"/>
  <c r="Q23" i="39" s="1"/>
  <c r="D27" i="39"/>
  <c r="P27" i="39" s="1"/>
  <c r="C28" i="39"/>
  <c r="D29" i="39"/>
  <c r="R29" i="39" s="1"/>
  <c r="C30" i="39"/>
  <c r="D31" i="39"/>
  <c r="P31" i="39" s="1"/>
  <c r="C32" i="39"/>
  <c r="D33" i="39"/>
  <c r="R33" i="39" s="1"/>
  <c r="C34" i="39"/>
  <c r="D35" i="39"/>
  <c r="P35" i="39" s="1"/>
  <c r="G26" i="39"/>
  <c r="G36" i="39" s="1"/>
  <c r="M26" i="39"/>
  <c r="S22" i="39"/>
  <c r="T22" i="39" s="1"/>
  <c r="S17" i="39"/>
  <c r="S12" i="39"/>
  <c r="S14" i="39"/>
  <c r="N16" i="39"/>
  <c r="S16" i="39"/>
  <c r="T16" i="39" s="1"/>
  <c r="N11" i="39"/>
  <c r="S11" i="39"/>
  <c r="S13" i="39"/>
  <c r="H16" i="39"/>
  <c r="R16" i="39"/>
  <c r="S15" i="39"/>
  <c r="H11" i="39"/>
  <c r="C7" i="39"/>
  <c r="C11" i="39"/>
  <c r="D12" i="39"/>
  <c r="R12" i="39" s="1"/>
  <c r="C13" i="39"/>
  <c r="C15" i="39"/>
  <c r="C6" i="39"/>
  <c r="C8" i="39"/>
  <c r="C10" i="39"/>
  <c r="C12" i="39"/>
  <c r="E12" i="39"/>
  <c r="K12" i="39" s="1"/>
  <c r="D13" i="39"/>
  <c r="P13" i="39" s="1"/>
  <c r="D15" i="39"/>
  <c r="F15" i="39" s="1"/>
  <c r="C16" i="39"/>
  <c r="R11" i="39"/>
  <c r="P16" i="39"/>
  <c r="J16" i="39"/>
  <c r="P11" i="39"/>
  <c r="J11" i="39"/>
  <c r="H6" i="39"/>
  <c r="N6" i="39"/>
  <c r="R6" i="39"/>
  <c r="J6" i="39"/>
  <c r="P6" i="39"/>
  <c r="S6" i="39"/>
  <c r="S159" i="39"/>
  <c r="T159" i="39" s="1"/>
  <c r="S133" i="39"/>
  <c r="T133" i="39" s="1"/>
  <c r="C141" i="39"/>
  <c r="G141" i="39"/>
  <c r="Q141" i="39"/>
  <c r="S140" i="39"/>
  <c r="T140" i="39" s="1"/>
  <c r="E146" i="39"/>
  <c r="I146" i="39"/>
  <c r="O146" i="39"/>
  <c r="C153" i="39"/>
  <c r="G153" i="39"/>
  <c r="Q153" i="39"/>
  <c r="S150" i="39"/>
  <c r="T150" i="39" s="1"/>
  <c r="F123" i="39"/>
  <c r="F207" i="39"/>
  <c r="F79" i="39"/>
  <c r="J79" i="39"/>
  <c r="M83" i="39"/>
  <c r="S82" i="39"/>
  <c r="T82" i="39" s="1"/>
  <c r="E103" i="39"/>
  <c r="I103" i="39"/>
  <c r="O103" i="39"/>
  <c r="F102" i="39"/>
  <c r="J102" i="39"/>
  <c r="P102" i="39"/>
  <c r="S109" i="39"/>
  <c r="T109" i="39" s="1"/>
  <c r="S123" i="39"/>
  <c r="T123" i="39" s="1"/>
  <c r="E134" i="39"/>
  <c r="I134" i="39"/>
  <c r="O134" i="39"/>
  <c r="J207" i="39"/>
  <c r="E45" i="39"/>
  <c r="O45" i="39"/>
  <c r="C66" i="39"/>
  <c r="C75" i="39"/>
  <c r="G75" i="39"/>
  <c r="M75" i="39"/>
  <c r="S74" i="39"/>
  <c r="T74" i="39" s="1"/>
  <c r="C83" i="39"/>
  <c r="I45" i="39"/>
  <c r="P41" i="39"/>
  <c r="E181" i="39"/>
  <c r="I181" i="39"/>
  <c r="O181" i="39"/>
  <c r="I208" i="39"/>
  <c r="O208" i="39"/>
  <c r="G45" i="39"/>
  <c r="S40" i="39"/>
  <c r="T40" i="39" s="1"/>
  <c r="Q45" i="39"/>
  <c r="S41" i="39"/>
  <c r="Q53" i="39"/>
  <c r="I141" i="39"/>
  <c r="O141" i="39"/>
  <c r="I153" i="39"/>
  <c r="O153" i="39"/>
  <c r="P207" i="39"/>
  <c r="E165" i="39"/>
  <c r="I165" i="39"/>
  <c r="O165" i="39"/>
  <c r="S172" i="39"/>
  <c r="T172" i="39" s="1"/>
  <c r="I196" i="39"/>
  <c r="O196" i="39"/>
  <c r="C202" i="39"/>
  <c r="G202" i="39"/>
  <c r="S129" i="39"/>
  <c r="T129" i="39" s="1"/>
  <c r="F173" i="39"/>
  <c r="J49" i="39"/>
  <c r="P49" i="39"/>
  <c r="S50" i="39"/>
  <c r="T50" i="39" s="1"/>
  <c r="F51" i="39"/>
  <c r="J51" i="39"/>
  <c r="P51" i="39"/>
  <c r="S52" i="39"/>
  <c r="T52" i="39" s="1"/>
  <c r="G66" i="39"/>
  <c r="Q66" i="39"/>
  <c r="F62" i="39"/>
  <c r="F63" i="39"/>
  <c r="F65" i="39"/>
  <c r="S65" i="39"/>
  <c r="T65" i="39" s="1"/>
  <c r="J71" i="39"/>
  <c r="E117" i="39"/>
  <c r="I117" i="39"/>
  <c r="O117" i="39"/>
  <c r="C146" i="39"/>
  <c r="G146" i="39"/>
  <c r="M146" i="39"/>
  <c r="Q146" i="39"/>
  <c r="E160" i="39"/>
  <c r="I160" i="39"/>
  <c r="O160" i="39"/>
  <c r="S176" i="39"/>
  <c r="T176" i="39" s="1"/>
  <c r="F177" i="39"/>
  <c r="J177" i="39"/>
  <c r="F180" i="39"/>
  <c r="S200" i="39"/>
  <c r="Q202" i="39"/>
  <c r="J62" i="39"/>
  <c r="P62" i="39"/>
  <c r="Q75" i="39"/>
  <c r="J72" i="39"/>
  <c r="P72" i="39"/>
  <c r="S87" i="39"/>
  <c r="T87" i="39" s="1"/>
  <c r="F88" i="39"/>
  <c r="J88" i="39"/>
  <c r="P88" i="39"/>
  <c r="F89" i="39"/>
  <c r="F130" i="39"/>
  <c r="J130" i="39"/>
  <c r="P130" i="39"/>
  <c r="J173" i="39"/>
  <c r="S188" i="39"/>
  <c r="T188" i="39" s="1"/>
  <c r="F195" i="39"/>
  <c r="C53" i="39"/>
  <c r="M53" i="39"/>
  <c r="P79" i="39"/>
  <c r="G98" i="39"/>
  <c r="Q98" i="39"/>
  <c r="F95" i="39"/>
  <c r="J95" i="39"/>
  <c r="P95" i="39"/>
  <c r="C103" i="39"/>
  <c r="E110" i="39"/>
  <c r="I110" i="39"/>
  <c r="O110" i="39"/>
  <c r="C117" i="39"/>
  <c r="G117" i="39"/>
  <c r="M117" i="39"/>
  <c r="Q117" i="39"/>
  <c r="S114" i="39"/>
  <c r="T114" i="39" s="1"/>
  <c r="F115" i="39"/>
  <c r="J115" i="39"/>
  <c r="P115" i="39"/>
  <c r="C134" i="39"/>
  <c r="C165" i="39"/>
  <c r="P177" i="39"/>
  <c r="S180" i="39"/>
  <c r="T180" i="39" s="1"/>
  <c r="F201" i="39"/>
  <c r="C45" i="39"/>
  <c r="M45" i="39"/>
  <c r="S42" i="39"/>
  <c r="T42" i="39" s="1"/>
  <c r="N43" i="39"/>
  <c r="R43" i="39"/>
  <c r="H44" i="39"/>
  <c r="S44" i="39"/>
  <c r="T44" i="39" s="1"/>
  <c r="R44" i="39"/>
  <c r="E53" i="39"/>
  <c r="I53" i="39"/>
  <c r="O53" i="39"/>
  <c r="S49" i="39"/>
  <c r="T49" i="39" s="1"/>
  <c r="I66" i="39"/>
  <c r="O66" i="39"/>
  <c r="H63" i="39"/>
  <c r="S63" i="39"/>
  <c r="T63" i="39" s="1"/>
  <c r="R63" i="39"/>
  <c r="J65" i="39"/>
  <c r="P65" i="39"/>
  <c r="I75" i="39"/>
  <c r="O75" i="39"/>
  <c r="P71" i="39"/>
  <c r="S72" i="39"/>
  <c r="T72" i="39" s="1"/>
  <c r="H73" i="39"/>
  <c r="N73" i="39"/>
  <c r="R73" i="39"/>
  <c r="E83" i="39"/>
  <c r="I83" i="39"/>
  <c r="O83" i="39"/>
  <c r="S80" i="39"/>
  <c r="T80" i="39" s="1"/>
  <c r="R80" i="39"/>
  <c r="N81" i="39"/>
  <c r="R81" i="39"/>
  <c r="D91" i="39"/>
  <c r="H89" i="39"/>
  <c r="S89" i="39"/>
  <c r="T89" i="39" s="1"/>
  <c r="R89" i="39"/>
  <c r="C98" i="39"/>
  <c r="I98" i="39"/>
  <c r="O98" i="39"/>
  <c r="S96" i="39"/>
  <c r="T96" i="39" s="1"/>
  <c r="R96" i="39"/>
  <c r="G103" i="39"/>
  <c r="M103" i="39"/>
  <c r="Q103" i="39"/>
  <c r="C110" i="39"/>
  <c r="G110" i="39"/>
  <c r="M110" i="39"/>
  <c r="Q110" i="39"/>
  <c r="S107" i="39"/>
  <c r="T107" i="39" s="1"/>
  <c r="S116" i="39"/>
  <c r="T116" i="39" s="1"/>
  <c r="D124" i="39"/>
  <c r="S121" i="39"/>
  <c r="T121" i="39" s="1"/>
  <c r="J123" i="39"/>
  <c r="P123" i="39"/>
  <c r="G134" i="39"/>
  <c r="M134" i="39"/>
  <c r="S131" i="39"/>
  <c r="T131" i="39" s="1"/>
  <c r="J133" i="39"/>
  <c r="P133" i="39"/>
  <c r="D145" i="39"/>
  <c r="D17" i="39" s="1"/>
  <c r="R17" i="39" s="1"/>
  <c r="S151" i="39"/>
  <c r="T151" i="39" s="1"/>
  <c r="S152" i="39"/>
  <c r="T152" i="39" s="1"/>
  <c r="S158" i="39"/>
  <c r="T158" i="39" s="1"/>
  <c r="D164" i="39"/>
  <c r="R164" i="39" s="1"/>
  <c r="G165" i="39"/>
  <c r="M165" i="39"/>
  <c r="Q165" i="39"/>
  <c r="C181" i="39"/>
  <c r="Q181" i="39"/>
  <c r="S170" i="39"/>
  <c r="T170" i="39" s="1"/>
  <c r="S174" i="39"/>
  <c r="T174" i="39" s="1"/>
  <c r="S178" i="39"/>
  <c r="T178" i="39" s="1"/>
  <c r="J180" i="39"/>
  <c r="P180" i="39"/>
  <c r="J195" i="39"/>
  <c r="D200" i="39"/>
  <c r="D202" i="39" s="1"/>
  <c r="J201" i="39"/>
  <c r="P201" i="39"/>
  <c r="D206" i="39"/>
  <c r="D208" i="39" s="1"/>
  <c r="T41" i="39"/>
  <c r="R41" i="39"/>
  <c r="J43" i="39"/>
  <c r="P43" i="39"/>
  <c r="J44" i="39"/>
  <c r="P44" i="39"/>
  <c r="D66" i="39"/>
  <c r="J63" i="39"/>
  <c r="P63" i="39"/>
  <c r="H65" i="39"/>
  <c r="R65" i="39"/>
  <c r="N71" i="39"/>
  <c r="R71" i="39"/>
  <c r="F73" i="39"/>
  <c r="J73" i="39"/>
  <c r="P73" i="39"/>
  <c r="J80" i="39"/>
  <c r="P80" i="39"/>
  <c r="J81" i="39"/>
  <c r="P81" i="39"/>
  <c r="J89" i="39"/>
  <c r="P89" i="39"/>
  <c r="D98" i="39"/>
  <c r="P96" i="39"/>
  <c r="H123" i="39"/>
  <c r="R123" i="39"/>
  <c r="H133" i="39"/>
  <c r="R133" i="39"/>
  <c r="S138" i="39"/>
  <c r="S139" i="39"/>
  <c r="T139" i="39" s="1"/>
  <c r="H180" i="39"/>
  <c r="R180" i="39"/>
  <c r="D190" i="39"/>
  <c r="S186" i="39"/>
  <c r="T186" i="39" s="1"/>
  <c r="J40" i="39"/>
  <c r="P40" i="39"/>
  <c r="J42" i="39"/>
  <c r="P42" i="39"/>
  <c r="H49" i="39"/>
  <c r="R49" i="39"/>
  <c r="J50" i="39"/>
  <c r="P50" i="39"/>
  <c r="H51" i="39"/>
  <c r="N51" i="39"/>
  <c r="R51" i="39"/>
  <c r="J52" i="39"/>
  <c r="P52" i="39"/>
  <c r="F57" i="39"/>
  <c r="J57" i="39"/>
  <c r="P57" i="39"/>
  <c r="H62" i="39"/>
  <c r="N62" i="39"/>
  <c r="R62" i="39"/>
  <c r="F64" i="39"/>
  <c r="J64" i="39"/>
  <c r="P64" i="39"/>
  <c r="H72" i="39"/>
  <c r="R72" i="39"/>
  <c r="J74" i="39"/>
  <c r="P74" i="39"/>
  <c r="H40" i="39"/>
  <c r="R40" i="39"/>
  <c r="H42" i="39"/>
  <c r="R42" i="39"/>
  <c r="H50" i="39"/>
  <c r="R50" i="39"/>
  <c r="H52" i="39"/>
  <c r="R52" i="39"/>
  <c r="H57" i="39"/>
  <c r="N57" i="39"/>
  <c r="R57" i="39"/>
  <c r="H64" i="39"/>
  <c r="N64" i="39"/>
  <c r="R64" i="39"/>
  <c r="H74" i="39"/>
  <c r="R74" i="39"/>
  <c r="F40" i="39"/>
  <c r="N40" i="39"/>
  <c r="F42" i="39"/>
  <c r="N42" i="39"/>
  <c r="S43" i="39"/>
  <c r="T43" i="39" s="1"/>
  <c r="F44" i="39"/>
  <c r="N44" i="39"/>
  <c r="D45" i="39"/>
  <c r="F49" i="39"/>
  <c r="N49" i="39"/>
  <c r="F50" i="39"/>
  <c r="N50" i="39"/>
  <c r="S51" i="39"/>
  <c r="T51" i="39" s="1"/>
  <c r="F52" i="39"/>
  <c r="N52" i="39"/>
  <c r="D53" i="39"/>
  <c r="S57" i="39"/>
  <c r="T57" i="39" s="1"/>
  <c r="C58" i="39"/>
  <c r="E58" i="39"/>
  <c r="G58" i="39"/>
  <c r="I58" i="39"/>
  <c r="M58" i="39"/>
  <c r="O58" i="39"/>
  <c r="Q58" i="39"/>
  <c r="S62" i="39"/>
  <c r="T62" i="39" s="1"/>
  <c r="N63" i="39"/>
  <c r="S64" i="39"/>
  <c r="T64" i="39" s="1"/>
  <c r="N65" i="39"/>
  <c r="E66" i="39"/>
  <c r="M66" i="39"/>
  <c r="D70" i="39"/>
  <c r="D75" i="39" s="1"/>
  <c r="S71" i="39"/>
  <c r="T71" i="39" s="1"/>
  <c r="F72" i="39"/>
  <c r="N72" i="39"/>
  <c r="S73" i="39"/>
  <c r="T73" i="39" s="1"/>
  <c r="F74" i="39"/>
  <c r="N74" i="39"/>
  <c r="E75" i="39"/>
  <c r="H79" i="39"/>
  <c r="N79" i="39"/>
  <c r="R79" i="39"/>
  <c r="J82" i="39"/>
  <c r="P82" i="39"/>
  <c r="J87" i="39"/>
  <c r="P87" i="39"/>
  <c r="H88" i="39"/>
  <c r="N88" i="39"/>
  <c r="R88" i="39"/>
  <c r="F90" i="39"/>
  <c r="J90" i="39"/>
  <c r="P90" i="39"/>
  <c r="H95" i="39"/>
  <c r="N95" i="39"/>
  <c r="R95" i="39"/>
  <c r="F97" i="39"/>
  <c r="J97" i="39"/>
  <c r="P97" i="39"/>
  <c r="D103" i="39"/>
  <c r="H102" i="39"/>
  <c r="N102" i="39"/>
  <c r="R102" i="39"/>
  <c r="F108" i="39"/>
  <c r="J108" i="39"/>
  <c r="P108" i="39"/>
  <c r="H115" i="39"/>
  <c r="N115" i="39"/>
  <c r="R115" i="39"/>
  <c r="F122" i="39"/>
  <c r="J122" i="39"/>
  <c r="P122" i="39"/>
  <c r="F128" i="39"/>
  <c r="J128" i="39"/>
  <c r="P128" i="39"/>
  <c r="H130" i="39"/>
  <c r="N130" i="39"/>
  <c r="R130" i="39"/>
  <c r="F132" i="39"/>
  <c r="J132" i="39"/>
  <c r="P132" i="39"/>
  <c r="F41" i="39"/>
  <c r="H41" i="39"/>
  <c r="J41" i="39"/>
  <c r="N41" i="39"/>
  <c r="F43" i="39"/>
  <c r="S70" i="39"/>
  <c r="F71" i="39"/>
  <c r="H71" i="39"/>
  <c r="H82" i="39"/>
  <c r="R82" i="39"/>
  <c r="H87" i="39"/>
  <c r="R87" i="39"/>
  <c r="H90" i="39"/>
  <c r="N90" i="39"/>
  <c r="R90" i="39"/>
  <c r="H97" i="39"/>
  <c r="N97" i="39"/>
  <c r="R97" i="39"/>
  <c r="H108" i="39"/>
  <c r="N108" i="39"/>
  <c r="R108" i="39"/>
  <c r="H122" i="39"/>
  <c r="N122" i="39"/>
  <c r="R122" i="39"/>
  <c r="H128" i="39"/>
  <c r="N128" i="39"/>
  <c r="R128" i="39"/>
  <c r="H132" i="39"/>
  <c r="N132" i="39"/>
  <c r="R132" i="39"/>
  <c r="D83" i="39"/>
  <c r="S79" i="39"/>
  <c r="T79" i="39" s="1"/>
  <c r="F80" i="39"/>
  <c r="N80" i="39"/>
  <c r="S81" i="39"/>
  <c r="T81" i="39" s="1"/>
  <c r="F82" i="39"/>
  <c r="N82" i="39"/>
  <c r="F87" i="39"/>
  <c r="N87" i="39"/>
  <c r="S88" i="39"/>
  <c r="T88" i="39" s="1"/>
  <c r="N89" i="39"/>
  <c r="S90" i="39"/>
  <c r="T90" i="39" s="1"/>
  <c r="C91" i="39"/>
  <c r="E91" i="39"/>
  <c r="G91" i="39"/>
  <c r="I91" i="39"/>
  <c r="M91" i="39"/>
  <c r="O91" i="39"/>
  <c r="Q91" i="39"/>
  <c r="S95" i="39"/>
  <c r="T95" i="39" s="1"/>
  <c r="F96" i="39"/>
  <c r="H96" i="39"/>
  <c r="J96" i="39"/>
  <c r="S97" i="39"/>
  <c r="T97" i="39" s="1"/>
  <c r="E98" i="39"/>
  <c r="M98" i="39"/>
  <c r="S102" i="39"/>
  <c r="T102" i="39" s="1"/>
  <c r="F107" i="39"/>
  <c r="H107" i="39"/>
  <c r="J107" i="39"/>
  <c r="N107" i="39"/>
  <c r="P107" i="39"/>
  <c r="S108" i="39"/>
  <c r="T108" i="39" s="1"/>
  <c r="F109" i="39"/>
  <c r="H109" i="39"/>
  <c r="J109" i="39"/>
  <c r="N109" i="39"/>
  <c r="P109" i="39"/>
  <c r="F114" i="39"/>
  <c r="H114" i="39"/>
  <c r="J114" i="39"/>
  <c r="N114" i="39"/>
  <c r="P114" i="39"/>
  <c r="S115" i="39"/>
  <c r="T115" i="39" s="1"/>
  <c r="F116" i="39"/>
  <c r="H116" i="39"/>
  <c r="J116" i="39"/>
  <c r="N116" i="39"/>
  <c r="P116" i="39"/>
  <c r="F121" i="39"/>
  <c r="H121" i="39"/>
  <c r="J121" i="39"/>
  <c r="N121" i="39"/>
  <c r="P121" i="39"/>
  <c r="S122" i="39"/>
  <c r="T122" i="39" s="1"/>
  <c r="N123" i="39"/>
  <c r="C124" i="39"/>
  <c r="E124" i="39"/>
  <c r="G124" i="39"/>
  <c r="I124" i="39"/>
  <c r="M124" i="39"/>
  <c r="O124" i="39"/>
  <c r="Q124" i="39"/>
  <c r="D134" i="39"/>
  <c r="S128" i="39"/>
  <c r="T128" i="39" s="1"/>
  <c r="F129" i="39"/>
  <c r="H129" i="39"/>
  <c r="J129" i="39"/>
  <c r="N129" i="39"/>
  <c r="P129" i="39"/>
  <c r="S130" i="39"/>
  <c r="T130" i="39" s="1"/>
  <c r="F131" i="39"/>
  <c r="H131" i="39"/>
  <c r="J131" i="39"/>
  <c r="N131" i="39"/>
  <c r="P131" i="39"/>
  <c r="S132" i="39"/>
  <c r="T132" i="39" s="1"/>
  <c r="N133" i="39"/>
  <c r="H140" i="39"/>
  <c r="R140" i="39"/>
  <c r="H151" i="39"/>
  <c r="R151" i="39"/>
  <c r="F81" i="39"/>
  <c r="D110" i="39"/>
  <c r="D117" i="39"/>
  <c r="Q134" i="39"/>
  <c r="J140" i="39"/>
  <c r="P140" i="39"/>
  <c r="J151" i="39"/>
  <c r="P151" i="39"/>
  <c r="T194" i="39"/>
  <c r="D138" i="39"/>
  <c r="F140" i="39"/>
  <c r="N140" i="39"/>
  <c r="E141" i="39"/>
  <c r="M141" i="39"/>
  <c r="S145" i="39"/>
  <c r="D153" i="39"/>
  <c r="F151" i="39"/>
  <c r="N151" i="39"/>
  <c r="E153" i="39"/>
  <c r="M153" i="39"/>
  <c r="J159" i="39"/>
  <c r="P159" i="39"/>
  <c r="F171" i="39"/>
  <c r="J171" i="39"/>
  <c r="P171" i="39"/>
  <c r="H173" i="39"/>
  <c r="N173" i="39"/>
  <c r="R173" i="39"/>
  <c r="F175" i="39"/>
  <c r="J175" i="39"/>
  <c r="P175" i="39"/>
  <c r="H177" i="39"/>
  <c r="N177" i="39"/>
  <c r="R177" i="39"/>
  <c r="F179" i="39"/>
  <c r="J179" i="39"/>
  <c r="P179" i="39"/>
  <c r="F185" i="39"/>
  <c r="J185" i="39"/>
  <c r="P185" i="39"/>
  <c r="H187" i="39"/>
  <c r="N187" i="39"/>
  <c r="R187" i="39"/>
  <c r="F189" i="39"/>
  <c r="J189" i="39"/>
  <c r="P189" i="39"/>
  <c r="P195" i="39"/>
  <c r="F139" i="39"/>
  <c r="H139" i="39"/>
  <c r="J139" i="39"/>
  <c r="N139" i="39"/>
  <c r="P139" i="39"/>
  <c r="F150" i="39"/>
  <c r="H150" i="39"/>
  <c r="J150" i="39"/>
  <c r="N150" i="39"/>
  <c r="P150" i="39"/>
  <c r="F152" i="39"/>
  <c r="H152" i="39"/>
  <c r="J152" i="39"/>
  <c r="N152" i="39"/>
  <c r="P152" i="39"/>
  <c r="H159" i="39"/>
  <c r="R159" i="39"/>
  <c r="H171" i="39"/>
  <c r="N171" i="39"/>
  <c r="R171" i="39"/>
  <c r="P173" i="39"/>
  <c r="H175" i="39"/>
  <c r="N175" i="39"/>
  <c r="R175" i="39"/>
  <c r="H179" i="39"/>
  <c r="N179" i="39"/>
  <c r="R179" i="39"/>
  <c r="H185" i="39"/>
  <c r="N185" i="39"/>
  <c r="R185" i="39"/>
  <c r="F187" i="39"/>
  <c r="J187" i="39"/>
  <c r="P187" i="39"/>
  <c r="H189" i="39"/>
  <c r="N189" i="39"/>
  <c r="R189" i="39"/>
  <c r="H195" i="39"/>
  <c r="N195" i="39"/>
  <c r="R195" i="39"/>
  <c r="H201" i="39"/>
  <c r="N201" i="39"/>
  <c r="R201" i="39"/>
  <c r="H207" i="39"/>
  <c r="N207" i="39"/>
  <c r="R207" i="39"/>
  <c r="D157" i="39"/>
  <c r="D160" i="39" s="1"/>
  <c r="F159" i="39"/>
  <c r="N159" i="39"/>
  <c r="S164" i="39"/>
  <c r="S169" i="39"/>
  <c r="F170" i="39"/>
  <c r="H170" i="39"/>
  <c r="J170" i="39"/>
  <c r="N170" i="39"/>
  <c r="P170" i="39"/>
  <c r="S171" i="39"/>
  <c r="T171" i="39" s="1"/>
  <c r="F172" i="39"/>
  <c r="H172" i="39"/>
  <c r="J172" i="39"/>
  <c r="N172" i="39"/>
  <c r="P172" i="39"/>
  <c r="S173" i="39"/>
  <c r="T173" i="39" s="1"/>
  <c r="F174" i="39"/>
  <c r="H174" i="39"/>
  <c r="J174" i="39"/>
  <c r="N174" i="39"/>
  <c r="P174" i="39"/>
  <c r="S175" i="39"/>
  <c r="T175" i="39" s="1"/>
  <c r="F176" i="39"/>
  <c r="H176" i="39"/>
  <c r="J176" i="39"/>
  <c r="N176" i="39"/>
  <c r="P176" i="39"/>
  <c r="S177" i="39"/>
  <c r="T177" i="39" s="1"/>
  <c r="F178" i="39"/>
  <c r="H178" i="39"/>
  <c r="J178" i="39"/>
  <c r="N178" i="39"/>
  <c r="P178" i="39"/>
  <c r="S179" i="39"/>
  <c r="T179" i="39" s="1"/>
  <c r="N180" i="39"/>
  <c r="S185" i="39"/>
  <c r="F186" i="39"/>
  <c r="H186" i="39"/>
  <c r="J186" i="39"/>
  <c r="N186" i="39"/>
  <c r="P186" i="39"/>
  <c r="S187" i="39"/>
  <c r="T187" i="39" s="1"/>
  <c r="F188" i="39"/>
  <c r="H188" i="39"/>
  <c r="J188" i="39"/>
  <c r="N188" i="39"/>
  <c r="P188" i="39"/>
  <c r="S189" i="39"/>
  <c r="T189" i="39" s="1"/>
  <c r="C190" i="39"/>
  <c r="E190" i="39"/>
  <c r="G190" i="39"/>
  <c r="I190" i="39"/>
  <c r="M190" i="39"/>
  <c r="O190" i="39"/>
  <c r="Q190" i="39"/>
  <c r="F194" i="39"/>
  <c r="F196" i="39" s="1"/>
  <c r="H194" i="39"/>
  <c r="J194" i="39"/>
  <c r="N194" i="39"/>
  <c r="P194" i="39"/>
  <c r="R194" i="39"/>
  <c r="S195" i="39"/>
  <c r="T195" i="39" s="1"/>
  <c r="E196" i="39"/>
  <c r="M196" i="39"/>
  <c r="J200" i="39"/>
  <c r="S201" i="39"/>
  <c r="T201" i="39" s="1"/>
  <c r="E202" i="39"/>
  <c r="M202" i="39"/>
  <c r="S207" i="39"/>
  <c r="T207" i="39" s="1"/>
  <c r="E208" i="39"/>
  <c r="M208" i="39"/>
  <c r="S157" i="39"/>
  <c r="F158" i="39"/>
  <c r="H158" i="39"/>
  <c r="J158" i="39"/>
  <c r="N158" i="39"/>
  <c r="P158" i="39"/>
  <c r="D169" i="39"/>
  <c r="O56" i="34"/>
  <c r="P56" i="34" s="1"/>
  <c r="Q56" i="34"/>
  <c r="N72" i="38"/>
  <c r="H57" i="38"/>
  <c r="N57" i="38"/>
  <c r="R57" i="38"/>
  <c r="J57" i="38"/>
  <c r="P57" i="38"/>
  <c r="S57" i="38"/>
  <c r="T57" i="38" s="1"/>
  <c r="F57" i="38"/>
  <c r="N71" i="38"/>
  <c r="R71" i="38"/>
  <c r="F72" i="38"/>
  <c r="P72" i="38"/>
  <c r="T71" i="38"/>
  <c r="R72" i="38"/>
  <c r="H72" i="38"/>
  <c r="J72" i="38"/>
  <c r="F71" i="38"/>
  <c r="H71" i="38"/>
  <c r="J71" i="38"/>
  <c r="P71" i="38"/>
  <c r="T72" i="38"/>
  <c r="G28" i="13"/>
  <c r="J164" i="39" l="1"/>
  <c r="J8" i="41"/>
  <c r="F164" i="39"/>
  <c r="P164" i="39"/>
  <c r="F11" i="39"/>
  <c r="L57" i="39"/>
  <c r="L58" i="39" s="1"/>
  <c r="J10" i="39"/>
  <c r="N10" i="39"/>
  <c r="K103" i="39"/>
  <c r="T9" i="41"/>
  <c r="T11" i="41" s="1"/>
  <c r="F34" i="39"/>
  <c r="F30" i="39"/>
  <c r="F32" i="39"/>
  <c r="F28" i="39"/>
  <c r="N8" i="39"/>
  <c r="R31" i="41"/>
  <c r="R33" i="41" s="1"/>
  <c r="R20" i="41"/>
  <c r="J206" i="39"/>
  <c r="J208" i="39" s="1"/>
  <c r="F13" i="39"/>
  <c r="F16" i="39"/>
  <c r="L194" i="39"/>
  <c r="K110" i="39"/>
  <c r="F8" i="39"/>
  <c r="F6" i="39"/>
  <c r="P145" i="39"/>
  <c r="P146" i="39" s="1"/>
  <c r="K83" i="39"/>
  <c r="J19" i="40"/>
  <c r="P19" i="40"/>
  <c r="L107" i="39"/>
  <c r="L110" i="39" s="1"/>
  <c r="E37" i="41"/>
  <c r="P10" i="39"/>
  <c r="F10" i="39"/>
  <c r="R10" i="39"/>
  <c r="J12" i="39"/>
  <c r="J8" i="39"/>
  <c r="F31" i="41"/>
  <c r="F33" i="41" s="1"/>
  <c r="P31" i="41"/>
  <c r="P33" i="41" s="1"/>
  <c r="K160" i="39"/>
  <c r="K153" i="39"/>
  <c r="K75" i="39"/>
  <c r="L153" i="39"/>
  <c r="T200" i="39"/>
  <c r="K53" i="39"/>
  <c r="C23" i="39"/>
  <c r="L196" i="39"/>
  <c r="P8" i="39"/>
  <c r="E36" i="39"/>
  <c r="F20" i="41"/>
  <c r="K98" i="39"/>
  <c r="L98" i="39"/>
  <c r="P12" i="39"/>
  <c r="H10" i="39"/>
  <c r="J11" i="41"/>
  <c r="C37" i="41"/>
  <c r="L134" i="39"/>
  <c r="K190" i="39"/>
  <c r="L190" i="39"/>
  <c r="H19" i="40"/>
  <c r="K134" i="39"/>
  <c r="K66" i="39"/>
  <c r="L53" i="39"/>
  <c r="K10" i="39"/>
  <c r="L10" i="39" s="1"/>
  <c r="K17" i="41"/>
  <c r="K37" i="41" s="1"/>
  <c r="L17" i="41"/>
  <c r="L6" i="41"/>
  <c r="L20" i="41"/>
  <c r="L34" i="41"/>
  <c r="L36" i="41" s="1"/>
  <c r="L31" i="41"/>
  <c r="L33" i="41" s="1"/>
  <c r="L9" i="41"/>
  <c r="L11" i="41" s="1"/>
  <c r="N19" i="40"/>
  <c r="K19" i="40"/>
  <c r="L19" i="40"/>
  <c r="K196" i="39"/>
  <c r="K8" i="39"/>
  <c r="L8" i="39" s="1"/>
  <c r="L15" i="39"/>
  <c r="L12" i="39"/>
  <c r="K9" i="39"/>
  <c r="K7" i="39"/>
  <c r="L13" i="39"/>
  <c r="E23" i="39"/>
  <c r="K22" i="39"/>
  <c r="L22" i="39" s="1"/>
  <c r="K208" i="39"/>
  <c r="L206" i="39"/>
  <c r="L208" i="39" s="1"/>
  <c r="K21" i="39"/>
  <c r="L35" i="39"/>
  <c r="L33" i="39"/>
  <c r="L31" i="39"/>
  <c r="L29" i="39"/>
  <c r="L27" i="39"/>
  <c r="K26" i="39"/>
  <c r="L17" i="39"/>
  <c r="K124" i="39"/>
  <c r="L121" i="39"/>
  <c r="L124" i="39" s="1"/>
  <c r="K117" i="39"/>
  <c r="L114" i="39"/>
  <c r="L117" i="39" s="1"/>
  <c r="K45" i="39"/>
  <c r="L40" i="39"/>
  <c r="L45" i="39" s="1"/>
  <c r="K91" i="39"/>
  <c r="L87" i="39"/>
  <c r="L91" i="39" s="1"/>
  <c r="K181" i="39"/>
  <c r="L169" i="39"/>
  <c r="L181" i="39" s="1"/>
  <c r="K146" i="39"/>
  <c r="L145" i="39"/>
  <c r="L146" i="39" s="1"/>
  <c r="K141" i="39"/>
  <c r="L138" i="39"/>
  <c r="L141" i="39" s="1"/>
  <c r="P206" i="39"/>
  <c r="P208" i="39" s="1"/>
  <c r="F206" i="39"/>
  <c r="F208" i="39" s="1"/>
  <c r="J202" i="39"/>
  <c r="J124" i="39"/>
  <c r="L83" i="39"/>
  <c r="L70" i="39"/>
  <c r="L75" i="39" s="1"/>
  <c r="L200" i="39"/>
  <c r="L202" i="39" s="1"/>
  <c r="L164" i="39"/>
  <c r="L165" i="39" s="1"/>
  <c r="L157" i="39"/>
  <c r="L160" i="39" s="1"/>
  <c r="L66" i="39"/>
  <c r="R8" i="39"/>
  <c r="H8" i="39"/>
  <c r="R19" i="40"/>
  <c r="H13" i="39"/>
  <c r="J13" i="39"/>
  <c r="P22" i="39"/>
  <c r="J22" i="39"/>
  <c r="N196" i="39"/>
  <c r="S9" i="39"/>
  <c r="S7" i="39"/>
  <c r="R9" i="41"/>
  <c r="R11" i="41" s="1"/>
  <c r="N20" i="41"/>
  <c r="P9" i="41"/>
  <c r="P11" i="41" s="1"/>
  <c r="F34" i="41"/>
  <c r="F36" i="41" s="1"/>
  <c r="T17" i="41"/>
  <c r="F9" i="41"/>
  <c r="F11" i="41" s="1"/>
  <c r="F6" i="41"/>
  <c r="F8" i="41" s="1"/>
  <c r="T20" i="41"/>
  <c r="T34" i="41"/>
  <c r="T36" i="41" s="1"/>
  <c r="H20" i="41"/>
  <c r="H6" i="41"/>
  <c r="H8" i="41" s="1"/>
  <c r="P6" i="41"/>
  <c r="P8" i="41" s="1"/>
  <c r="N9" i="41"/>
  <c r="N11" i="41" s="1"/>
  <c r="R34" i="41"/>
  <c r="R36" i="41" s="1"/>
  <c r="H34" i="41"/>
  <c r="H36" i="41" s="1"/>
  <c r="J34" i="41"/>
  <c r="J36" i="41" s="1"/>
  <c r="H9" i="41"/>
  <c r="H11" i="41" s="1"/>
  <c r="P17" i="41"/>
  <c r="H31" i="41"/>
  <c r="H33" i="41" s="1"/>
  <c r="J31" i="41"/>
  <c r="J33" i="41" s="1"/>
  <c r="N31" i="41"/>
  <c r="N33" i="41" s="1"/>
  <c r="P34" i="41"/>
  <c r="P36" i="41" s="1"/>
  <c r="D36" i="41"/>
  <c r="N36" i="41"/>
  <c r="J20" i="41"/>
  <c r="T31" i="41"/>
  <c r="T33" i="41" s="1"/>
  <c r="R6" i="41"/>
  <c r="R8" i="41" s="1"/>
  <c r="D8" i="41"/>
  <c r="D37" i="41" s="1"/>
  <c r="S37" i="41"/>
  <c r="T6" i="41"/>
  <c r="S19" i="40"/>
  <c r="T19" i="40"/>
  <c r="F19" i="40"/>
  <c r="N164" i="39"/>
  <c r="N165" i="39" s="1"/>
  <c r="H164" i="39"/>
  <c r="H165" i="39" s="1"/>
  <c r="P200" i="39"/>
  <c r="P202" i="39" s="1"/>
  <c r="F200" i="39"/>
  <c r="F202" i="39" s="1"/>
  <c r="D165" i="39"/>
  <c r="F145" i="39"/>
  <c r="F146" i="39" s="1"/>
  <c r="S10" i="39"/>
  <c r="T10" i="39" s="1"/>
  <c r="S8" i="39"/>
  <c r="T8" i="39" s="1"/>
  <c r="P15" i="39"/>
  <c r="C36" i="39"/>
  <c r="F22" i="39"/>
  <c r="S26" i="39"/>
  <c r="S36" i="39" s="1"/>
  <c r="M36" i="39"/>
  <c r="T11" i="39"/>
  <c r="O18" i="39"/>
  <c r="E18" i="39"/>
  <c r="M18" i="39"/>
  <c r="Q18" i="39"/>
  <c r="G18" i="39"/>
  <c r="I18" i="39"/>
  <c r="T6" i="39"/>
  <c r="R98" i="39"/>
  <c r="J15" i="39"/>
  <c r="T15" i="39"/>
  <c r="H12" i="39"/>
  <c r="C18" i="39"/>
  <c r="D181" i="39"/>
  <c r="D26" i="39"/>
  <c r="D36" i="39" s="1"/>
  <c r="S21" i="39"/>
  <c r="S23" i="39" s="1"/>
  <c r="D196" i="39"/>
  <c r="D21" i="39"/>
  <c r="R21" i="39" s="1"/>
  <c r="R23" i="39" s="1"/>
  <c r="P33" i="39"/>
  <c r="J31" i="39"/>
  <c r="N35" i="39"/>
  <c r="N33" i="39"/>
  <c r="N31" i="39"/>
  <c r="N29" i="39"/>
  <c r="N27" i="39"/>
  <c r="R35" i="39"/>
  <c r="R31" i="39"/>
  <c r="R27" i="39"/>
  <c r="F27" i="39"/>
  <c r="F35" i="39"/>
  <c r="J35" i="39"/>
  <c r="F33" i="39"/>
  <c r="J33" i="39"/>
  <c r="F29" i="39"/>
  <c r="J29" i="39"/>
  <c r="P29" i="39"/>
  <c r="J27" i="39"/>
  <c r="H35" i="39"/>
  <c r="H33" i="39"/>
  <c r="H31" i="39"/>
  <c r="H29" i="39"/>
  <c r="H27" i="39"/>
  <c r="T35" i="39"/>
  <c r="T33" i="39"/>
  <c r="T31" i="39"/>
  <c r="T29" i="39"/>
  <c r="T27" i="39"/>
  <c r="F31" i="39"/>
  <c r="T13" i="39"/>
  <c r="R13" i="39"/>
  <c r="N13" i="39"/>
  <c r="J17" i="39"/>
  <c r="F17" i="39"/>
  <c r="H17" i="39"/>
  <c r="N17" i="39"/>
  <c r="P17" i="39"/>
  <c r="T17" i="39"/>
  <c r="D146" i="39"/>
  <c r="R15" i="39"/>
  <c r="D9" i="39"/>
  <c r="N15" i="39"/>
  <c r="D7" i="39"/>
  <c r="N12" i="39"/>
  <c r="D141" i="39"/>
  <c r="D14" i="39"/>
  <c r="T14" i="39" s="1"/>
  <c r="F12" i="39"/>
  <c r="H15" i="39"/>
  <c r="T12" i="39"/>
  <c r="P53" i="39"/>
  <c r="P66" i="39"/>
  <c r="J53" i="39"/>
  <c r="J91" i="39"/>
  <c r="P45" i="39"/>
  <c r="N138" i="39"/>
  <c r="R206" i="39"/>
  <c r="R208" i="39" s="1"/>
  <c r="N206" i="39"/>
  <c r="N208" i="39" s="1"/>
  <c r="H206" i="39"/>
  <c r="H208" i="39" s="1"/>
  <c r="P196" i="39"/>
  <c r="J196" i="39"/>
  <c r="J145" i="39"/>
  <c r="J146" i="39" s="1"/>
  <c r="R138" i="39"/>
  <c r="R141" i="39" s="1"/>
  <c r="H138" i="39"/>
  <c r="H141" i="39" s="1"/>
  <c r="T206" i="39"/>
  <c r="T208" i="39" s="1"/>
  <c r="N53" i="39"/>
  <c r="H66" i="39"/>
  <c r="R45" i="39"/>
  <c r="R66" i="39"/>
  <c r="R53" i="39"/>
  <c r="S141" i="39"/>
  <c r="J66" i="39"/>
  <c r="F53" i="39"/>
  <c r="P98" i="39"/>
  <c r="P91" i="39"/>
  <c r="P165" i="39"/>
  <c r="J165" i="39"/>
  <c r="F165" i="39"/>
  <c r="R200" i="39"/>
  <c r="R202" i="39" s="1"/>
  <c r="N200" i="39"/>
  <c r="N202" i="39" s="1"/>
  <c r="H200" i="39"/>
  <c r="H202" i="39" s="1"/>
  <c r="R196" i="39"/>
  <c r="H196" i="39"/>
  <c r="R145" i="39"/>
  <c r="R146" i="39" s="1"/>
  <c r="N145" i="39"/>
  <c r="N146" i="39" s="1"/>
  <c r="H145" i="39"/>
  <c r="H146" i="39" s="1"/>
  <c r="P124" i="39"/>
  <c r="R103" i="39"/>
  <c r="R70" i="39"/>
  <c r="R75" i="39" s="1"/>
  <c r="P70" i="39"/>
  <c r="P75" i="39" s="1"/>
  <c r="P138" i="39"/>
  <c r="P141" i="39" s="1"/>
  <c r="J138" i="39"/>
  <c r="J141" i="39" s="1"/>
  <c r="F138" i="39"/>
  <c r="F141" i="39" s="1"/>
  <c r="P110" i="39"/>
  <c r="N70" i="39"/>
  <c r="N75" i="39" s="1"/>
  <c r="R169" i="39"/>
  <c r="R181" i="39" s="1"/>
  <c r="N117" i="39"/>
  <c r="R110" i="39"/>
  <c r="J110" i="39"/>
  <c r="R83" i="39"/>
  <c r="H83" i="39"/>
  <c r="J70" i="39"/>
  <c r="J75" i="39" s="1"/>
  <c r="N169" i="39"/>
  <c r="N181" i="39" s="1"/>
  <c r="R117" i="39"/>
  <c r="H117" i="39"/>
  <c r="N110" i="39"/>
  <c r="H110" i="39"/>
  <c r="H169" i="39"/>
  <c r="H181" i="39" s="1"/>
  <c r="N157" i="39"/>
  <c r="N160" i="39" s="1"/>
  <c r="R153" i="39"/>
  <c r="F110" i="39"/>
  <c r="P169" i="39"/>
  <c r="P181" i="39" s="1"/>
  <c r="J169" i="39"/>
  <c r="J181" i="39" s="1"/>
  <c r="F169" i="39"/>
  <c r="F181" i="39" s="1"/>
  <c r="R157" i="39"/>
  <c r="R160" i="39" s="1"/>
  <c r="H157" i="39"/>
  <c r="H160" i="39" s="1"/>
  <c r="H70" i="39"/>
  <c r="H75" i="39" s="1"/>
  <c r="R165" i="39"/>
  <c r="P153" i="39"/>
  <c r="F153" i="39"/>
  <c r="F124" i="39"/>
  <c r="F70" i="39"/>
  <c r="F75" i="39" s="1"/>
  <c r="N98" i="39"/>
  <c r="F91" i="39"/>
  <c r="H53" i="39"/>
  <c r="J45" i="39"/>
  <c r="T185" i="39"/>
  <c r="T190" i="39" s="1"/>
  <c r="S190" i="39"/>
  <c r="S181" i="39"/>
  <c r="T169" i="39"/>
  <c r="T181" i="39" s="1"/>
  <c r="S134" i="39"/>
  <c r="T134" i="39"/>
  <c r="S83" i="39"/>
  <c r="T83" i="39"/>
  <c r="S117" i="39"/>
  <c r="T117" i="39"/>
  <c r="S110" i="39"/>
  <c r="T110" i="39"/>
  <c r="T91" i="39"/>
  <c r="S91" i="39"/>
  <c r="S75" i="39"/>
  <c r="T70" i="39"/>
  <c r="T75" i="39" s="1"/>
  <c r="S53" i="39"/>
  <c r="T53" i="39"/>
  <c r="N190" i="39"/>
  <c r="J190" i="39"/>
  <c r="J153" i="39"/>
  <c r="S208" i="39"/>
  <c r="S202" i="39"/>
  <c r="S196" i="39"/>
  <c r="S153" i="39"/>
  <c r="R134" i="39"/>
  <c r="N134" i="39"/>
  <c r="H134" i="39"/>
  <c r="P103" i="39"/>
  <c r="J103" i="39"/>
  <c r="F103" i="39"/>
  <c r="H98" i="39"/>
  <c r="N83" i="39"/>
  <c r="H45" i="39"/>
  <c r="T98" i="39"/>
  <c r="R124" i="39"/>
  <c r="H124" i="39"/>
  <c r="R91" i="39"/>
  <c r="H91" i="39"/>
  <c r="F66" i="39"/>
  <c r="R58" i="39"/>
  <c r="H58" i="39"/>
  <c r="S66" i="39"/>
  <c r="J58" i="39"/>
  <c r="S160" i="39"/>
  <c r="T157" i="39"/>
  <c r="T160" i="39" s="1"/>
  <c r="S165" i="39"/>
  <c r="T164" i="39"/>
  <c r="T165" i="39" s="1"/>
  <c r="T145" i="39"/>
  <c r="T146" i="39" s="1"/>
  <c r="S146" i="39"/>
  <c r="S103" i="39"/>
  <c r="T103" i="39"/>
  <c r="T124" i="39"/>
  <c r="S124" i="39"/>
  <c r="T58" i="39"/>
  <c r="S58" i="39"/>
  <c r="S45" i="39"/>
  <c r="T45" i="39"/>
  <c r="P157" i="39"/>
  <c r="P160" i="39" s="1"/>
  <c r="J157" i="39"/>
  <c r="J160" i="39" s="1"/>
  <c r="F157" i="39"/>
  <c r="F160" i="39" s="1"/>
  <c r="R190" i="39"/>
  <c r="H190" i="39"/>
  <c r="P190" i="39"/>
  <c r="F190" i="39"/>
  <c r="N153" i="39"/>
  <c r="H153" i="39"/>
  <c r="N141" i="39"/>
  <c r="T202" i="39"/>
  <c r="T196" i="39"/>
  <c r="P117" i="39"/>
  <c r="J117" i="39"/>
  <c r="F117" i="39"/>
  <c r="T153" i="39"/>
  <c r="T138" i="39"/>
  <c r="T141" i="39" s="1"/>
  <c r="P134" i="39"/>
  <c r="J134" i="39"/>
  <c r="F134" i="39"/>
  <c r="N103" i="39"/>
  <c r="H103" i="39"/>
  <c r="J98" i="39"/>
  <c r="F98" i="39"/>
  <c r="P83" i="39"/>
  <c r="J83" i="39"/>
  <c r="F83" i="39"/>
  <c r="N45" i="39"/>
  <c r="F45" i="39"/>
  <c r="S98" i="39"/>
  <c r="N124" i="39"/>
  <c r="N91" i="39"/>
  <c r="N66" i="39"/>
  <c r="N58" i="39"/>
  <c r="T66" i="39"/>
  <c r="P58" i="39"/>
  <c r="F58" i="39"/>
  <c r="B175" i="38"/>
  <c r="B86" i="38"/>
  <c r="B306" i="38"/>
  <c r="B300" i="38"/>
  <c r="B294" i="38"/>
  <c r="B288" i="38"/>
  <c r="B279" i="38"/>
  <c r="B263" i="38"/>
  <c r="B249" i="38"/>
  <c r="B238" i="38"/>
  <c r="B226" i="38"/>
  <c r="B215" i="38"/>
  <c r="B206" i="38"/>
  <c r="B192" i="38"/>
  <c r="B164" i="38"/>
  <c r="N37" i="41" l="1"/>
  <c r="H26" i="39"/>
  <c r="J37" i="41"/>
  <c r="T26" i="39"/>
  <c r="L8" i="41"/>
  <c r="L37" i="41" s="1"/>
  <c r="F37" i="41"/>
  <c r="L7" i="39"/>
  <c r="L14" i="39"/>
  <c r="L9" i="39"/>
  <c r="K23" i="39"/>
  <c r="L21" i="39"/>
  <c r="L23" i="39" s="1"/>
  <c r="K18" i="39"/>
  <c r="K36" i="39"/>
  <c r="L26" i="39"/>
  <c r="L36" i="39" s="1"/>
  <c r="T9" i="39"/>
  <c r="S18" i="39"/>
  <c r="P37" i="41"/>
  <c r="H37" i="41"/>
  <c r="R37" i="41"/>
  <c r="T8" i="41"/>
  <c r="T37" i="41" s="1"/>
  <c r="N21" i="39"/>
  <c r="N23" i="39" s="1"/>
  <c r="D23" i="39"/>
  <c r="T36" i="39"/>
  <c r="H36" i="39"/>
  <c r="H21" i="39"/>
  <c r="H23" i="39" s="1"/>
  <c r="D18" i="39"/>
  <c r="F21" i="39"/>
  <c r="F23" i="39" s="1"/>
  <c r="J21" i="39"/>
  <c r="J23" i="39" s="1"/>
  <c r="P21" i="39"/>
  <c r="P23" i="39" s="1"/>
  <c r="F26" i="39"/>
  <c r="F36" i="39" s="1"/>
  <c r="J26" i="39"/>
  <c r="J36" i="39" s="1"/>
  <c r="R26" i="39"/>
  <c r="R36" i="39" s="1"/>
  <c r="P26" i="39"/>
  <c r="P36" i="39" s="1"/>
  <c r="N26" i="39"/>
  <c r="N36" i="39" s="1"/>
  <c r="T21" i="39"/>
  <c r="T23" i="39" s="1"/>
  <c r="H14" i="39"/>
  <c r="J14" i="39"/>
  <c r="N14" i="39"/>
  <c r="R14" i="39"/>
  <c r="F14" i="39"/>
  <c r="P14" i="39"/>
  <c r="R7" i="39"/>
  <c r="F7" i="39"/>
  <c r="J7" i="39"/>
  <c r="P7" i="39"/>
  <c r="T7" i="39"/>
  <c r="H7" i="39"/>
  <c r="N7" i="39"/>
  <c r="R9" i="39"/>
  <c r="H9" i="39"/>
  <c r="N9" i="39"/>
  <c r="F9" i="39"/>
  <c r="J9" i="39"/>
  <c r="P9" i="39"/>
  <c r="B152" i="38"/>
  <c r="B140" i="38"/>
  <c r="B130" i="38"/>
  <c r="B116" i="38"/>
  <c r="B101" i="38"/>
  <c r="B74" i="38"/>
  <c r="B60" i="38"/>
  <c r="B46" i="38"/>
  <c r="B35" i="38"/>
  <c r="B19" i="38"/>
  <c r="Q305" i="38"/>
  <c r="O305" i="38"/>
  <c r="M305" i="38"/>
  <c r="I305" i="38"/>
  <c r="G305" i="38"/>
  <c r="E305" i="38"/>
  <c r="C305" i="38"/>
  <c r="D305" i="38" s="1"/>
  <c r="Q304" i="38"/>
  <c r="O304" i="38"/>
  <c r="M304" i="38"/>
  <c r="I304" i="38"/>
  <c r="G304" i="38"/>
  <c r="E304" i="38"/>
  <c r="C304" i="38"/>
  <c r="Q299" i="38"/>
  <c r="O299" i="38"/>
  <c r="M299" i="38"/>
  <c r="I299" i="38"/>
  <c r="G299" i="38"/>
  <c r="E299" i="38"/>
  <c r="C299" i="38"/>
  <c r="D299" i="38" s="1"/>
  <c r="Q298" i="38"/>
  <c r="O298" i="38"/>
  <c r="M298" i="38"/>
  <c r="I298" i="38"/>
  <c r="G298" i="38"/>
  <c r="E298" i="38"/>
  <c r="C298" i="38"/>
  <c r="Q293" i="38"/>
  <c r="O293" i="38"/>
  <c r="M293" i="38"/>
  <c r="I293" i="38"/>
  <c r="G293" i="38"/>
  <c r="E293" i="38"/>
  <c r="C293" i="38"/>
  <c r="D293" i="38" s="1"/>
  <c r="Q292" i="38"/>
  <c r="O292" i="38"/>
  <c r="M292" i="38"/>
  <c r="I292" i="38"/>
  <c r="G292" i="38"/>
  <c r="E292" i="38"/>
  <c r="C292" i="38"/>
  <c r="Q287" i="38"/>
  <c r="O287" i="38"/>
  <c r="M287" i="38"/>
  <c r="I287" i="38"/>
  <c r="G287" i="38"/>
  <c r="E287" i="38"/>
  <c r="C287" i="38"/>
  <c r="D287" i="38" s="1"/>
  <c r="Q286" i="38"/>
  <c r="O286" i="38"/>
  <c r="M286" i="38"/>
  <c r="I286" i="38"/>
  <c r="G286" i="38"/>
  <c r="E286" i="38"/>
  <c r="C286" i="38"/>
  <c r="D286" i="38" s="1"/>
  <c r="Q285" i="38"/>
  <c r="O285" i="38"/>
  <c r="M285" i="38"/>
  <c r="I285" i="38"/>
  <c r="G285" i="38"/>
  <c r="E285" i="38"/>
  <c r="C285" i="38"/>
  <c r="D285" i="38" s="1"/>
  <c r="Q284" i="38"/>
  <c r="O284" i="38"/>
  <c r="M284" i="38"/>
  <c r="I284" i="38"/>
  <c r="G284" i="38"/>
  <c r="E284" i="38"/>
  <c r="C284" i="38"/>
  <c r="D284" i="38" s="1"/>
  <c r="Q283" i="38"/>
  <c r="O283" i="38"/>
  <c r="M283" i="38"/>
  <c r="I283" i="38"/>
  <c r="G283" i="38"/>
  <c r="E283" i="38"/>
  <c r="C283" i="38"/>
  <c r="Q278" i="38"/>
  <c r="O278" i="38"/>
  <c r="M278" i="38"/>
  <c r="I278" i="38"/>
  <c r="G278" i="38"/>
  <c r="E278" i="38"/>
  <c r="C278" i="38"/>
  <c r="D278" i="38" s="1"/>
  <c r="Q277" i="38"/>
  <c r="O277" i="38"/>
  <c r="M277" i="38"/>
  <c r="I277" i="38"/>
  <c r="G277" i="38"/>
  <c r="E277" i="38"/>
  <c r="C277" i="38"/>
  <c r="D277" i="38" s="1"/>
  <c r="Q276" i="38"/>
  <c r="O276" i="38"/>
  <c r="M276" i="38"/>
  <c r="I276" i="38"/>
  <c r="G276" i="38"/>
  <c r="E276" i="38"/>
  <c r="C276" i="38"/>
  <c r="D276" i="38" s="1"/>
  <c r="Q275" i="38"/>
  <c r="O275" i="38"/>
  <c r="M275" i="38"/>
  <c r="I275" i="38"/>
  <c r="G275" i="38"/>
  <c r="E275" i="38"/>
  <c r="C275" i="38"/>
  <c r="D275" i="38" s="1"/>
  <c r="Q274" i="38"/>
  <c r="O274" i="38"/>
  <c r="M274" i="38"/>
  <c r="I274" i="38"/>
  <c r="G274" i="38"/>
  <c r="E274" i="38"/>
  <c r="C274" i="38"/>
  <c r="D274" i="38" s="1"/>
  <c r="Q273" i="38"/>
  <c r="O273" i="38"/>
  <c r="M273" i="38"/>
  <c r="I273" i="38"/>
  <c r="G273" i="38"/>
  <c r="E273" i="38"/>
  <c r="C273" i="38"/>
  <c r="D273" i="38" s="1"/>
  <c r="Q272" i="38"/>
  <c r="O272" i="38"/>
  <c r="M272" i="38"/>
  <c r="I272" i="38"/>
  <c r="G272" i="38"/>
  <c r="E272" i="38"/>
  <c r="C272" i="38"/>
  <c r="D272" i="38" s="1"/>
  <c r="Q271" i="38"/>
  <c r="O271" i="38"/>
  <c r="M271" i="38"/>
  <c r="I271" i="38"/>
  <c r="G271" i="38"/>
  <c r="E271" i="38"/>
  <c r="C271" i="38"/>
  <c r="D271" i="38" s="1"/>
  <c r="Q270" i="38"/>
  <c r="O270" i="38"/>
  <c r="M270" i="38"/>
  <c r="I270" i="38"/>
  <c r="G270" i="38"/>
  <c r="E270" i="38"/>
  <c r="C270" i="38"/>
  <c r="D270" i="38" s="1"/>
  <c r="Q269" i="38"/>
  <c r="O269" i="38"/>
  <c r="M269" i="38"/>
  <c r="I269" i="38"/>
  <c r="G269" i="38"/>
  <c r="E269" i="38"/>
  <c r="C269" i="38"/>
  <c r="D269" i="38" s="1"/>
  <c r="Q268" i="38"/>
  <c r="O268" i="38"/>
  <c r="M268" i="38"/>
  <c r="I268" i="38"/>
  <c r="G268" i="38"/>
  <c r="E268" i="38"/>
  <c r="C268" i="38"/>
  <c r="D268" i="38" s="1"/>
  <c r="Q267" i="38"/>
  <c r="O267" i="38"/>
  <c r="M267" i="38"/>
  <c r="I267" i="38"/>
  <c r="G267" i="38"/>
  <c r="E267" i="38"/>
  <c r="C267" i="38"/>
  <c r="Q262" i="38"/>
  <c r="O262" i="38"/>
  <c r="M262" i="38"/>
  <c r="I262" i="38"/>
  <c r="G262" i="38"/>
  <c r="E262" i="38"/>
  <c r="C262" i="38"/>
  <c r="D262" i="38" s="1"/>
  <c r="Q261" i="38"/>
  <c r="O261" i="38"/>
  <c r="M261" i="38"/>
  <c r="I261" i="38"/>
  <c r="G261" i="38"/>
  <c r="E261" i="38"/>
  <c r="C261" i="38"/>
  <c r="D261" i="38" s="1"/>
  <c r="Q260" i="38"/>
  <c r="O260" i="38"/>
  <c r="M260" i="38"/>
  <c r="I260" i="38"/>
  <c r="G260" i="38"/>
  <c r="E260" i="38"/>
  <c r="C260" i="38"/>
  <c r="D260" i="38" s="1"/>
  <c r="Q259" i="38"/>
  <c r="O259" i="38"/>
  <c r="M259" i="38"/>
  <c r="I259" i="38"/>
  <c r="G259" i="38"/>
  <c r="E259" i="38"/>
  <c r="C259" i="38"/>
  <c r="D259" i="38" s="1"/>
  <c r="Q258" i="38"/>
  <c r="O258" i="38"/>
  <c r="M258" i="38"/>
  <c r="I258" i="38"/>
  <c r="G258" i="38"/>
  <c r="E258" i="38"/>
  <c r="C258" i="38"/>
  <c r="D258" i="38" s="1"/>
  <c r="Q257" i="38"/>
  <c r="O257" i="38"/>
  <c r="M257" i="38"/>
  <c r="I257" i="38"/>
  <c r="G257" i="38"/>
  <c r="E257" i="38"/>
  <c r="C257" i="38"/>
  <c r="D257" i="38" s="1"/>
  <c r="Q256" i="38"/>
  <c r="O256" i="38"/>
  <c r="M256" i="38"/>
  <c r="I256" i="38"/>
  <c r="G256" i="38"/>
  <c r="E256" i="38"/>
  <c r="C256" i="38"/>
  <c r="D256" i="38" s="1"/>
  <c r="Q255" i="38"/>
  <c r="O255" i="38"/>
  <c r="M255" i="38"/>
  <c r="I255" i="38"/>
  <c r="G255" i="38"/>
  <c r="E255" i="38"/>
  <c r="C255" i="38"/>
  <c r="D255" i="38" s="1"/>
  <c r="Q254" i="38"/>
  <c r="O254" i="38"/>
  <c r="M254" i="38"/>
  <c r="I254" i="38"/>
  <c r="G254" i="38"/>
  <c r="E254" i="38"/>
  <c r="C254" i="38"/>
  <c r="D254" i="38" s="1"/>
  <c r="Q253" i="38"/>
  <c r="O253" i="38"/>
  <c r="M253" i="38"/>
  <c r="I253" i="38"/>
  <c r="G253" i="38"/>
  <c r="E253" i="38"/>
  <c r="C253" i="38"/>
  <c r="D253" i="38" s="1"/>
  <c r="Q248" i="38"/>
  <c r="O248" i="38"/>
  <c r="M248" i="38"/>
  <c r="I248" i="38"/>
  <c r="G248" i="38"/>
  <c r="E248" i="38"/>
  <c r="C248" i="38"/>
  <c r="D248" i="38" s="1"/>
  <c r="Q247" i="38"/>
  <c r="O247" i="38"/>
  <c r="M247" i="38"/>
  <c r="I247" i="38"/>
  <c r="G247" i="38"/>
  <c r="E247" i="38"/>
  <c r="C247" i="38"/>
  <c r="D247" i="38" s="1"/>
  <c r="Q246" i="38"/>
  <c r="O246" i="38"/>
  <c r="M246" i="38"/>
  <c r="I246" i="38"/>
  <c r="G246" i="38"/>
  <c r="E246" i="38"/>
  <c r="C246" i="38"/>
  <c r="D246" i="38" s="1"/>
  <c r="Q245" i="38"/>
  <c r="O245" i="38"/>
  <c r="M245" i="38"/>
  <c r="I245" i="38"/>
  <c r="G245" i="38"/>
  <c r="E245" i="38"/>
  <c r="C245" i="38"/>
  <c r="D245" i="38" s="1"/>
  <c r="Q244" i="38"/>
  <c r="O244" i="38"/>
  <c r="M244" i="38"/>
  <c r="I244" i="38"/>
  <c r="G244" i="38"/>
  <c r="E244" i="38"/>
  <c r="C244" i="38"/>
  <c r="D244" i="38" s="1"/>
  <c r="Q243" i="38"/>
  <c r="O243" i="38"/>
  <c r="M243" i="38"/>
  <c r="I243" i="38"/>
  <c r="G243" i="38"/>
  <c r="E243" i="38"/>
  <c r="C243" i="38"/>
  <c r="D243" i="38" s="1"/>
  <c r="Q242" i="38"/>
  <c r="O242" i="38"/>
  <c r="M242" i="38"/>
  <c r="I242" i="38"/>
  <c r="G242" i="38"/>
  <c r="E242" i="38"/>
  <c r="C242" i="38"/>
  <c r="Q237" i="38"/>
  <c r="O237" i="38"/>
  <c r="M237" i="38"/>
  <c r="I237" i="38"/>
  <c r="G237" i="38"/>
  <c r="E237" i="38"/>
  <c r="C237" i="38"/>
  <c r="D237" i="38" s="1"/>
  <c r="Q236" i="38"/>
  <c r="O236" i="38"/>
  <c r="M236" i="38"/>
  <c r="I236" i="38"/>
  <c r="G236" i="38"/>
  <c r="E236" i="38"/>
  <c r="C236" i="38"/>
  <c r="D236" i="38" s="1"/>
  <c r="Q235" i="38"/>
  <c r="O235" i="38"/>
  <c r="M235" i="38"/>
  <c r="I235" i="38"/>
  <c r="G235" i="38"/>
  <c r="E235" i="38"/>
  <c r="C235" i="38"/>
  <c r="D235" i="38" s="1"/>
  <c r="Q234" i="38"/>
  <c r="O234" i="38"/>
  <c r="M234" i="38"/>
  <c r="I234" i="38"/>
  <c r="G234" i="38"/>
  <c r="E234" i="38"/>
  <c r="C234" i="38"/>
  <c r="D234" i="38" s="1"/>
  <c r="Q233" i="38"/>
  <c r="O233" i="38"/>
  <c r="M233" i="38"/>
  <c r="I233" i="38"/>
  <c r="G233" i="38"/>
  <c r="E233" i="38"/>
  <c r="C233" i="38"/>
  <c r="D233" i="38" s="1"/>
  <c r="Q232" i="38"/>
  <c r="O232" i="38"/>
  <c r="M232" i="38"/>
  <c r="I232" i="38"/>
  <c r="G232" i="38"/>
  <c r="E232" i="38"/>
  <c r="C232" i="38"/>
  <c r="D232" i="38" s="1"/>
  <c r="Q231" i="38"/>
  <c r="O231" i="38"/>
  <c r="M231" i="38"/>
  <c r="I231" i="38"/>
  <c r="G231" i="38"/>
  <c r="E231" i="38"/>
  <c r="C231" i="38"/>
  <c r="D231" i="38" s="1"/>
  <c r="Q230" i="38"/>
  <c r="O230" i="38"/>
  <c r="M230" i="38"/>
  <c r="I230" i="38"/>
  <c r="G230" i="38"/>
  <c r="E230" i="38"/>
  <c r="C230" i="38"/>
  <c r="D230" i="38" s="1"/>
  <c r="Q225" i="38"/>
  <c r="O225" i="38"/>
  <c r="M225" i="38"/>
  <c r="I225" i="38"/>
  <c r="G225" i="38"/>
  <c r="E225" i="38"/>
  <c r="C225" i="38"/>
  <c r="D225" i="38" s="1"/>
  <c r="Q224" i="38"/>
  <c r="O224" i="38"/>
  <c r="M224" i="38"/>
  <c r="I224" i="38"/>
  <c r="G224" i="38"/>
  <c r="E224" i="38"/>
  <c r="C224" i="38"/>
  <c r="D224" i="38" s="1"/>
  <c r="Q223" i="38"/>
  <c r="O223" i="38"/>
  <c r="M223" i="38"/>
  <c r="I223" i="38"/>
  <c r="G223" i="38"/>
  <c r="E223" i="38"/>
  <c r="C223" i="38"/>
  <c r="D223" i="38" s="1"/>
  <c r="Q222" i="38"/>
  <c r="O222" i="38"/>
  <c r="M222" i="38"/>
  <c r="I222" i="38"/>
  <c r="G222" i="38"/>
  <c r="E222" i="38"/>
  <c r="C222" i="38"/>
  <c r="D222" i="38" s="1"/>
  <c r="Q221" i="38"/>
  <c r="O221" i="38"/>
  <c r="M221" i="38"/>
  <c r="I221" i="38"/>
  <c r="G221" i="38"/>
  <c r="E221" i="38"/>
  <c r="C221" i="38"/>
  <c r="D221" i="38" s="1"/>
  <c r="Q220" i="38"/>
  <c r="O220" i="38"/>
  <c r="M220" i="38"/>
  <c r="I220" i="38"/>
  <c r="G220" i="38"/>
  <c r="E220" i="38"/>
  <c r="C220" i="38"/>
  <c r="D220" i="38" s="1"/>
  <c r="Q219" i="38"/>
  <c r="O219" i="38"/>
  <c r="M219" i="38"/>
  <c r="I219" i="38"/>
  <c r="G219" i="38"/>
  <c r="E219" i="38"/>
  <c r="C219" i="38"/>
  <c r="Q214" i="38"/>
  <c r="O214" i="38"/>
  <c r="M214" i="38"/>
  <c r="I214" i="38"/>
  <c r="G214" i="38"/>
  <c r="E214" i="38"/>
  <c r="C214" i="38"/>
  <c r="D214" i="38" s="1"/>
  <c r="Q213" i="38"/>
  <c r="O213" i="38"/>
  <c r="M213" i="38"/>
  <c r="I213" i="38"/>
  <c r="G213" i="38"/>
  <c r="E213" i="38"/>
  <c r="C213" i="38"/>
  <c r="D213" i="38" s="1"/>
  <c r="Q212" i="38"/>
  <c r="O212" i="38"/>
  <c r="M212" i="38"/>
  <c r="I212" i="38"/>
  <c r="G212" i="38"/>
  <c r="E212" i="38"/>
  <c r="C212" i="38"/>
  <c r="D212" i="38" s="1"/>
  <c r="Q211" i="38"/>
  <c r="O211" i="38"/>
  <c r="M211" i="38"/>
  <c r="I211" i="38"/>
  <c r="G211" i="38"/>
  <c r="E211" i="38"/>
  <c r="C211" i="38"/>
  <c r="D211" i="38" s="1"/>
  <c r="Q210" i="38"/>
  <c r="O210" i="38"/>
  <c r="M210" i="38"/>
  <c r="I210" i="38"/>
  <c r="G210" i="38"/>
  <c r="E210" i="38"/>
  <c r="C210" i="38"/>
  <c r="D210" i="38" s="1"/>
  <c r="Q205" i="38"/>
  <c r="O205" i="38"/>
  <c r="M205" i="38"/>
  <c r="I205" i="38"/>
  <c r="G205" i="38"/>
  <c r="E205" i="38"/>
  <c r="C205" i="38"/>
  <c r="D205" i="38" s="1"/>
  <c r="Q204" i="38"/>
  <c r="O204" i="38"/>
  <c r="M204" i="38"/>
  <c r="I204" i="38"/>
  <c r="G204" i="38"/>
  <c r="E204" i="38"/>
  <c r="C204" i="38"/>
  <c r="D204" i="38" s="1"/>
  <c r="Q203" i="38"/>
  <c r="O203" i="38"/>
  <c r="M203" i="38"/>
  <c r="I203" i="38"/>
  <c r="G203" i="38"/>
  <c r="E203" i="38"/>
  <c r="C203" i="38"/>
  <c r="D203" i="38" s="1"/>
  <c r="Q202" i="38"/>
  <c r="O202" i="38"/>
  <c r="M202" i="38"/>
  <c r="I202" i="38"/>
  <c r="G202" i="38"/>
  <c r="E202" i="38"/>
  <c r="C202" i="38"/>
  <c r="D202" i="38" s="1"/>
  <c r="Q201" i="38"/>
  <c r="O201" i="38"/>
  <c r="M201" i="38"/>
  <c r="I201" i="38"/>
  <c r="G201" i="38"/>
  <c r="E201" i="38"/>
  <c r="C201" i="38"/>
  <c r="D201" i="38" s="1"/>
  <c r="Q200" i="38"/>
  <c r="O200" i="38"/>
  <c r="M200" i="38"/>
  <c r="I200" i="38"/>
  <c r="G200" i="38"/>
  <c r="E200" i="38"/>
  <c r="C200" i="38"/>
  <c r="D200" i="38" s="1"/>
  <c r="Q199" i="38"/>
  <c r="O199" i="38"/>
  <c r="M199" i="38"/>
  <c r="I199" i="38"/>
  <c r="G199" i="38"/>
  <c r="E199" i="38"/>
  <c r="C199" i="38"/>
  <c r="D199" i="38" s="1"/>
  <c r="Q198" i="38"/>
  <c r="O198" i="38"/>
  <c r="M198" i="38"/>
  <c r="I198" i="38"/>
  <c r="G198" i="38"/>
  <c r="E198" i="38"/>
  <c r="C198" i="38"/>
  <c r="D198" i="38" s="1"/>
  <c r="Q197" i="38"/>
  <c r="O197" i="38"/>
  <c r="M197" i="38"/>
  <c r="I197" i="38"/>
  <c r="G197" i="38"/>
  <c r="E197" i="38"/>
  <c r="C197" i="38"/>
  <c r="D197" i="38" s="1"/>
  <c r="Q196" i="38"/>
  <c r="O196" i="38"/>
  <c r="M196" i="38"/>
  <c r="I196" i="38"/>
  <c r="G196" i="38"/>
  <c r="E196" i="38"/>
  <c r="C196" i="38"/>
  <c r="D196" i="38" s="1"/>
  <c r="Q191" i="38"/>
  <c r="O191" i="38"/>
  <c r="M191" i="38"/>
  <c r="I191" i="38"/>
  <c r="G191" i="38"/>
  <c r="E191" i="38"/>
  <c r="C191" i="38"/>
  <c r="D191" i="38" s="1"/>
  <c r="Q190" i="38"/>
  <c r="O190" i="38"/>
  <c r="M190" i="38"/>
  <c r="I190" i="38"/>
  <c r="G190" i="38"/>
  <c r="E190" i="38"/>
  <c r="C190" i="38"/>
  <c r="D190" i="38" s="1"/>
  <c r="Q189" i="38"/>
  <c r="O189" i="38"/>
  <c r="M189" i="38"/>
  <c r="I189" i="38"/>
  <c r="G189" i="38"/>
  <c r="E189" i="38"/>
  <c r="C189" i="38"/>
  <c r="D189" i="38" s="1"/>
  <c r="Q188" i="38"/>
  <c r="O188" i="38"/>
  <c r="M188" i="38"/>
  <c r="I188" i="38"/>
  <c r="G188" i="38"/>
  <c r="E188" i="38"/>
  <c r="C188" i="38"/>
  <c r="D188" i="38" s="1"/>
  <c r="Q187" i="38"/>
  <c r="O187" i="38"/>
  <c r="M187" i="38"/>
  <c r="I187" i="38"/>
  <c r="G187" i="38"/>
  <c r="E187" i="38"/>
  <c r="C187" i="38"/>
  <c r="D187" i="38" s="1"/>
  <c r="Q186" i="38"/>
  <c r="O186" i="38"/>
  <c r="M186" i="38"/>
  <c r="I186" i="38"/>
  <c r="G186" i="38"/>
  <c r="E186" i="38"/>
  <c r="C186" i="38"/>
  <c r="D186" i="38" s="1"/>
  <c r="Q185" i="38"/>
  <c r="O185" i="38"/>
  <c r="M185" i="38"/>
  <c r="I185" i="38"/>
  <c r="G185" i="38"/>
  <c r="E185" i="38"/>
  <c r="C185" i="38"/>
  <c r="D185" i="38" s="1"/>
  <c r="Q184" i="38"/>
  <c r="O184" i="38"/>
  <c r="M184" i="38"/>
  <c r="I184" i="38"/>
  <c r="G184" i="38"/>
  <c r="E184" i="38"/>
  <c r="C184" i="38"/>
  <c r="D184" i="38" s="1"/>
  <c r="Q183" i="38"/>
  <c r="O183" i="38"/>
  <c r="M183" i="38"/>
  <c r="I183" i="38"/>
  <c r="G183" i="38"/>
  <c r="E183" i="38"/>
  <c r="C183" i="38"/>
  <c r="D183" i="38" s="1"/>
  <c r="Q182" i="38"/>
  <c r="O182" i="38"/>
  <c r="M182" i="38"/>
  <c r="I182" i="38"/>
  <c r="G182" i="38"/>
  <c r="E182" i="38"/>
  <c r="C182" i="38"/>
  <c r="D182" i="38" s="1"/>
  <c r="Q181" i="38"/>
  <c r="O181" i="38"/>
  <c r="M181" i="38"/>
  <c r="I181" i="38"/>
  <c r="G181" i="38"/>
  <c r="E181" i="38"/>
  <c r="C181" i="38"/>
  <c r="D181" i="38" s="1"/>
  <c r="Q180" i="38"/>
  <c r="O180" i="38"/>
  <c r="M180" i="38"/>
  <c r="I180" i="38"/>
  <c r="G180" i="38"/>
  <c r="E180" i="38"/>
  <c r="C180" i="38"/>
  <c r="D180" i="38" s="1"/>
  <c r="Q179" i="38"/>
  <c r="O179" i="38"/>
  <c r="M179" i="38"/>
  <c r="I179" i="38"/>
  <c r="G179" i="38"/>
  <c r="E179" i="38"/>
  <c r="C179" i="38"/>
  <c r="Q174" i="38"/>
  <c r="O174" i="38"/>
  <c r="M174" i="38"/>
  <c r="I174" i="38"/>
  <c r="G174" i="38"/>
  <c r="E174" i="38"/>
  <c r="C174" i="38"/>
  <c r="D174" i="38" s="1"/>
  <c r="Q173" i="38"/>
  <c r="O173" i="38"/>
  <c r="M173" i="38"/>
  <c r="I173" i="38"/>
  <c r="G173" i="38"/>
  <c r="E173" i="38"/>
  <c r="C173" i="38"/>
  <c r="D173" i="38" s="1"/>
  <c r="Q172" i="38"/>
  <c r="O172" i="38"/>
  <c r="M172" i="38"/>
  <c r="I172" i="38"/>
  <c r="G172" i="38"/>
  <c r="E172" i="38"/>
  <c r="C172" i="38"/>
  <c r="D172" i="38" s="1"/>
  <c r="Q171" i="38"/>
  <c r="O171" i="38"/>
  <c r="M171" i="38"/>
  <c r="I171" i="38"/>
  <c r="G171" i="38"/>
  <c r="E171" i="38"/>
  <c r="C171" i="38"/>
  <c r="D171" i="38" s="1"/>
  <c r="Q170" i="38"/>
  <c r="O170" i="38"/>
  <c r="M170" i="38"/>
  <c r="I170" i="38"/>
  <c r="G170" i="38"/>
  <c r="E170" i="38"/>
  <c r="C170" i="38"/>
  <c r="D170" i="38" s="1"/>
  <c r="Q169" i="38"/>
  <c r="O169" i="38"/>
  <c r="M169" i="38"/>
  <c r="I169" i="38"/>
  <c r="G169" i="38"/>
  <c r="E169" i="38"/>
  <c r="C169" i="38"/>
  <c r="D169" i="38" s="1"/>
  <c r="Q168" i="38"/>
  <c r="O168" i="38"/>
  <c r="M168" i="38"/>
  <c r="I168" i="38"/>
  <c r="G168" i="38"/>
  <c r="E168" i="38"/>
  <c r="C168" i="38"/>
  <c r="D168" i="38" s="1"/>
  <c r="Q163" i="38"/>
  <c r="O163" i="38"/>
  <c r="M163" i="38"/>
  <c r="I163" i="38"/>
  <c r="G163" i="38"/>
  <c r="E163" i="38"/>
  <c r="C163" i="38"/>
  <c r="D163" i="38" s="1"/>
  <c r="Q162" i="38"/>
  <c r="O162" i="38"/>
  <c r="M162" i="38"/>
  <c r="I162" i="38"/>
  <c r="G162" i="38"/>
  <c r="E162" i="38"/>
  <c r="C162" i="38"/>
  <c r="D162" i="38" s="1"/>
  <c r="Q161" i="38"/>
  <c r="O161" i="38"/>
  <c r="M161" i="38"/>
  <c r="I161" i="38"/>
  <c r="G161" i="38"/>
  <c r="E161" i="38"/>
  <c r="C161" i="38"/>
  <c r="D161" i="38" s="1"/>
  <c r="Q160" i="38"/>
  <c r="O160" i="38"/>
  <c r="M160" i="38"/>
  <c r="I160" i="38"/>
  <c r="G160" i="38"/>
  <c r="E160" i="38"/>
  <c r="C160" i="38"/>
  <c r="D160" i="38" s="1"/>
  <c r="Q159" i="38"/>
  <c r="O159" i="38"/>
  <c r="M159" i="38"/>
  <c r="I159" i="38"/>
  <c r="G159" i="38"/>
  <c r="E159" i="38"/>
  <c r="C159" i="38"/>
  <c r="D159" i="38" s="1"/>
  <c r="Q158" i="38"/>
  <c r="O158" i="38"/>
  <c r="M158" i="38"/>
  <c r="I158" i="38"/>
  <c r="G158" i="38"/>
  <c r="E158" i="38"/>
  <c r="C158" i="38"/>
  <c r="D158" i="38" s="1"/>
  <c r="Q157" i="38"/>
  <c r="O157" i="38"/>
  <c r="M157" i="38"/>
  <c r="I157" i="38"/>
  <c r="G157" i="38"/>
  <c r="E157" i="38"/>
  <c r="C157" i="38"/>
  <c r="D157" i="38" s="1"/>
  <c r="Q156" i="38"/>
  <c r="O156" i="38"/>
  <c r="M156" i="38"/>
  <c r="I156" i="38"/>
  <c r="G156" i="38"/>
  <c r="E156" i="38"/>
  <c r="C156" i="38"/>
  <c r="D156" i="38" s="1"/>
  <c r="Q151" i="38"/>
  <c r="O151" i="38"/>
  <c r="M151" i="38"/>
  <c r="I151" i="38"/>
  <c r="G151" i="38"/>
  <c r="E151" i="38"/>
  <c r="C151" i="38"/>
  <c r="D151" i="38" s="1"/>
  <c r="Q150" i="38"/>
  <c r="O150" i="38"/>
  <c r="M150" i="38"/>
  <c r="I150" i="38"/>
  <c r="G150" i="38"/>
  <c r="E150" i="38"/>
  <c r="C150" i="38"/>
  <c r="D150" i="38" s="1"/>
  <c r="Q149" i="38"/>
  <c r="O149" i="38"/>
  <c r="M149" i="38"/>
  <c r="I149" i="38"/>
  <c r="G149" i="38"/>
  <c r="E149" i="38"/>
  <c r="C149" i="38"/>
  <c r="D149" i="38" s="1"/>
  <c r="Q148" i="38"/>
  <c r="O148" i="38"/>
  <c r="M148" i="38"/>
  <c r="I148" i="38"/>
  <c r="G148" i="38"/>
  <c r="E148" i="38"/>
  <c r="C148" i="38"/>
  <c r="D148" i="38" s="1"/>
  <c r="Q147" i="38"/>
  <c r="O147" i="38"/>
  <c r="M147" i="38"/>
  <c r="I147" i="38"/>
  <c r="G147" i="38"/>
  <c r="E147" i="38"/>
  <c r="C147" i="38"/>
  <c r="D147" i="38" s="1"/>
  <c r="Q146" i="38"/>
  <c r="O146" i="38"/>
  <c r="M146" i="38"/>
  <c r="I146" i="38"/>
  <c r="G146" i="38"/>
  <c r="E146" i="38"/>
  <c r="C146" i="38"/>
  <c r="D146" i="38" s="1"/>
  <c r="Q145" i="38"/>
  <c r="O145" i="38"/>
  <c r="M145" i="38"/>
  <c r="I145" i="38"/>
  <c r="G145" i="38"/>
  <c r="E145" i="38"/>
  <c r="C145" i="38"/>
  <c r="D145" i="38" s="1"/>
  <c r="Q144" i="38"/>
  <c r="O144" i="38"/>
  <c r="M144" i="38"/>
  <c r="I144" i="38"/>
  <c r="G144" i="38"/>
  <c r="E144" i="38"/>
  <c r="C144" i="38"/>
  <c r="D144" i="38" s="1"/>
  <c r="Q139" i="38"/>
  <c r="O139" i="38"/>
  <c r="M139" i="38"/>
  <c r="I139" i="38"/>
  <c r="G139" i="38"/>
  <c r="E139" i="38"/>
  <c r="C139" i="38"/>
  <c r="D139" i="38" s="1"/>
  <c r="Q138" i="38"/>
  <c r="O138" i="38"/>
  <c r="M138" i="38"/>
  <c r="I138" i="38"/>
  <c r="G138" i="38"/>
  <c r="E138" i="38"/>
  <c r="C138" i="38"/>
  <c r="D138" i="38" s="1"/>
  <c r="Q137" i="38"/>
  <c r="O137" i="38"/>
  <c r="M137" i="38"/>
  <c r="I137" i="38"/>
  <c r="G137" i="38"/>
  <c r="E137" i="38"/>
  <c r="C137" i="38"/>
  <c r="D137" i="38" s="1"/>
  <c r="Q135" i="38"/>
  <c r="O135" i="38"/>
  <c r="M135" i="38"/>
  <c r="I135" i="38"/>
  <c r="G135" i="38"/>
  <c r="E135" i="38"/>
  <c r="C135" i="38"/>
  <c r="D135" i="38" s="1"/>
  <c r="Q134" i="38"/>
  <c r="O134" i="38"/>
  <c r="M134" i="38"/>
  <c r="I134" i="38"/>
  <c r="G134" i="38"/>
  <c r="E134" i="38"/>
  <c r="C134" i="38"/>
  <c r="Q129" i="38"/>
  <c r="O129" i="38"/>
  <c r="M129" i="38"/>
  <c r="I129" i="38"/>
  <c r="G129" i="38"/>
  <c r="E129" i="38"/>
  <c r="C129" i="38"/>
  <c r="D129" i="38" s="1"/>
  <c r="Q128" i="38"/>
  <c r="O128" i="38"/>
  <c r="M128" i="38"/>
  <c r="I128" i="38"/>
  <c r="G128" i="38"/>
  <c r="E128" i="38"/>
  <c r="C128" i="38"/>
  <c r="D128" i="38" s="1"/>
  <c r="Q127" i="38"/>
  <c r="O127" i="38"/>
  <c r="M127" i="38"/>
  <c r="I127" i="38"/>
  <c r="G127" i="38"/>
  <c r="E127" i="38"/>
  <c r="C127" i="38"/>
  <c r="D127" i="38" s="1"/>
  <c r="Q126" i="38"/>
  <c r="O126" i="38"/>
  <c r="M126" i="38"/>
  <c r="I126" i="38"/>
  <c r="G126" i="38"/>
  <c r="E126" i="38"/>
  <c r="K126" i="38" s="1"/>
  <c r="C126" i="38"/>
  <c r="D126" i="38" s="1"/>
  <c r="Q125" i="38"/>
  <c r="O125" i="38"/>
  <c r="M125" i="38"/>
  <c r="I125" i="38"/>
  <c r="G125" i="38"/>
  <c r="E125" i="38"/>
  <c r="C125" i="38"/>
  <c r="D125" i="38" s="1"/>
  <c r="Q124" i="38"/>
  <c r="O124" i="38"/>
  <c r="M124" i="38"/>
  <c r="I124" i="38"/>
  <c r="G124" i="38"/>
  <c r="E124" i="38"/>
  <c r="C124" i="38"/>
  <c r="D124" i="38" s="1"/>
  <c r="Q123" i="38"/>
  <c r="O123" i="38"/>
  <c r="M123" i="38"/>
  <c r="I123" i="38"/>
  <c r="G123" i="38"/>
  <c r="E123" i="38"/>
  <c r="C123" i="38"/>
  <c r="D123" i="38" s="1"/>
  <c r="Q122" i="38"/>
  <c r="O122" i="38"/>
  <c r="M122" i="38"/>
  <c r="I122" i="38"/>
  <c r="G122" i="38"/>
  <c r="E122" i="38"/>
  <c r="C122" i="38"/>
  <c r="D122" i="38" s="1"/>
  <c r="Q121" i="38"/>
  <c r="O121" i="38"/>
  <c r="M121" i="38"/>
  <c r="I121" i="38"/>
  <c r="G121" i="38"/>
  <c r="E121" i="38"/>
  <c r="C121" i="38"/>
  <c r="D121" i="38" s="1"/>
  <c r="Q120" i="38"/>
  <c r="O120" i="38"/>
  <c r="M120" i="38"/>
  <c r="I120" i="38"/>
  <c r="G120" i="38"/>
  <c r="E120" i="38"/>
  <c r="C120" i="38"/>
  <c r="Q115" i="38"/>
  <c r="O115" i="38"/>
  <c r="M115" i="38"/>
  <c r="I115" i="38"/>
  <c r="G115" i="38"/>
  <c r="E115" i="38"/>
  <c r="C115" i="38"/>
  <c r="D115" i="38" s="1"/>
  <c r="Q114" i="38"/>
  <c r="O114" i="38"/>
  <c r="M114" i="38"/>
  <c r="I114" i="38"/>
  <c r="G114" i="38"/>
  <c r="E114" i="38"/>
  <c r="C114" i="38"/>
  <c r="D114" i="38" s="1"/>
  <c r="Q113" i="38"/>
  <c r="O113" i="38"/>
  <c r="M113" i="38"/>
  <c r="I113" i="38"/>
  <c r="G113" i="38"/>
  <c r="E113" i="38"/>
  <c r="C113" i="38"/>
  <c r="D113" i="38" s="1"/>
  <c r="Q112" i="38"/>
  <c r="O112" i="38"/>
  <c r="M112" i="38"/>
  <c r="I112" i="38"/>
  <c r="G112" i="38"/>
  <c r="E112" i="38"/>
  <c r="C112" i="38"/>
  <c r="D112" i="38" s="1"/>
  <c r="Q111" i="38"/>
  <c r="O111" i="38"/>
  <c r="M111" i="38"/>
  <c r="I111" i="38"/>
  <c r="G111" i="38"/>
  <c r="E111" i="38"/>
  <c r="C111" i="38"/>
  <c r="D111" i="38" s="1"/>
  <c r="Q110" i="38"/>
  <c r="O110" i="38"/>
  <c r="M110" i="38"/>
  <c r="I110" i="38"/>
  <c r="G110" i="38"/>
  <c r="E110" i="38"/>
  <c r="C110" i="38"/>
  <c r="D110" i="38" s="1"/>
  <c r="Q109" i="38"/>
  <c r="O109" i="38"/>
  <c r="M109" i="38"/>
  <c r="I109" i="38"/>
  <c r="G109" i="38"/>
  <c r="E109" i="38"/>
  <c r="C109" i="38"/>
  <c r="D109" i="38" s="1"/>
  <c r="Q108" i="38"/>
  <c r="O108" i="38"/>
  <c r="M108" i="38"/>
  <c r="I108" i="38"/>
  <c r="G108" i="38"/>
  <c r="E108" i="38"/>
  <c r="C108" i="38"/>
  <c r="D108" i="38" s="1"/>
  <c r="Q107" i="38"/>
  <c r="O107" i="38"/>
  <c r="M107" i="38"/>
  <c r="I107" i="38"/>
  <c r="G107" i="38"/>
  <c r="E107" i="38"/>
  <c r="C107" i="38"/>
  <c r="D107" i="38" s="1"/>
  <c r="Q106" i="38"/>
  <c r="O106" i="38"/>
  <c r="M106" i="38"/>
  <c r="I106" i="38"/>
  <c r="G106" i="38"/>
  <c r="E106" i="38"/>
  <c r="C106" i="38"/>
  <c r="D106" i="38" s="1"/>
  <c r="Q105" i="38"/>
  <c r="O105" i="38"/>
  <c r="M105" i="38"/>
  <c r="I105" i="38"/>
  <c r="G105" i="38"/>
  <c r="E105" i="38"/>
  <c r="C105" i="38"/>
  <c r="Q100" i="38"/>
  <c r="O100" i="38"/>
  <c r="M100" i="38"/>
  <c r="I100" i="38"/>
  <c r="G100" i="38"/>
  <c r="E100" i="38"/>
  <c r="C100" i="38"/>
  <c r="D100" i="38" s="1"/>
  <c r="Q99" i="38"/>
  <c r="O99" i="38"/>
  <c r="M99" i="38"/>
  <c r="I99" i="38"/>
  <c r="G99" i="38"/>
  <c r="E99" i="38"/>
  <c r="C99" i="38"/>
  <c r="D99" i="38" s="1"/>
  <c r="Q98" i="38"/>
  <c r="O98" i="38"/>
  <c r="M98" i="38"/>
  <c r="I98" i="38"/>
  <c r="G98" i="38"/>
  <c r="E98" i="38"/>
  <c r="C98" i="38"/>
  <c r="D98" i="38" s="1"/>
  <c r="Q97" i="38"/>
  <c r="O97" i="38"/>
  <c r="M97" i="38"/>
  <c r="I97" i="38"/>
  <c r="G97" i="38"/>
  <c r="E97" i="38"/>
  <c r="C97" i="38"/>
  <c r="D97" i="38" s="1"/>
  <c r="Q96" i="38"/>
  <c r="O96" i="38"/>
  <c r="M96" i="38"/>
  <c r="I96" i="38"/>
  <c r="G96" i="38"/>
  <c r="E96" i="38"/>
  <c r="C96" i="38"/>
  <c r="D96" i="38" s="1"/>
  <c r="Q95" i="38"/>
  <c r="O95" i="38"/>
  <c r="M95" i="38"/>
  <c r="I95" i="38"/>
  <c r="G95" i="38"/>
  <c r="E95" i="38"/>
  <c r="C95" i="38"/>
  <c r="D95" i="38" s="1"/>
  <c r="Q94" i="38"/>
  <c r="O94" i="38"/>
  <c r="M94" i="38"/>
  <c r="I94" i="38"/>
  <c r="G94" i="38"/>
  <c r="E94" i="38"/>
  <c r="C94" i="38"/>
  <c r="D94" i="38" s="1"/>
  <c r="O93" i="38"/>
  <c r="M93" i="38"/>
  <c r="I93" i="38"/>
  <c r="G93" i="38"/>
  <c r="E93" i="38"/>
  <c r="C93" i="38"/>
  <c r="D93" i="38" s="1"/>
  <c r="Q92" i="38"/>
  <c r="O92" i="38"/>
  <c r="M92" i="38"/>
  <c r="I92" i="38"/>
  <c r="G92" i="38"/>
  <c r="E92" i="38"/>
  <c r="C92" i="38"/>
  <c r="D92" i="38" s="1"/>
  <c r="Q91" i="38"/>
  <c r="O91" i="38"/>
  <c r="M91" i="38"/>
  <c r="I91" i="38"/>
  <c r="G91" i="38"/>
  <c r="E91" i="38"/>
  <c r="C91" i="38"/>
  <c r="D91" i="38" s="1"/>
  <c r="Q90" i="38"/>
  <c r="O90" i="38"/>
  <c r="M90" i="38"/>
  <c r="I90" i="38"/>
  <c r="G90" i="38"/>
  <c r="E90" i="38"/>
  <c r="C90" i="38"/>
  <c r="Q85" i="38"/>
  <c r="R85" i="38" s="1"/>
  <c r="O85" i="38"/>
  <c r="P85" i="38" s="1"/>
  <c r="M85" i="38"/>
  <c r="N85" i="38" s="1"/>
  <c r="I85" i="38"/>
  <c r="J85" i="38" s="1"/>
  <c r="G85" i="38"/>
  <c r="H85" i="38" s="1"/>
  <c r="E85" i="38"/>
  <c r="C85" i="38"/>
  <c r="Q84" i="38"/>
  <c r="O84" i="38"/>
  <c r="M84" i="38"/>
  <c r="I84" i="38"/>
  <c r="G84" i="38"/>
  <c r="E84" i="38"/>
  <c r="C84" i="38"/>
  <c r="D84" i="38" s="1"/>
  <c r="Q83" i="38"/>
  <c r="O83" i="38"/>
  <c r="M83" i="38"/>
  <c r="I83" i="38"/>
  <c r="G83" i="38"/>
  <c r="E83" i="38"/>
  <c r="K83" i="38" s="1"/>
  <c r="C83" i="38"/>
  <c r="D83" i="38" s="1"/>
  <c r="Q82" i="38"/>
  <c r="O82" i="38"/>
  <c r="M82" i="38"/>
  <c r="I82" i="38"/>
  <c r="G82" i="38"/>
  <c r="E82" i="38"/>
  <c r="C82" i="38"/>
  <c r="D82" i="38" s="1"/>
  <c r="Q81" i="38"/>
  <c r="O81" i="38"/>
  <c r="M81" i="38"/>
  <c r="I81" i="38"/>
  <c r="G81" i="38"/>
  <c r="E81" i="38"/>
  <c r="C81" i="38"/>
  <c r="D81" i="38" s="1"/>
  <c r="Q80" i="38"/>
  <c r="O80" i="38"/>
  <c r="M80" i="38"/>
  <c r="I80" i="38"/>
  <c r="G80" i="38"/>
  <c r="E80" i="38"/>
  <c r="C80" i="38"/>
  <c r="D80" i="38" s="1"/>
  <c r="Q79" i="38"/>
  <c r="O79" i="38"/>
  <c r="M79" i="38"/>
  <c r="I79" i="38"/>
  <c r="G79" i="38"/>
  <c r="E79" i="38"/>
  <c r="C79" i="38"/>
  <c r="D79" i="38" s="1"/>
  <c r="Q78" i="38"/>
  <c r="O78" i="38"/>
  <c r="M78" i="38"/>
  <c r="I78" i="38"/>
  <c r="G78" i="38"/>
  <c r="E78" i="38"/>
  <c r="C78" i="38"/>
  <c r="Q73" i="38"/>
  <c r="O73" i="38"/>
  <c r="M73" i="38"/>
  <c r="I73" i="38"/>
  <c r="G73" i="38"/>
  <c r="E73" i="38"/>
  <c r="C73" i="38"/>
  <c r="D73" i="38" s="1"/>
  <c r="Q70" i="38"/>
  <c r="O70" i="38"/>
  <c r="M70" i="38"/>
  <c r="I70" i="38"/>
  <c r="G70" i="38"/>
  <c r="E70" i="38"/>
  <c r="C70" i="38"/>
  <c r="D70" i="38" s="1"/>
  <c r="Q69" i="38"/>
  <c r="O69" i="38"/>
  <c r="M69" i="38"/>
  <c r="I69" i="38"/>
  <c r="G69" i="38"/>
  <c r="E69" i="38"/>
  <c r="K69" i="38" s="1"/>
  <c r="C69" i="38"/>
  <c r="D69" i="38" s="1"/>
  <c r="Q68" i="38"/>
  <c r="O68" i="38"/>
  <c r="M68" i="38"/>
  <c r="I68" i="38"/>
  <c r="G68" i="38"/>
  <c r="E68" i="38"/>
  <c r="C68" i="38"/>
  <c r="D68" i="38" s="1"/>
  <c r="R68" i="38" s="1"/>
  <c r="Q67" i="38"/>
  <c r="O67" i="38"/>
  <c r="M67" i="38"/>
  <c r="I67" i="38"/>
  <c r="G67" i="38"/>
  <c r="E67" i="38"/>
  <c r="C67" i="38"/>
  <c r="D67" i="38" s="1"/>
  <c r="Q66" i="38"/>
  <c r="O66" i="38"/>
  <c r="M66" i="38"/>
  <c r="I66" i="38"/>
  <c r="G66" i="38"/>
  <c r="E66" i="38"/>
  <c r="C66" i="38"/>
  <c r="D66" i="38" s="1"/>
  <c r="Q65" i="38"/>
  <c r="O65" i="38"/>
  <c r="M65" i="38"/>
  <c r="I65" i="38"/>
  <c r="G65" i="38"/>
  <c r="E65" i="38"/>
  <c r="K65" i="38" s="1"/>
  <c r="C65" i="38"/>
  <c r="D65" i="38" s="1"/>
  <c r="Q64" i="38"/>
  <c r="O64" i="38"/>
  <c r="M64" i="38"/>
  <c r="I64" i="38"/>
  <c r="G64" i="38"/>
  <c r="E64" i="38"/>
  <c r="C64" i="38"/>
  <c r="Q59" i="38"/>
  <c r="O59" i="38"/>
  <c r="M59" i="38"/>
  <c r="I59" i="38"/>
  <c r="G59" i="38"/>
  <c r="E59" i="38"/>
  <c r="C59" i="38"/>
  <c r="D59" i="38" s="1"/>
  <c r="Q58" i="38"/>
  <c r="O58" i="38"/>
  <c r="M58" i="38"/>
  <c r="I58" i="38"/>
  <c r="G58" i="38"/>
  <c r="E58" i="38"/>
  <c r="D58" i="38"/>
  <c r="Q56" i="38"/>
  <c r="O56" i="38"/>
  <c r="M56" i="38"/>
  <c r="I56" i="38"/>
  <c r="G56" i="38"/>
  <c r="E56" i="38"/>
  <c r="C56" i="38"/>
  <c r="D56" i="38" s="1"/>
  <c r="Q55" i="38"/>
  <c r="O55" i="38"/>
  <c r="M55" i="38"/>
  <c r="I55" i="38"/>
  <c r="G55" i="38"/>
  <c r="E55" i="38"/>
  <c r="C55" i="38"/>
  <c r="D55" i="38" s="1"/>
  <c r="Q54" i="38"/>
  <c r="O54" i="38"/>
  <c r="M54" i="38"/>
  <c r="I54" i="38"/>
  <c r="G54" i="38"/>
  <c r="E54" i="38"/>
  <c r="C54" i="38"/>
  <c r="D54" i="38" s="1"/>
  <c r="Q53" i="38"/>
  <c r="O53" i="38"/>
  <c r="M53" i="38"/>
  <c r="I53" i="38"/>
  <c r="G53" i="38"/>
  <c r="E53" i="38"/>
  <c r="C53" i="38"/>
  <c r="D53" i="38" s="1"/>
  <c r="Q52" i="38"/>
  <c r="O52" i="38"/>
  <c r="M52" i="38"/>
  <c r="I52" i="38"/>
  <c r="G52" i="38"/>
  <c r="E52" i="38"/>
  <c r="C52" i="38"/>
  <c r="D52" i="38" s="1"/>
  <c r="Q51" i="38"/>
  <c r="O51" i="38"/>
  <c r="M51" i="38"/>
  <c r="I51" i="38"/>
  <c r="G51" i="38"/>
  <c r="E51" i="38"/>
  <c r="C51" i="38"/>
  <c r="D51" i="38" s="1"/>
  <c r="Q50" i="38"/>
  <c r="O50" i="38"/>
  <c r="M50" i="38"/>
  <c r="I50" i="38"/>
  <c r="G50" i="38"/>
  <c r="E50" i="38"/>
  <c r="C50" i="38"/>
  <c r="Q45" i="38"/>
  <c r="O45" i="38"/>
  <c r="M45" i="38"/>
  <c r="I45" i="38"/>
  <c r="G45" i="38"/>
  <c r="E45" i="38"/>
  <c r="C45" i="38"/>
  <c r="D45" i="38" s="1"/>
  <c r="Q44" i="38"/>
  <c r="O44" i="38"/>
  <c r="M44" i="38"/>
  <c r="I44" i="38"/>
  <c r="G44" i="38"/>
  <c r="E44" i="38"/>
  <c r="C44" i="38"/>
  <c r="D44" i="38" s="1"/>
  <c r="Q43" i="38"/>
  <c r="O43" i="38"/>
  <c r="M43" i="38"/>
  <c r="I43" i="38"/>
  <c r="G43" i="38"/>
  <c r="E43" i="38"/>
  <c r="C43" i="38"/>
  <c r="D43" i="38" s="1"/>
  <c r="Q42" i="38"/>
  <c r="O42" i="38"/>
  <c r="M42" i="38"/>
  <c r="I42" i="38"/>
  <c r="G42" i="38"/>
  <c r="E42" i="38"/>
  <c r="C42" i="38"/>
  <c r="D42" i="38" s="1"/>
  <c r="Q41" i="38"/>
  <c r="O41" i="38"/>
  <c r="M41" i="38"/>
  <c r="I41" i="38"/>
  <c r="G41" i="38"/>
  <c r="E41" i="38"/>
  <c r="C41" i="38"/>
  <c r="D41" i="38" s="1"/>
  <c r="Q40" i="38"/>
  <c r="O40" i="38"/>
  <c r="M40" i="38"/>
  <c r="I40" i="38"/>
  <c r="G40" i="38"/>
  <c r="E40" i="38"/>
  <c r="C40" i="38"/>
  <c r="D40" i="38" s="1"/>
  <c r="Q39" i="38"/>
  <c r="O39" i="38"/>
  <c r="M39" i="38"/>
  <c r="I39" i="38"/>
  <c r="G39" i="38"/>
  <c r="E39" i="38"/>
  <c r="C39" i="38"/>
  <c r="D39" i="38" s="1"/>
  <c r="Q34" i="38"/>
  <c r="O34" i="38"/>
  <c r="M34" i="38"/>
  <c r="I34" i="38"/>
  <c r="G34" i="38"/>
  <c r="E34" i="38"/>
  <c r="C34" i="38"/>
  <c r="D34" i="38" s="1"/>
  <c r="Q33" i="38"/>
  <c r="O33" i="38"/>
  <c r="M33" i="38"/>
  <c r="I33" i="38"/>
  <c r="G33" i="38"/>
  <c r="E33" i="38"/>
  <c r="C33" i="38"/>
  <c r="D33" i="38" s="1"/>
  <c r="Q32" i="38"/>
  <c r="O32" i="38"/>
  <c r="M32" i="38"/>
  <c r="I32" i="38"/>
  <c r="G32" i="38"/>
  <c r="E32" i="38"/>
  <c r="C32" i="38"/>
  <c r="D32" i="38" s="1"/>
  <c r="Q31" i="38"/>
  <c r="O31" i="38"/>
  <c r="M31" i="38"/>
  <c r="I31" i="38"/>
  <c r="G31" i="38"/>
  <c r="E31" i="38"/>
  <c r="C31" i="38"/>
  <c r="D31" i="38" s="1"/>
  <c r="Q30" i="38"/>
  <c r="O30" i="38"/>
  <c r="M30" i="38"/>
  <c r="I30" i="38"/>
  <c r="G30" i="38"/>
  <c r="E30" i="38"/>
  <c r="C30" i="38"/>
  <c r="D30" i="38" s="1"/>
  <c r="Q29" i="38"/>
  <c r="O29" i="38"/>
  <c r="M29" i="38"/>
  <c r="I29" i="38"/>
  <c r="G29" i="38"/>
  <c r="E29" i="38"/>
  <c r="C29" i="38"/>
  <c r="D29" i="38" s="1"/>
  <c r="Q28" i="38"/>
  <c r="O28" i="38"/>
  <c r="M28" i="38"/>
  <c r="I28" i="38"/>
  <c r="G28" i="38"/>
  <c r="E28" i="38"/>
  <c r="K28" i="38" s="1"/>
  <c r="C28" i="38"/>
  <c r="D28" i="38" s="1"/>
  <c r="Q27" i="38"/>
  <c r="O27" i="38"/>
  <c r="M27" i="38"/>
  <c r="I27" i="38"/>
  <c r="G27" i="38"/>
  <c r="E27" i="38"/>
  <c r="C27" i="38"/>
  <c r="D27" i="38" s="1"/>
  <c r="Q26" i="38"/>
  <c r="O26" i="38"/>
  <c r="M26" i="38"/>
  <c r="I26" i="38"/>
  <c r="G26" i="38"/>
  <c r="E26" i="38"/>
  <c r="C26" i="38"/>
  <c r="D26" i="38" s="1"/>
  <c r="Q25" i="38"/>
  <c r="O25" i="38"/>
  <c r="M25" i="38"/>
  <c r="I25" i="38"/>
  <c r="G25" i="38"/>
  <c r="E25" i="38"/>
  <c r="C25" i="38"/>
  <c r="D25" i="38" s="1"/>
  <c r="Q24" i="38"/>
  <c r="O24" i="38"/>
  <c r="M24" i="38"/>
  <c r="I24" i="38"/>
  <c r="G24" i="38"/>
  <c r="E24" i="38"/>
  <c r="C24" i="38"/>
  <c r="D24" i="38" s="1"/>
  <c r="Q23" i="38"/>
  <c r="O23" i="38"/>
  <c r="M23" i="38"/>
  <c r="I23" i="38"/>
  <c r="G23" i="38"/>
  <c r="E23" i="38"/>
  <c r="C23" i="38"/>
  <c r="D23" i="38" s="1"/>
  <c r="Q18" i="38"/>
  <c r="O18" i="38"/>
  <c r="M18" i="38"/>
  <c r="I18" i="38"/>
  <c r="G18" i="38"/>
  <c r="E18" i="38"/>
  <c r="C18" i="38"/>
  <c r="D18" i="38" s="1"/>
  <c r="Q17" i="38"/>
  <c r="O17" i="38"/>
  <c r="M17" i="38"/>
  <c r="I17" i="38"/>
  <c r="G17" i="38"/>
  <c r="E17" i="38"/>
  <c r="C17" i="38"/>
  <c r="D17" i="38" s="1"/>
  <c r="Q16" i="38"/>
  <c r="O16" i="38"/>
  <c r="M16" i="38"/>
  <c r="I16" i="38"/>
  <c r="G16" i="38"/>
  <c r="E16" i="38"/>
  <c r="C16" i="38"/>
  <c r="D16" i="38" s="1"/>
  <c r="Q15" i="38"/>
  <c r="O15" i="38"/>
  <c r="M15" i="38"/>
  <c r="I15" i="38"/>
  <c r="G15" i="38"/>
  <c r="E15" i="38"/>
  <c r="C15" i="38"/>
  <c r="D15" i="38" s="1"/>
  <c r="Q14" i="38"/>
  <c r="O14" i="38"/>
  <c r="M14" i="38"/>
  <c r="I14" i="38"/>
  <c r="G14" i="38"/>
  <c r="E14" i="38"/>
  <c r="C14" i="38"/>
  <c r="D14" i="38" s="1"/>
  <c r="Q13" i="38"/>
  <c r="O13" i="38"/>
  <c r="M13" i="38"/>
  <c r="I13" i="38"/>
  <c r="G13" i="38"/>
  <c r="E13" i="38"/>
  <c r="C13" i="38"/>
  <c r="D13" i="38" s="1"/>
  <c r="Q12" i="38"/>
  <c r="O12" i="38"/>
  <c r="M12" i="38"/>
  <c r="I12" i="38"/>
  <c r="G12" i="38"/>
  <c r="E12" i="38"/>
  <c r="C12" i="38"/>
  <c r="D12" i="38" s="1"/>
  <c r="Q11" i="38"/>
  <c r="O11" i="38"/>
  <c r="M11" i="38"/>
  <c r="I11" i="38"/>
  <c r="G11" i="38"/>
  <c r="E11" i="38"/>
  <c r="C11" i="38"/>
  <c r="D11" i="38" s="1"/>
  <c r="Q9" i="38"/>
  <c r="O9" i="38"/>
  <c r="M9" i="38"/>
  <c r="I9" i="38"/>
  <c r="G9" i="38"/>
  <c r="E9" i="38"/>
  <c r="C9" i="38"/>
  <c r="D9" i="38" s="1"/>
  <c r="Q8" i="38"/>
  <c r="O8" i="38"/>
  <c r="M8" i="38"/>
  <c r="I8" i="38"/>
  <c r="G8" i="38"/>
  <c r="E8" i="38"/>
  <c r="C8" i="38"/>
  <c r="D8" i="38" s="1"/>
  <c r="Q7" i="38"/>
  <c r="O7" i="38"/>
  <c r="M7" i="38"/>
  <c r="I7" i="38"/>
  <c r="G7" i="38"/>
  <c r="E7" i="38"/>
  <c r="C7" i="38"/>
  <c r="D7" i="38" s="1"/>
  <c r="Q6" i="38"/>
  <c r="O6" i="38"/>
  <c r="M6" i="38"/>
  <c r="I6" i="38"/>
  <c r="G6" i="38"/>
  <c r="E6" i="38"/>
  <c r="C6" i="38"/>
  <c r="D6" i="38" s="1"/>
  <c r="O41" i="37"/>
  <c r="O74" i="37" s="1"/>
  <c r="M41" i="37"/>
  <c r="M74" i="37" s="1"/>
  <c r="K41" i="37"/>
  <c r="K74" i="37" s="1"/>
  <c r="G41" i="37"/>
  <c r="G74" i="37" s="1"/>
  <c r="E41" i="37"/>
  <c r="E74" i="37" s="1"/>
  <c r="C41" i="37"/>
  <c r="B41" i="37"/>
  <c r="B74" i="37" s="1"/>
  <c r="O40" i="37"/>
  <c r="O57" i="37" s="1"/>
  <c r="M40" i="37"/>
  <c r="M57" i="37" s="1"/>
  <c r="K40" i="37"/>
  <c r="K57" i="37" s="1"/>
  <c r="G40" i="37"/>
  <c r="G57" i="37" s="1"/>
  <c r="E40" i="37"/>
  <c r="E57" i="37" s="1"/>
  <c r="C40" i="37"/>
  <c r="B40" i="37"/>
  <c r="B57" i="37" s="1"/>
  <c r="O38" i="37"/>
  <c r="O73" i="37" s="1"/>
  <c r="M38" i="37"/>
  <c r="M73" i="37" s="1"/>
  <c r="K38" i="37"/>
  <c r="K73" i="37" s="1"/>
  <c r="G38" i="37"/>
  <c r="G73" i="37" s="1"/>
  <c r="E38" i="37"/>
  <c r="E73" i="37" s="1"/>
  <c r="C38" i="37"/>
  <c r="B38" i="37"/>
  <c r="B73" i="37" s="1"/>
  <c r="O37" i="37"/>
  <c r="O56" i="37" s="1"/>
  <c r="M37" i="37"/>
  <c r="M56" i="37" s="1"/>
  <c r="K37" i="37"/>
  <c r="K56" i="37" s="1"/>
  <c r="G37" i="37"/>
  <c r="G56" i="37" s="1"/>
  <c r="E37" i="37"/>
  <c r="E56" i="37" s="1"/>
  <c r="C37" i="37"/>
  <c r="B37" i="37"/>
  <c r="B56" i="37" s="1"/>
  <c r="O35" i="37"/>
  <c r="O72" i="37" s="1"/>
  <c r="M35" i="37"/>
  <c r="M72" i="37" s="1"/>
  <c r="K35" i="37"/>
  <c r="K72" i="37" s="1"/>
  <c r="G35" i="37"/>
  <c r="G72" i="37" s="1"/>
  <c r="E35" i="37"/>
  <c r="E72" i="37" s="1"/>
  <c r="C35" i="37"/>
  <c r="B35" i="37"/>
  <c r="B72" i="37" s="1"/>
  <c r="O34" i="37"/>
  <c r="O55" i="37" s="1"/>
  <c r="M34" i="37"/>
  <c r="M55" i="37" s="1"/>
  <c r="K34" i="37"/>
  <c r="K55" i="37" s="1"/>
  <c r="G34" i="37"/>
  <c r="G55" i="37" s="1"/>
  <c r="E34" i="37"/>
  <c r="E55" i="37" s="1"/>
  <c r="C34" i="37"/>
  <c r="B34" i="37"/>
  <c r="B55" i="37" s="1"/>
  <c r="O32" i="37"/>
  <c r="O71" i="37" s="1"/>
  <c r="M32" i="37"/>
  <c r="M71" i="37" s="1"/>
  <c r="K32" i="37"/>
  <c r="K71" i="37" s="1"/>
  <c r="G32" i="37"/>
  <c r="G71" i="37" s="1"/>
  <c r="E32" i="37"/>
  <c r="E71" i="37" s="1"/>
  <c r="C32" i="37"/>
  <c r="B32" i="37"/>
  <c r="B71" i="37" s="1"/>
  <c r="O31" i="37"/>
  <c r="O54" i="37" s="1"/>
  <c r="M31" i="37"/>
  <c r="M54" i="37" s="1"/>
  <c r="K31" i="37"/>
  <c r="K54" i="37" s="1"/>
  <c r="G31" i="37"/>
  <c r="G54" i="37" s="1"/>
  <c r="E31" i="37"/>
  <c r="E54" i="37" s="1"/>
  <c r="C31" i="37"/>
  <c r="B31" i="37"/>
  <c r="B54" i="37" s="1"/>
  <c r="O29" i="37"/>
  <c r="O70" i="37" s="1"/>
  <c r="M29" i="37"/>
  <c r="M70" i="37" s="1"/>
  <c r="K29" i="37"/>
  <c r="K70" i="37" s="1"/>
  <c r="G29" i="37"/>
  <c r="G70" i="37" s="1"/>
  <c r="E29" i="37"/>
  <c r="E70" i="37" s="1"/>
  <c r="C29" i="37"/>
  <c r="B29" i="37"/>
  <c r="B70" i="37" s="1"/>
  <c r="O28" i="37"/>
  <c r="O53" i="37" s="1"/>
  <c r="M28" i="37"/>
  <c r="M53" i="37" s="1"/>
  <c r="K28" i="37"/>
  <c r="K53" i="37" s="1"/>
  <c r="G28" i="37"/>
  <c r="G53" i="37" s="1"/>
  <c r="E28" i="37"/>
  <c r="E53" i="37" s="1"/>
  <c r="C28" i="37"/>
  <c r="B28" i="37"/>
  <c r="B53" i="37" s="1"/>
  <c r="O25" i="37"/>
  <c r="O69" i="37" s="1"/>
  <c r="M25" i="37"/>
  <c r="M69" i="37" s="1"/>
  <c r="K25" i="37"/>
  <c r="K69" i="37" s="1"/>
  <c r="G25" i="37"/>
  <c r="G69" i="37" s="1"/>
  <c r="E25" i="37"/>
  <c r="E69" i="37" s="1"/>
  <c r="C25" i="37"/>
  <c r="B25" i="37"/>
  <c r="O24" i="37"/>
  <c r="O52" i="37" s="1"/>
  <c r="M24" i="37"/>
  <c r="M52" i="37" s="1"/>
  <c r="K24" i="37"/>
  <c r="K52" i="37" s="1"/>
  <c r="G24" i="37"/>
  <c r="G52" i="37" s="1"/>
  <c r="E24" i="37"/>
  <c r="E52" i="37" s="1"/>
  <c r="C24" i="37"/>
  <c r="B24" i="37"/>
  <c r="B52" i="37" s="1"/>
  <c r="O22" i="37"/>
  <c r="O68" i="37" s="1"/>
  <c r="M22" i="37"/>
  <c r="M68" i="37" s="1"/>
  <c r="K22" i="37"/>
  <c r="K68" i="37" s="1"/>
  <c r="G22" i="37"/>
  <c r="G68" i="37" s="1"/>
  <c r="E22" i="37"/>
  <c r="E68" i="37" s="1"/>
  <c r="C22" i="37"/>
  <c r="B22" i="37"/>
  <c r="O21" i="37"/>
  <c r="O51" i="37" s="1"/>
  <c r="M21" i="37"/>
  <c r="M51" i="37" s="1"/>
  <c r="K21" i="37"/>
  <c r="K51" i="37" s="1"/>
  <c r="G21" i="37"/>
  <c r="G51" i="37" s="1"/>
  <c r="E21" i="37"/>
  <c r="E51" i="37" s="1"/>
  <c r="C21" i="37"/>
  <c r="B21" i="37"/>
  <c r="B51" i="37" s="1"/>
  <c r="O19" i="37"/>
  <c r="O67" i="37" s="1"/>
  <c r="M19" i="37"/>
  <c r="M67" i="37" s="1"/>
  <c r="K19" i="37"/>
  <c r="K67" i="37" s="1"/>
  <c r="G19" i="37"/>
  <c r="G67" i="37" s="1"/>
  <c r="E19" i="37"/>
  <c r="E67" i="37" s="1"/>
  <c r="C19" i="37"/>
  <c r="B19" i="37"/>
  <c r="B67" i="37" s="1"/>
  <c r="O18" i="37"/>
  <c r="O50" i="37" s="1"/>
  <c r="M18" i="37"/>
  <c r="M50" i="37" s="1"/>
  <c r="K18" i="37"/>
  <c r="K50" i="37" s="1"/>
  <c r="G18" i="37"/>
  <c r="G50" i="37" s="1"/>
  <c r="E18" i="37"/>
  <c r="E50" i="37" s="1"/>
  <c r="C18" i="37"/>
  <c r="B18" i="37"/>
  <c r="B50" i="37" s="1"/>
  <c r="O87" i="37"/>
  <c r="M87" i="37"/>
  <c r="K87" i="37"/>
  <c r="G87" i="37"/>
  <c r="E87" i="37"/>
  <c r="C87" i="37"/>
  <c r="B87" i="37"/>
  <c r="O86" i="37"/>
  <c r="M86" i="37"/>
  <c r="K86" i="37"/>
  <c r="G86" i="37"/>
  <c r="E86" i="37"/>
  <c r="C86" i="37"/>
  <c r="B86" i="37"/>
  <c r="O85" i="37"/>
  <c r="M85" i="37"/>
  <c r="K85" i="37"/>
  <c r="G85" i="37"/>
  <c r="E85" i="37"/>
  <c r="C85" i="37"/>
  <c r="B85" i="37"/>
  <c r="O84" i="37"/>
  <c r="M84" i="37"/>
  <c r="K84" i="37"/>
  <c r="G84" i="37"/>
  <c r="E84" i="37"/>
  <c r="C84" i="37"/>
  <c r="B84" i="37"/>
  <c r="O83" i="37"/>
  <c r="M83" i="37"/>
  <c r="K83" i="37"/>
  <c r="G83" i="37"/>
  <c r="E83" i="37"/>
  <c r="C83" i="37"/>
  <c r="B83" i="37"/>
  <c r="O82" i="37"/>
  <c r="M82" i="37"/>
  <c r="K82" i="37"/>
  <c r="G82" i="37"/>
  <c r="E82" i="37"/>
  <c r="C82" i="37"/>
  <c r="B82" i="37"/>
  <c r="O81" i="37"/>
  <c r="M81" i="37"/>
  <c r="K81" i="37"/>
  <c r="G81" i="37"/>
  <c r="E81" i="37"/>
  <c r="C81" i="37"/>
  <c r="B81" i="37"/>
  <c r="O80" i="37"/>
  <c r="M80" i="37"/>
  <c r="K80" i="37"/>
  <c r="G80" i="37"/>
  <c r="E80" i="37"/>
  <c r="C80" i="37"/>
  <c r="B80" i="37"/>
  <c r="O15" i="37"/>
  <c r="O66" i="37" s="1"/>
  <c r="M15" i="37"/>
  <c r="M66" i="37" s="1"/>
  <c r="K15" i="37"/>
  <c r="K66" i="37" s="1"/>
  <c r="G15" i="37"/>
  <c r="G66" i="37" s="1"/>
  <c r="E15" i="37"/>
  <c r="E66" i="37" s="1"/>
  <c r="C15" i="37"/>
  <c r="B15" i="37"/>
  <c r="B66" i="37" s="1"/>
  <c r="O14" i="37"/>
  <c r="O49" i="37" s="1"/>
  <c r="M14" i="37"/>
  <c r="M49" i="37" s="1"/>
  <c r="K14" i="37"/>
  <c r="K49" i="37" s="1"/>
  <c r="G14" i="37"/>
  <c r="G49" i="37" s="1"/>
  <c r="E14" i="37"/>
  <c r="E49" i="37" s="1"/>
  <c r="C14" i="37"/>
  <c r="B14" i="37"/>
  <c r="B49" i="37" s="1"/>
  <c r="O12" i="37"/>
  <c r="O64" i="37" s="1"/>
  <c r="M12" i="37"/>
  <c r="M64" i="37" s="1"/>
  <c r="K12" i="37"/>
  <c r="K64" i="37" s="1"/>
  <c r="G12" i="37"/>
  <c r="G64" i="37" s="1"/>
  <c r="E12" i="37"/>
  <c r="E64" i="37" s="1"/>
  <c r="C12" i="37"/>
  <c r="B12" i="37"/>
  <c r="B64" i="37" s="1"/>
  <c r="O11" i="37"/>
  <c r="O47" i="37" s="1"/>
  <c r="M11" i="37"/>
  <c r="K11" i="37"/>
  <c r="K47" i="37" s="1"/>
  <c r="G11" i="37"/>
  <c r="E11" i="37"/>
  <c r="E47" i="37" s="1"/>
  <c r="C11" i="37"/>
  <c r="B11" i="37"/>
  <c r="B47" i="37" s="1"/>
  <c r="O10" i="37"/>
  <c r="O65" i="37" s="1"/>
  <c r="M10" i="37"/>
  <c r="M65" i="37" s="1"/>
  <c r="K10" i="37"/>
  <c r="K65" i="37" s="1"/>
  <c r="G10" i="37"/>
  <c r="G65" i="37" s="1"/>
  <c r="E10" i="37"/>
  <c r="E65" i="37" s="1"/>
  <c r="C10" i="37"/>
  <c r="B10" i="37"/>
  <c r="B65" i="37" s="1"/>
  <c r="O9" i="37"/>
  <c r="O48" i="37" s="1"/>
  <c r="M9" i="37"/>
  <c r="M48" i="37" s="1"/>
  <c r="K9" i="37"/>
  <c r="K48" i="37" s="1"/>
  <c r="G9" i="37"/>
  <c r="E9" i="37"/>
  <c r="E48" i="37" s="1"/>
  <c r="C9" i="37"/>
  <c r="B9" i="37"/>
  <c r="B48" i="37" s="1"/>
  <c r="O7" i="37"/>
  <c r="O63" i="37" s="1"/>
  <c r="M7" i="37"/>
  <c r="M63" i="37" s="1"/>
  <c r="K7" i="37"/>
  <c r="G7" i="37"/>
  <c r="G63" i="37" s="1"/>
  <c r="E7" i="37"/>
  <c r="E63" i="37" s="1"/>
  <c r="C7" i="37"/>
  <c r="B7" i="37"/>
  <c r="B63" i="37" s="1"/>
  <c r="O6" i="37"/>
  <c r="O46" i="37" s="1"/>
  <c r="M6" i="37"/>
  <c r="M46" i="37" s="1"/>
  <c r="K6" i="37"/>
  <c r="G6" i="37"/>
  <c r="G46" i="37" s="1"/>
  <c r="E6" i="37"/>
  <c r="E46" i="37" s="1"/>
  <c r="C6" i="37"/>
  <c r="B6" i="37"/>
  <c r="B46" i="37" s="1"/>
  <c r="O7" i="36"/>
  <c r="O6" i="36"/>
  <c r="M7" i="36"/>
  <c r="M6" i="36"/>
  <c r="K7" i="36"/>
  <c r="K6" i="36"/>
  <c r="G7" i="36"/>
  <c r="G6" i="36"/>
  <c r="E7" i="36"/>
  <c r="E6" i="36"/>
  <c r="C6" i="36"/>
  <c r="C7" i="36"/>
  <c r="O14" i="36"/>
  <c r="O13" i="36"/>
  <c r="O12" i="36"/>
  <c r="O11" i="36"/>
  <c r="O9" i="36"/>
  <c r="O8" i="36"/>
  <c r="M14" i="36"/>
  <c r="M13" i="36"/>
  <c r="M12" i="36"/>
  <c r="M11" i="36"/>
  <c r="M9" i="36"/>
  <c r="M8" i="36"/>
  <c r="K14" i="36"/>
  <c r="K13" i="36"/>
  <c r="K12" i="36"/>
  <c r="K11" i="36"/>
  <c r="K9" i="36"/>
  <c r="K8" i="36"/>
  <c r="G14" i="36"/>
  <c r="G13" i="36"/>
  <c r="G12" i="36"/>
  <c r="G11" i="36"/>
  <c r="G9" i="36"/>
  <c r="G8" i="36"/>
  <c r="E14" i="36"/>
  <c r="S14" i="36" s="1"/>
  <c r="E13" i="36"/>
  <c r="E12" i="36"/>
  <c r="E11" i="36"/>
  <c r="E9" i="36"/>
  <c r="E8" i="36"/>
  <c r="C14" i="36"/>
  <c r="C13" i="36"/>
  <c r="I13" i="36" s="1"/>
  <c r="C12" i="36"/>
  <c r="C11" i="36"/>
  <c r="I10" i="36"/>
  <c r="C9" i="36"/>
  <c r="C8" i="36"/>
  <c r="B14" i="36"/>
  <c r="B13" i="36"/>
  <c r="B12" i="36"/>
  <c r="B7" i="36"/>
  <c r="B6" i="36"/>
  <c r="B29" i="36"/>
  <c r="B28" i="36"/>
  <c r="B27" i="36"/>
  <c r="B26" i="36"/>
  <c r="B25" i="36"/>
  <c r="B24" i="36"/>
  <c r="B23" i="36"/>
  <c r="B22" i="36"/>
  <c r="B20" i="36"/>
  <c r="B21" i="36"/>
  <c r="B19" i="36"/>
  <c r="O101" i="36"/>
  <c r="M101" i="36"/>
  <c r="K101" i="36"/>
  <c r="G101" i="36"/>
  <c r="E101" i="36"/>
  <c r="C101" i="36"/>
  <c r="B101" i="36"/>
  <c r="O100" i="36"/>
  <c r="M100" i="36"/>
  <c r="K100" i="36"/>
  <c r="G100" i="36"/>
  <c r="E100" i="36"/>
  <c r="C100" i="36"/>
  <c r="B100" i="36"/>
  <c r="O99" i="36"/>
  <c r="M99" i="36"/>
  <c r="K99" i="36"/>
  <c r="G99" i="36"/>
  <c r="E99" i="36"/>
  <c r="C99" i="36"/>
  <c r="B99" i="36"/>
  <c r="O98" i="36"/>
  <c r="M98" i="36"/>
  <c r="K98" i="36"/>
  <c r="G98" i="36"/>
  <c r="E98" i="36"/>
  <c r="C98" i="36"/>
  <c r="B98" i="36"/>
  <c r="O97" i="36"/>
  <c r="M97" i="36"/>
  <c r="K97" i="36"/>
  <c r="G97" i="36"/>
  <c r="E97" i="36"/>
  <c r="C97" i="36"/>
  <c r="B97" i="36"/>
  <c r="O96" i="36"/>
  <c r="M96" i="36"/>
  <c r="K96" i="36"/>
  <c r="G96" i="36"/>
  <c r="E96" i="36"/>
  <c r="C96" i="36"/>
  <c r="B96" i="36"/>
  <c r="O95" i="36"/>
  <c r="M95" i="36"/>
  <c r="K95" i="36"/>
  <c r="G95" i="36"/>
  <c r="E95" i="36"/>
  <c r="C95" i="36"/>
  <c r="B95" i="36"/>
  <c r="K24" i="38" l="1"/>
  <c r="L24" i="38" s="1"/>
  <c r="K79" i="38"/>
  <c r="K122" i="38"/>
  <c r="N59" i="38"/>
  <c r="R174" i="38"/>
  <c r="K91" i="38"/>
  <c r="L91" i="38" s="1"/>
  <c r="K100" i="38"/>
  <c r="R172" i="38"/>
  <c r="I12" i="36"/>
  <c r="J12" i="36" s="1"/>
  <c r="L28" i="38"/>
  <c r="L79" i="38"/>
  <c r="L83" i="38"/>
  <c r="K94" i="38"/>
  <c r="K98" i="38"/>
  <c r="L98" i="38" s="1"/>
  <c r="R170" i="38"/>
  <c r="P25" i="37"/>
  <c r="P22" i="37"/>
  <c r="O58" i="37"/>
  <c r="E58" i="37"/>
  <c r="K26" i="38"/>
  <c r="L26" i="38" s="1"/>
  <c r="K30" i="38"/>
  <c r="L30" i="38" s="1"/>
  <c r="K42" i="38"/>
  <c r="K67" i="38"/>
  <c r="L67" i="38" s="1"/>
  <c r="K81" i="38"/>
  <c r="L81" i="38" s="1"/>
  <c r="K93" i="38"/>
  <c r="K120" i="38"/>
  <c r="K124" i="38"/>
  <c r="L124" i="38" s="1"/>
  <c r="Q13" i="36"/>
  <c r="I14" i="36"/>
  <c r="N14" i="36"/>
  <c r="P14" i="36"/>
  <c r="Z48" i="37"/>
  <c r="V48" i="37"/>
  <c r="T48" i="37"/>
  <c r="X48" i="37"/>
  <c r="V47" i="37"/>
  <c r="X47" i="37"/>
  <c r="T47" i="37"/>
  <c r="Z47" i="37"/>
  <c r="V80" i="37"/>
  <c r="T80" i="37"/>
  <c r="X80" i="37"/>
  <c r="Z80" i="37"/>
  <c r="V82" i="37"/>
  <c r="X82" i="37"/>
  <c r="T82" i="37"/>
  <c r="Z82" i="37"/>
  <c r="X84" i="37"/>
  <c r="V84" i="37"/>
  <c r="T84" i="37"/>
  <c r="Z84" i="37"/>
  <c r="T86" i="37"/>
  <c r="X86" i="37"/>
  <c r="V86" i="37"/>
  <c r="Z86" i="37"/>
  <c r="V51" i="37"/>
  <c r="X51" i="37"/>
  <c r="T51" i="37"/>
  <c r="Z51" i="37"/>
  <c r="T53" i="37"/>
  <c r="V53" i="37"/>
  <c r="X53" i="37"/>
  <c r="Z53" i="37"/>
  <c r="Z54" i="37"/>
  <c r="V54" i="37"/>
  <c r="X54" i="37"/>
  <c r="T54" i="37"/>
  <c r="V55" i="37"/>
  <c r="X55" i="37"/>
  <c r="T55" i="37"/>
  <c r="Z55" i="37"/>
  <c r="X56" i="37"/>
  <c r="Z56" i="37"/>
  <c r="V56" i="37"/>
  <c r="T56" i="37"/>
  <c r="T57" i="37"/>
  <c r="V57" i="37"/>
  <c r="X57" i="37"/>
  <c r="Z57" i="37"/>
  <c r="X65" i="37"/>
  <c r="V65" i="37"/>
  <c r="T65" i="37"/>
  <c r="Z65" i="37"/>
  <c r="X64" i="37"/>
  <c r="V64" i="37"/>
  <c r="T64" i="37"/>
  <c r="Z64" i="37"/>
  <c r="X81" i="37"/>
  <c r="V81" i="37"/>
  <c r="T81" i="37"/>
  <c r="Z81" i="37"/>
  <c r="X83" i="37"/>
  <c r="V83" i="37"/>
  <c r="T83" i="37"/>
  <c r="Z83" i="37"/>
  <c r="V85" i="37"/>
  <c r="X85" i="37"/>
  <c r="T85" i="37"/>
  <c r="Z85" i="37"/>
  <c r="X87" i="37"/>
  <c r="V87" i="37"/>
  <c r="T87" i="37"/>
  <c r="Z87" i="37"/>
  <c r="X70" i="37"/>
  <c r="V70" i="37"/>
  <c r="T70" i="37"/>
  <c r="Z70" i="37"/>
  <c r="T71" i="37"/>
  <c r="V71" i="37"/>
  <c r="X71" i="37"/>
  <c r="Z71" i="37"/>
  <c r="X72" i="37"/>
  <c r="V72" i="37"/>
  <c r="T72" i="37"/>
  <c r="Z72" i="37"/>
  <c r="T73" i="37"/>
  <c r="V73" i="37"/>
  <c r="X73" i="37"/>
  <c r="Z73" i="37"/>
  <c r="X74" i="37"/>
  <c r="V74" i="37"/>
  <c r="T74" i="37"/>
  <c r="Z74" i="37"/>
  <c r="X67" i="37"/>
  <c r="V67" i="37"/>
  <c r="T67" i="37"/>
  <c r="Z67" i="37"/>
  <c r="V50" i="37"/>
  <c r="X50" i="37"/>
  <c r="Z50" i="37"/>
  <c r="T50" i="37"/>
  <c r="X66" i="37"/>
  <c r="V66" i="37"/>
  <c r="T66" i="37"/>
  <c r="Z66" i="37"/>
  <c r="Z49" i="37"/>
  <c r="T49" i="37"/>
  <c r="V49" i="37"/>
  <c r="X49" i="37"/>
  <c r="X63" i="37"/>
  <c r="V63" i="37"/>
  <c r="T63" i="37"/>
  <c r="Z63" i="37"/>
  <c r="T46" i="37"/>
  <c r="X46" i="37"/>
  <c r="V46" i="37"/>
  <c r="Z46" i="37"/>
  <c r="Z52" i="37"/>
  <c r="T52" i="37"/>
  <c r="X52" i="37"/>
  <c r="V52" i="37"/>
  <c r="F13" i="36"/>
  <c r="P56" i="37"/>
  <c r="P73" i="37"/>
  <c r="P71" i="37"/>
  <c r="P54" i="37"/>
  <c r="P52" i="37"/>
  <c r="P67" i="37"/>
  <c r="B58" i="37"/>
  <c r="I81" i="37"/>
  <c r="J81" i="37" s="1"/>
  <c r="I83" i="37"/>
  <c r="J83" i="37" s="1"/>
  <c r="I85" i="37"/>
  <c r="J85" i="37" s="1"/>
  <c r="I87" i="37"/>
  <c r="J87" i="37" s="1"/>
  <c r="I136" i="38"/>
  <c r="I140" i="38" s="1"/>
  <c r="O136" i="38"/>
  <c r="S11" i="38"/>
  <c r="T11" i="38" s="1"/>
  <c r="K12" i="38"/>
  <c r="L12" i="38" s="1"/>
  <c r="K14" i="38"/>
  <c r="L14" i="38" s="1"/>
  <c r="K16" i="38"/>
  <c r="L16" i="38" s="1"/>
  <c r="K137" i="38"/>
  <c r="L137" i="38" s="1"/>
  <c r="K139" i="38"/>
  <c r="K145" i="38"/>
  <c r="L145" i="38" s="1"/>
  <c r="K147" i="38"/>
  <c r="L147" i="38" s="1"/>
  <c r="K304" i="38"/>
  <c r="K149" i="38"/>
  <c r="L149" i="38" s="1"/>
  <c r="K151" i="38"/>
  <c r="K157" i="38"/>
  <c r="L157" i="38" s="1"/>
  <c r="K159" i="38"/>
  <c r="K161" i="38"/>
  <c r="L161" i="38" s="1"/>
  <c r="K163" i="38"/>
  <c r="L163" i="38" s="1"/>
  <c r="K169" i="38"/>
  <c r="L169" i="38" s="1"/>
  <c r="K171" i="38"/>
  <c r="L171" i="38" s="1"/>
  <c r="K173" i="38"/>
  <c r="L173" i="38" s="1"/>
  <c r="K179" i="38"/>
  <c r="K181" i="38"/>
  <c r="L181" i="38" s="1"/>
  <c r="K183" i="38"/>
  <c r="L183" i="38" s="1"/>
  <c r="K185" i="38"/>
  <c r="L185" i="38" s="1"/>
  <c r="K187" i="38"/>
  <c r="L187" i="38" s="1"/>
  <c r="K191" i="38"/>
  <c r="L191" i="38" s="1"/>
  <c r="K211" i="38"/>
  <c r="L211" i="38" s="1"/>
  <c r="K213" i="38"/>
  <c r="L213" i="38" s="1"/>
  <c r="K219" i="38"/>
  <c r="K221" i="38"/>
  <c r="L221" i="38" s="1"/>
  <c r="K197" i="38"/>
  <c r="L197" i="38" s="1"/>
  <c r="K205" i="38"/>
  <c r="T18" i="39"/>
  <c r="K231" i="38"/>
  <c r="L231" i="38" s="1"/>
  <c r="K233" i="38"/>
  <c r="L233" i="38" s="1"/>
  <c r="K237" i="38"/>
  <c r="L237" i="38" s="1"/>
  <c r="P13" i="36"/>
  <c r="K267" i="38"/>
  <c r="K269" i="38"/>
  <c r="L269" i="38" s="1"/>
  <c r="K271" i="38"/>
  <c r="L271" i="38" s="1"/>
  <c r="K273" i="38"/>
  <c r="L273" i="38" s="1"/>
  <c r="K106" i="38"/>
  <c r="L106" i="38" s="1"/>
  <c r="K108" i="38"/>
  <c r="L108" i="38" s="1"/>
  <c r="K110" i="38"/>
  <c r="K112" i="38"/>
  <c r="L112" i="38" s="1"/>
  <c r="K114" i="38"/>
  <c r="L114" i="38" s="1"/>
  <c r="K275" i="38"/>
  <c r="L275" i="38" s="1"/>
  <c r="K277" i="38"/>
  <c r="L277" i="38" s="1"/>
  <c r="K305" i="38"/>
  <c r="L305" i="38" s="1"/>
  <c r="K243" i="38"/>
  <c r="L243" i="38" s="1"/>
  <c r="K245" i="38"/>
  <c r="L245" i="38" s="1"/>
  <c r="L13" i="36"/>
  <c r="K283" i="38"/>
  <c r="K285" i="38"/>
  <c r="L285" i="38" s="1"/>
  <c r="L18" i="39"/>
  <c r="I95" i="36"/>
  <c r="J95" i="36" s="1"/>
  <c r="I97" i="36"/>
  <c r="J97" i="36" s="1"/>
  <c r="I99" i="36"/>
  <c r="J99" i="36" s="1"/>
  <c r="I101" i="36"/>
  <c r="J101" i="36" s="1"/>
  <c r="D14" i="36"/>
  <c r="L159" i="38"/>
  <c r="L151" i="38"/>
  <c r="K287" i="38"/>
  <c r="L287" i="38" s="1"/>
  <c r="K299" i="38"/>
  <c r="L299" i="38" s="1"/>
  <c r="B102" i="36"/>
  <c r="S13" i="36"/>
  <c r="H14" i="36"/>
  <c r="I80" i="37"/>
  <c r="J80" i="37" s="1"/>
  <c r="K33" i="38"/>
  <c r="L33" i="38" s="1"/>
  <c r="K39" i="38"/>
  <c r="L39" i="38" s="1"/>
  <c r="K41" i="38"/>
  <c r="L41" i="38" s="1"/>
  <c r="K45" i="38"/>
  <c r="L45" i="38" s="1"/>
  <c r="K55" i="38"/>
  <c r="L55" i="38" s="1"/>
  <c r="K84" i="38"/>
  <c r="L84" i="38" s="1"/>
  <c r="K90" i="38"/>
  <c r="K92" i="38"/>
  <c r="K95" i="38"/>
  <c r="L95" i="38" s="1"/>
  <c r="K97" i="38"/>
  <c r="K99" i="38"/>
  <c r="K109" i="38"/>
  <c r="L109" i="38" s="1"/>
  <c r="K111" i="38"/>
  <c r="L111" i="38" s="1"/>
  <c r="K123" i="38"/>
  <c r="L123" i="38" s="1"/>
  <c r="K125" i="38"/>
  <c r="L125" i="38" s="1"/>
  <c r="K127" i="38"/>
  <c r="L127" i="38" s="1"/>
  <c r="K242" i="38"/>
  <c r="K246" i="38"/>
  <c r="L246" i="38" s="1"/>
  <c r="D263" i="38"/>
  <c r="K254" i="38"/>
  <c r="L254" i="38" s="1"/>
  <c r="K256" i="38"/>
  <c r="L256" i="38" s="1"/>
  <c r="K258" i="38"/>
  <c r="L258" i="38" s="1"/>
  <c r="K260" i="38"/>
  <c r="L260" i="38" s="1"/>
  <c r="K278" i="38"/>
  <c r="L278" i="38" s="1"/>
  <c r="C136" i="38"/>
  <c r="C140" i="38" s="1"/>
  <c r="G136" i="38"/>
  <c r="G140" i="38" s="1"/>
  <c r="M136" i="38"/>
  <c r="M140" i="38" s="1"/>
  <c r="S8" i="38"/>
  <c r="T8" i="38" s="1"/>
  <c r="S6" i="38"/>
  <c r="T6" i="38" s="1"/>
  <c r="K63" i="37"/>
  <c r="Q63" i="37" s="1"/>
  <c r="K46" i="37"/>
  <c r="L46" i="37" s="1"/>
  <c r="M288" i="38"/>
  <c r="K255" i="38"/>
  <c r="L255" i="38" s="1"/>
  <c r="K32" i="38"/>
  <c r="L32" i="38" s="1"/>
  <c r="K128" i="38"/>
  <c r="L128" i="38" s="1"/>
  <c r="K293" i="38"/>
  <c r="L293" i="38" s="1"/>
  <c r="G288" i="38"/>
  <c r="K276" i="38"/>
  <c r="L276" i="38" s="1"/>
  <c r="K274" i="38"/>
  <c r="L274" i="38" s="1"/>
  <c r="K262" i="38"/>
  <c r="L262" i="38" s="1"/>
  <c r="K261" i="38"/>
  <c r="L261" i="38" s="1"/>
  <c r="K253" i="38"/>
  <c r="L253" i="38" s="1"/>
  <c r="K248" i="38"/>
  <c r="L248" i="38" s="1"/>
  <c r="K247" i="38"/>
  <c r="L247" i="38" s="1"/>
  <c r="K203" i="38"/>
  <c r="L203" i="38" s="1"/>
  <c r="K198" i="38"/>
  <c r="L198" i="38" s="1"/>
  <c r="K196" i="38"/>
  <c r="L196" i="38" s="1"/>
  <c r="K225" i="38"/>
  <c r="L225" i="38" s="1"/>
  <c r="K223" i="38"/>
  <c r="L223" i="38" s="1"/>
  <c r="K189" i="38"/>
  <c r="L189" i="38" s="1"/>
  <c r="K138" i="38"/>
  <c r="L138" i="38" s="1"/>
  <c r="K135" i="38"/>
  <c r="L135" i="38" s="1"/>
  <c r="K129" i="38"/>
  <c r="L129" i="38" s="1"/>
  <c r="K121" i="38"/>
  <c r="L121" i="38" s="1"/>
  <c r="K115" i="38"/>
  <c r="L115" i="38" s="1"/>
  <c r="K113" i="38"/>
  <c r="L113" i="38" s="1"/>
  <c r="K96" i="38"/>
  <c r="L96" i="38" s="1"/>
  <c r="K73" i="38"/>
  <c r="K59" i="38"/>
  <c r="L59" i="38" s="1"/>
  <c r="K58" i="38"/>
  <c r="L58" i="38" s="1"/>
  <c r="K53" i="38"/>
  <c r="L53" i="38" s="1"/>
  <c r="K51" i="38"/>
  <c r="L51" i="38" s="1"/>
  <c r="K44" i="38"/>
  <c r="L44" i="38" s="1"/>
  <c r="K43" i="38"/>
  <c r="L43" i="38" s="1"/>
  <c r="K34" i="38"/>
  <c r="L34" i="38" s="1"/>
  <c r="K18" i="38"/>
  <c r="L18" i="38" s="1"/>
  <c r="I11" i="36"/>
  <c r="I9" i="36"/>
  <c r="I8" i="36"/>
  <c r="I7" i="36"/>
  <c r="J7" i="36" s="1"/>
  <c r="I6" i="36"/>
  <c r="J6" i="36" s="1"/>
  <c r="K40" i="38"/>
  <c r="L40" i="38" s="1"/>
  <c r="K50" i="38"/>
  <c r="K52" i="38"/>
  <c r="L52" i="38" s="1"/>
  <c r="K54" i="38"/>
  <c r="L54" i="38" s="1"/>
  <c r="K259" i="38"/>
  <c r="L259" i="38" s="1"/>
  <c r="S7" i="38"/>
  <c r="T7" i="38" s="1"/>
  <c r="K8" i="38"/>
  <c r="L8" i="38" s="1"/>
  <c r="S9" i="38"/>
  <c r="T9" i="38" s="1"/>
  <c r="S12" i="38"/>
  <c r="T12" i="38" s="1"/>
  <c r="K13" i="38"/>
  <c r="L13" i="38" s="1"/>
  <c r="K17" i="38"/>
  <c r="L17" i="38" s="1"/>
  <c r="K64" i="38"/>
  <c r="K66" i="38"/>
  <c r="L66" i="38" s="1"/>
  <c r="K68" i="38"/>
  <c r="L68" i="38" s="1"/>
  <c r="K70" i="38"/>
  <c r="L70" i="38" s="1"/>
  <c r="K78" i="38"/>
  <c r="K80" i="38"/>
  <c r="L80" i="38" s="1"/>
  <c r="L97" i="38"/>
  <c r="K105" i="38"/>
  <c r="K107" i="38"/>
  <c r="L107" i="38" s="1"/>
  <c r="K144" i="38"/>
  <c r="L144" i="38" s="1"/>
  <c r="K146" i="38"/>
  <c r="L146" i="38" s="1"/>
  <c r="K148" i="38"/>
  <c r="L148" i="38" s="1"/>
  <c r="K150" i="38"/>
  <c r="K156" i="38"/>
  <c r="L156" i="38" s="1"/>
  <c r="K158" i="38"/>
  <c r="L158" i="38" s="1"/>
  <c r="K160" i="38"/>
  <c r="K162" i="38"/>
  <c r="L162" i="38" s="1"/>
  <c r="K170" i="38"/>
  <c r="L170" i="38" s="1"/>
  <c r="K172" i="38"/>
  <c r="L172" i="38" s="1"/>
  <c r="K174" i="38"/>
  <c r="L174" i="38" s="1"/>
  <c r="K180" i="38"/>
  <c r="L180" i="38" s="1"/>
  <c r="K200" i="38"/>
  <c r="L200" i="38" s="1"/>
  <c r="K202" i="38"/>
  <c r="L202" i="38" s="1"/>
  <c r="K204" i="38"/>
  <c r="L204" i="38" s="1"/>
  <c r="K230" i="38"/>
  <c r="J236" i="38"/>
  <c r="J244" i="38"/>
  <c r="K268" i="38"/>
  <c r="L268" i="38" s="1"/>
  <c r="K270" i="38"/>
  <c r="L270" i="38" s="1"/>
  <c r="K292" i="38"/>
  <c r="K294" i="38" s="1"/>
  <c r="K7" i="38"/>
  <c r="L7" i="38" s="1"/>
  <c r="K9" i="38"/>
  <c r="L9" i="38" s="1"/>
  <c r="K11" i="38"/>
  <c r="L11" i="38" s="1"/>
  <c r="K6" i="38"/>
  <c r="L6" i="38" s="1"/>
  <c r="I7" i="37"/>
  <c r="J7" i="37" s="1"/>
  <c r="I6" i="37"/>
  <c r="J6" i="37" s="1"/>
  <c r="F220" i="38"/>
  <c r="K220" i="38"/>
  <c r="L220" i="38" s="1"/>
  <c r="F222" i="38"/>
  <c r="K222" i="38"/>
  <c r="L222" i="38" s="1"/>
  <c r="F224" i="38"/>
  <c r="K224" i="38"/>
  <c r="L224" i="38" s="1"/>
  <c r="L230" i="38"/>
  <c r="F232" i="38"/>
  <c r="K232" i="38"/>
  <c r="L232" i="38" s="1"/>
  <c r="F234" i="38"/>
  <c r="K234" i="38"/>
  <c r="L234" i="38" s="1"/>
  <c r="F236" i="38"/>
  <c r="K236" i="38"/>
  <c r="L236" i="38" s="1"/>
  <c r="F244" i="38"/>
  <c r="K244" i="38"/>
  <c r="L244" i="38" s="1"/>
  <c r="F284" i="38"/>
  <c r="K284" i="38"/>
  <c r="L284" i="38" s="1"/>
  <c r="F286" i="38"/>
  <c r="K286" i="38"/>
  <c r="L286" i="38" s="1"/>
  <c r="K15" i="38"/>
  <c r="L15" i="38" s="1"/>
  <c r="K23" i="38"/>
  <c r="K25" i="38"/>
  <c r="L25" i="38" s="1"/>
  <c r="K27" i="38"/>
  <c r="L27" i="38" s="1"/>
  <c r="K29" i="38"/>
  <c r="L29" i="38" s="1"/>
  <c r="K31" i="38"/>
  <c r="L31" i="38" s="1"/>
  <c r="K82" i="38"/>
  <c r="L82" i="38" s="1"/>
  <c r="L92" i="38"/>
  <c r="L99" i="38"/>
  <c r="L150" i="38"/>
  <c r="L160" i="38"/>
  <c r="K168" i="38"/>
  <c r="K182" i="38"/>
  <c r="L182" i="38" s="1"/>
  <c r="K184" i="38"/>
  <c r="L184" i="38" s="1"/>
  <c r="K186" i="38"/>
  <c r="L186" i="38" s="1"/>
  <c r="K188" i="38"/>
  <c r="L188" i="38" s="1"/>
  <c r="K190" i="38"/>
  <c r="L190" i="38" s="1"/>
  <c r="K210" i="38"/>
  <c r="K212" i="38"/>
  <c r="L212" i="38" s="1"/>
  <c r="K214" i="38"/>
  <c r="L214" i="38" s="1"/>
  <c r="J232" i="38"/>
  <c r="J234" i="38"/>
  <c r="K272" i="38"/>
  <c r="L272" i="38" s="1"/>
  <c r="K298" i="38"/>
  <c r="F85" i="38"/>
  <c r="K85" i="38"/>
  <c r="L85" i="38" s="1"/>
  <c r="E136" i="38"/>
  <c r="E140" i="38" s="1"/>
  <c r="K134" i="38"/>
  <c r="L42" i="38"/>
  <c r="K56" i="38"/>
  <c r="L56" i="38" s="1"/>
  <c r="L65" i="38"/>
  <c r="L69" i="38"/>
  <c r="L73" i="38"/>
  <c r="L93" i="38"/>
  <c r="L94" i="38"/>
  <c r="L100" i="38"/>
  <c r="L110" i="38"/>
  <c r="L122" i="38"/>
  <c r="L126" i="38"/>
  <c r="L139" i="38"/>
  <c r="K199" i="38"/>
  <c r="L199" i="38" s="1"/>
  <c r="K201" i="38"/>
  <c r="L201" i="38" s="1"/>
  <c r="L205" i="38"/>
  <c r="K235" i="38"/>
  <c r="L235" i="38" s="1"/>
  <c r="K257" i="38"/>
  <c r="L257" i="38" s="1"/>
  <c r="D96" i="36"/>
  <c r="I96" i="36"/>
  <c r="J96" i="36" s="1"/>
  <c r="D98" i="36"/>
  <c r="I98" i="36"/>
  <c r="J98" i="36" s="1"/>
  <c r="D100" i="36"/>
  <c r="I100" i="36"/>
  <c r="J100" i="36" s="1"/>
  <c r="H96" i="36"/>
  <c r="N96" i="36"/>
  <c r="H98" i="36"/>
  <c r="N98" i="36"/>
  <c r="H100" i="36"/>
  <c r="N100" i="36"/>
  <c r="J13" i="36"/>
  <c r="J10" i="36"/>
  <c r="J14" i="36"/>
  <c r="C46" i="37"/>
  <c r="I46" i="37" s="1"/>
  <c r="D9" i="37"/>
  <c r="I9" i="37"/>
  <c r="J9" i="37" s="1"/>
  <c r="D11" i="37"/>
  <c r="I11" i="37"/>
  <c r="J11" i="37" s="1"/>
  <c r="C49" i="37"/>
  <c r="I49" i="37" s="1"/>
  <c r="J49" i="37" s="1"/>
  <c r="I14" i="37"/>
  <c r="J14" i="37" s="1"/>
  <c r="C50" i="37"/>
  <c r="I50" i="37" s="1"/>
  <c r="J50" i="37" s="1"/>
  <c r="I18" i="37"/>
  <c r="J18" i="37" s="1"/>
  <c r="C51" i="37"/>
  <c r="I51" i="37" s="1"/>
  <c r="J51" i="37" s="1"/>
  <c r="I21" i="37"/>
  <c r="J21" i="37" s="1"/>
  <c r="C52" i="37"/>
  <c r="I52" i="37" s="1"/>
  <c r="J52" i="37" s="1"/>
  <c r="I24" i="37"/>
  <c r="J24" i="37" s="1"/>
  <c r="C53" i="37"/>
  <c r="I53" i="37" s="1"/>
  <c r="J53" i="37" s="1"/>
  <c r="I28" i="37"/>
  <c r="J28" i="37" s="1"/>
  <c r="C54" i="37"/>
  <c r="I54" i="37" s="1"/>
  <c r="J54" i="37" s="1"/>
  <c r="I31" i="37"/>
  <c r="J31" i="37" s="1"/>
  <c r="C55" i="37"/>
  <c r="I55" i="37" s="1"/>
  <c r="J55" i="37" s="1"/>
  <c r="I34" i="37"/>
  <c r="J34" i="37" s="1"/>
  <c r="C56" i="37"/>
  <c r="I56" i="37" s="1"/>
  <c r="J56" i="37" s="1"/>
  <c r="I37" i="37"/>
  <c r="J37" i="37" s="1"/>
  <c r="C57" i="37"/>
  <c r="I57" i="37" s="1"/>
  <c r="J57" i="37" s="1"/>
  <c r="I40" i="37"/>
  <c r="J40" i="37" s="1"/>
  <c r="H9" i="37"/>
  <c r="I82" i="37"/>
  <c r="J82" i="37" s="1"/>
  <c r="I84" i="37"/>
  <c r="J84" i="37" s="1"/>
  <c r="I86" i="37"/>
  <c r="J86" i="37" s="1"/>
  <c r="C63" i="37"/>
  <c r="I63" i="37" s="1"/>
  <c r="C65" i="37"/>
  <c r="I65" i="37" s="1"/>
  <c r="J65" i="37" s="1"/>
  <c r="I10" i="37"/>
  <c r="J10" i="37" s="1"/>
  <c r="C64" i="37"/>
  <c r="I64" i="37" s="1"/>
  <c r="J64" i="37" s="1"/>
  <c r="I12" i="37"/>
  <c r="J12" i="37" s="1"/>
  <c r="C66" i="37"/>
  <c r="I66" i="37" s="1"/>
  <c r="J66" i="37" s="1"/>
  <c r="I15" i="37"/>
  <c r="J15" i="37" s="1"/>
  <c r="C67" i="37"/>
  <c r="I67" i="37" s="1"/>
  <c r="J67" i="37" s="1"/>
  <c r="I19" i="37"/>
  <c r="J19" i="37" s="1"/>
  <c r="C68" i="37"/>
  <c r="I68" i="37" s="1"/>
  <c r="I22" i="37"/>
  <c r="J22" i="37" s="1"/>
  <c r="C69" i="37"/>
  <c r="I69" i="37" s="1"/>
  <c r="I25" i="37"/>
  <c r="J25" i="37" s="1"/>
  <c r="C70" i="37"/>
  <c r="I70" i="37" s="1"/>
  <c r="J70" i="37" s="1"/>
  <c r="I29" i="37"/>
  <c r="J29" i="37" s="1"/>
  <c r="C71" i="37"/>
  <c r="I71" i="37" s="1"/>
  <c r="J71" i="37" s="1"/>
  <c r="I32" i="37"/>
  <c r="J32" i="37" s="1"/>
  <c r="C72" i="37"/>
  <c r="I72" i="37" s="1"/>
  <c r="J72" i="37" s="1"/>
  <c r="I35" i="37"/>
  <c r="J35" i="37" s="1"/>
  <c r="C73" i="37"/>
  <c r="I73" i="37" s="1"/>
  <c r="J73" i="37" s="1"/>
  <c r="I38" i="37"/>
  <c r="J38" i="37" s="1"/>
  <c r="C74" i="37"/>
  <c r="I74" i="37" s="1"/>
  <c r="J74" i="37" s="1"/>
  <c r="I41" i="37"/>
  <c r="J41" i="37" s="1"/>
  <c r="D80" i="37"/>
  <c r="H80" i="37"/>
  <c r="N80" i="37"/>
  <c r="H11" i="37"/>
  <c r="P244" i="38"/>
  <c r="N51" i="37"/>
  <c r="N53" i="37"/>
  <c r="N57" i="37"/>
  <c r="F246" i="38"/>
  <c r="Q14" i="36"/>
  <c r="R14" i="36" s="1"/>
  <c r="N11" i="37"/>
  <c r="Q288" i="38"/>
  <c r="Q136" i="38"/>
  <c r="Q140" i="38" s="1"/>
  <c r="F212" i="38"/>
  <c r="N13" i="36"/>
  <c r="N55" i="37"/>
  <c r="H18" i="39"/>
  <c r="P18" i="39"/>
  <c r="F18" i="39"/>
  <c r="N18" i="39"/>
  <c r="J18" i="39"/>
  <c r="R18" i="39"/>
  <c r="F147" i="38"/>
  <c r="J147" i="38"/>
  <c r="P147" i="38"/>
  <c r="F149" i="38"/>
  <c r="J149" i="38"/>
  <c r="P149" i="38"/>
  <c r="F151" i="38"/>
  <c r="J151" i="38"/>
  <c r="P151" i="38"/>
  <c r="D164" i="38"/>
  <c r="F157" i="38"/>
  <c r="J157" i="38"/>
  <c r="P157" i="38"/>
  <c r="F159" i="38"/>
  <c r="J159" i="38"/>
  <c r="P159" i="38"/>
  <c r="F161" i="38"/>
  <c r="J161" i="38"/>
  <c r="P161" i="38"/>
  <c r="F163" i="38"/>
  <c r="J163" i="38"/>
  <c r="P163" i="38"/>
  <c r="G175" i="38"/>
  <c r="M175" i="38"/>
  <c r="Q175" i="38"/>
  <c r="F169" i="38"/>
  <c r="J169" i="38"/>
  <c r="F171" i="38"/>
  <c r="F269" i="38"/>
  <c r="J269" i="38"/>
  <c r="F271" i="38"/>
  <c r="E288" i="38"/>
  <c r="I288" i="38"/>
  <c r="O288" i="38"/>
  <c r="J224" i="38"/>
  <c r="J271" i="38"/>
  <c r="J246" i="38"/>
  <c r="F180" i="38"/>
  <c r="J180" i="38"/>
  <c r="F182" i="38"/>
  <c r="J182" i="38"/>
  <c r="F184" i="38"/>
  <c r="J184" i="38"/>
  <c r="F186" i="38"/>
  <c r="F188" i="38"/>
  <c r="F214" i="38"/>
  <c r="J220" i="38"/>
  <c r="J222" i="38"/>
  <c r="F66" i="38"/>
  <c r="J66" i="38"/>
  <c r="P66" i="38"/>
  <c r="F68" i="38"/>
  <c r="J68" i="38"/>
  <c r="P68" i="38"/>
  <c r="F70" i="38"/>
  <c r="J70" i="38"/>
  <c r="P70" i="38"/>
  <c r="F80" i="38"/>
  <c r="J80" i="38"/>
  <c r="P80" i="38"/>
  <c r="F82" i="38"/>
  <c r="J82" i="38"/>
  <c r="P82" i="38"/>
  <c r="F84" i="38"/>
  <c r="J84" i="38"/>
  <c r="P84" i="38"/>
  <c r="P93" i="38"/>
  <c r="F95" i="38"/>
  <c r="J95" i="38"/>
  <c r="P95" i="38"/>
  <c r="F97" i="38"/>
  <c r="J97" i="38"/>
  <c r="P97" i="38"/>
  <c r="F99" i="38"/>
  <c r="J99" i="38"/>
  <c r="P99" i="38"/>
  <c r="F106" i="38"/>
  <c r="J106" i="38"/>
  <c r="P106" i="38"/>
  <c r="F108" i="38"/>
  <c r="J108" i="38"/>
  <c r="P108" i="38"/>
  <c r="F111" i="38"/>
  <c r="J111" i="38"/>
  <c r="P111" i="38"/>
  <c r="F112" i="38"/>
  <c r="J112" i="38"/>
  <c r="P112" i="38"/>
  <c r="F114" i="38"/>
  <c r="J114" i="38"/>
  <c r="P114" i="38"/>
  <c r="F122" i="38"/>
  <c r="J122" i="38"/>
  <c r="P122" i="38"/>
  <c r="F124" i="38"/>
  <c r="J124" i="38"/>
  <c r="P124" i="38"/>
  <c r="F126" i="38"/>
  <c r="J126" i="38"/>
  <c r="P126" i="38"/>
  <c r="F128" i="38"/>
  <c r="J128" i="38"/>
  <c r="P128" i="38"/>
  <c r="F137" i="38"/>
  <c r="J137" i="38"/>
  <c r="P137" i="38"/>
  <c r="F139" i="38"/>
  <c r="J139" i="38"/>
  <c r="P139" i="38"/>
  <c r="D152" i="38"/>
  <c r="F145" i="38"/>
  <c r="J145" i="38"/>
  <c r="P145" i="38"/>
  <c r="F248" i="38"/>
  <c r="F273" i="38"/>
  <c r="P232" i="38"/>
  <c r="D19" i="38"/>
  <c r="F7" i="38"/>
  <c r="J7" i="38"/>
  <c r="J248" i="38"/>
  <c r="F254" i="38"/>
  <c r="P7" i="38"/>
  <c r="F9" i="38"/>
  <c r="P9" i="38"/>
  <c r="F12" i="38"/>
  <c r="J12" i="38"/>
  <c r="P12" i="38"/>
  <c r="F14" i="38"/>
  <c r="J14" i="38"/>
  <c r="P14" i="38"/>
  <c r="F16" i="38"/>
  <c r="J16" i="38"/>
  <c r="P16" i="38"/>
  <c r="F18" i="38"/>
  <c r="J18" i="38"/>
  <c r="P18" i="38"/>
  <c r="D35" i="38"/>
  <c r="F24" i="38"/>
  <c r="J24" i="38"/>
  <c r="P24" i="38"/>
  <c r="F26" i="38"/>
  <c r="J26" i="38"/>
  <c r="P26" i="38"/>
  <c r="F28" i="38"/>
  <c r="J28" i="38"/>
  <c r="P28" i="38"/>
  <c r="F30" i="38"/>
  <c r="J30" i="38"/>
  <c r="P30" i="38"/>
  <c r="F32" i="38"/>
  <c r="J32" i="38"/>
  <c r="P32" i="38"/>
  <c r="F34" i="38"/>
  <c r="J34" i="38"/>
  <c r="P34" i="38"/>
  <c r="D46" i="38"/>
  <c r="F40" i="38"/>
  <c r="J40" i="38"/>
  <c r="P40" i="38"/>
  <c r="F42" i="38"/>
  <c r="J42" i="38"/>
  <c r="P42" i="38"/>
  <c r="F44" i="38"/>
  <c r="J44" i="38"/>
  <c r="P44" i="38"/>
  <c r="F52" i="38"/>
  <c r="J52" i="38"/>
  <c r="P52" i="38"/>
  <c r="F54" i="38"/>
  <c r="J54" i="38"/>
  <c r="P54" i="38"/>
  <c r="F56" i="38"/>
  <c r="J56" i="38"/>
  <c r="P56" i="38"/>
  <c r="J254" i="38"/>
  <c r="F173" i="38"/>
  <c r="D206" i="38"/>
  <c r="F275" i="38"/>
  <c r="F59" i="38"/>
  <c r="J59" i="38"/>
  <c r="H68" i="38"/>
  <c r="N68" i="38"/>
  <c r="H169" i="38"/>
  <c r="N169" i="38"/>
  <c r="R169" i="38"/>
  <c r="F170" i="38"/>
  <c r="J170" i="38"/>
  <c r="H171" i="38"/>
  <c r="N171" i="38"/>
  <c r="R171" i="38"/>
  <c r="F172" i="38"/>
  <c r="J172" i="38"/>
  <c r="H173" i="38"/>
  <c r="N173" i="38"/>
  <c r="R173" i="38"/>
  <c r="F174" i="38"/>
  <c r="J174" i="38"/>
  <c r="F256" i="38"/>
  <c r="F258" i="38"/>
  <c r="H59" i="38"/>
  <c r="R59" i="38"/>
  <c r="P169" i="38"/>
  <c r="H170" i="38"/>
  <c r="N170" i="38"/>
  <c r="J171" i="38"/>
  <c r="P171" i="38"/>
  <c r="H172" i="38"/>
  <c r="N172" i="38"/>
  <c r="J173" i="38"/>
  <c r="P173" i="38"/>
  <c r="H174" i="38"/>
  <c r="N174" i="38"/>
  <c r="D215" i="38"/>
  <c r="F299" i="38"/>
  <c r="E19" i="38"/>
  <c r="F6" i="38"/>
  <c r="N7" i="38"/>
  <c r="F8" i="38"/>
  <c r="J6" i="38"/>
  <c r="H7" i="38"/>
  <c r="R7" i="38"/>
  <c r="G19" i="38"/>
  <c r="H6" i="38"/>
  <c r="Q19" i="38"/>
  <c r="R6" i="38"/>
  <c r="G35" i="38"/>
  <c r="H23" i="38"/>
  <c r="M35" i="38"/>
  <c r="N23" i="38"/>
  <c r="Q35" i="38"/>
  <c r="R23" i="38"/>
  <c r="N6" i="38"/>
  <c r="H8" i="38"/>
  <c r="N8" i="38"/>
  <c r="R8" i="38"/>
  <c r="H11" i="38"/>
  <c r="N11" i="38"/>
  <c r="R11" i="38"/>
  <c r="H13" i="38"/>
  <c r="N13" i="38"/>
  <c r="R13" i="38"/>
  <c r="H15" i="38"/>
  <c r="N15" i="38"/>
  <c r="R15" i="38"/>
  <c r="H17" i="38"/>
  <c r="N17" i="38"/>
  <c r="R17" i="38"/>
  <c r="H25" i="38"/>
  <c r="N25" i="38"/>
  <c r="R25" i="38"/>
  <c r="H27" i="38"/>
  <c r="N27" i="38"/>
  <c r="R27" i="38"/>
  <c r="H29" i="38"/>
  <c r="N29" i="38"/>
  <c r="R29" i="38"/>
  <c r="H31" i="38"/>
  <c r="N31" i="38"/>
  <c r="R31" i="38"/>
  <c r="G46" i="38"/>
  <c r="H39" i="38"/>
  <c r="M46" i="38"/>
  <c r="N39" i="38"/>
  <c r="Q46" i="38"/>
  <c r="R39" i="38"/>
  <c r="E60" i="38"/>
  <c r="I60" i="38"/>
  <c r="E74" i="38"/>
  <c r="I74" i="38"/>
  <c r="E86" i="38"/>
  <c r="I86" i="38"/>
  <c r="E116" i="38"/>
  <c r="I116" i="38"/>
  <c r="E130" i="38"/>
  <c r="I130" i="38"/>
  <c r="G152" i="38"/>
  <c r="H144" i="38"/>
  <c r="M152" i="38"/>
  <c r="N144" i="38"/>
  <c r="Q152" i="38"/>
  <c r="R144" i="38"/>
  <c r="G164" i="38"/>
  <c r="H156" i="38"/>
  <c r="M164" i="38"/>
  <c r="N156" i="38"/>
  <c r="Q164" i="38"/>
  <c r="R156" i="38"/>
  <c r="R168" i="38"/>
  <c r="D175" i="38"/>
  <c r="E192" i="38"/>
  <c r="I192" i="38"/>
  <c r="G206" i="38"/>
  <c r="H196" i="38"/>
  <c r="M206" i="38"/>
  <c r="N196" i="38"/>
  <c r="Q206" i="38"/>
  <c r="R196" i="38"/>
  <c r="G215" i="38"/>
  <c r="H210" i="38"/>
  <c r="M215" i="38"/>
  <c r="N210" i="38"/>
  <c r="Q215" i="38"/>
  <c r="R210" i="38"/>
  <c r="E226" i="38"/>
  <c r="I226" i="38"/>
  <c r="G238" i="38"/>
  <c r="H230" i="38"/>
  <c r="M238" i="38"/>
  <c r="N230" i="38"/>
  <c r="Q238" i="38"/>
  <c r="R230" i="38"/>
  <c r="C249" i="38"/>
  <c r="D242" i="38"/>
  <c r="D249" i="38" s="1"/>
  <c r="G249" i="38"/>
  <c r="M249" i="38"/>
  <c r="Q249" i="38"/>
  <c r="F253" i="38"/>
  <c r="E263" i="38"/>
  <c r="J253" i="38"/>
  <c r="I263" i="38"/>
  <c r="S254" i="38"/>
  <c r="T254" i="38" s="1"/>
  <c r="N254" i="38"/>
  <c r="F255" i="38"/>
  <c r="S256" i="38"/>
  <c r="T256" i="38" s="1"/>
  <c r="N256" i="38"/>
  <c r="E279" i="38"/>
  <c r="I279" i="38"/>
  <c r="C294" i="38"/>
  <c r="D292" i="38"/>
  <c r="D294" i="38" s="1"/>
  <c r="G294" i="38"/>
  <c r="M294" i="38"/>
  <c r="Q294" i="38"/>
  <c r="C300" i="38"/>
  <c r="D298" i="38"/>
  <c r="D300" i="38" s="1"/>
  <c r="G300" i="38"/>
  <c r="M300" i="38"/>
  <c r="Q300" i="38"/>
  <c r="C306" i="38"/>
  <c r="D304" i="38"/>
  <c r="D306" i="38" s="1"/>
  <c r="G306" i="38"/>
  <c r="M306" i="38"/>
  <c r="Q306" i="38"/>
  <c r="H33" i="38"/>
  <c r="N33" i="38"/>
  <c r="R33" i="38"/>
  <c r="H41" i="38"/>
  <c r="N41" i="38"/>
  <c r="R41" i="38"/>
  <c r="H43" i="38"/>
  <c r="N43" i="38"/>
  <c r="R43" i="38"/>
  <c r="H45" i="38"/>
  <c r="N45" i="38"/>
  <c r="R45" i="38"/>
  <c r="H51" i="38"/>
  <c r="N51" i="38"/>
  <c r="R51" i="38"/>
  <c r="H53" i="38"/>
  <c r="N53" i="38"/>
  <c r="R53" i="38"/>
  <c r="H55" i="38"/>
  <c r="N55" i="38"/>
  <c r="R55" i="38"/>
  <c r="H58" i="38"/>
  <c r="N58" i="38"/>
  <c r="R58" i="38"/>
  <c r="H65" i="38"/>
  <c r="N65" i="38"/>
  <c r="R65" i="38"/>
  <c r="H67" i="38"/>
  <c r="N67" i="38"/>
  <c r="R67" i="38"/>
  <c r="H69" i="38"/>
  <c r="N69" i="38"/>
  <c r="R69" i="38"/>
  <c r="H73" i="38"/>
  <c r="N73" i="38"/>
  <c r="R73" i="38"/>
  <c r="H79" i="38"/>
  <c r="N79" i="38"/>
  <c r="R79" i="38"/>
  <c r="H81" i="38"/>
  <c r="N81" i="38"/>
  <c r="R81" i="38"/>
  <c r="H83" i="38"/>
  <c r="N83" i="38"/>
  <c r="R83" i="38"/>
  <c r="H91" i="38"/>
  <c r="N91" i="38"/>
  <c r="R91" i="38"/>
  <c r="H92" i="38"/>
  <c r="N92" i="38"/>
  <c r="R92" i="38"/>
  <c r="H94" i="38"/>
  <c r="N94" i="38"/>
  <c r="R94" i="38"/>
  <c r="H96" i="38"/>
  <c r="N96" i="38"/>
  <c r="R96" i="38"/>
  <c r="H98" i="38"/>
  <c r="N98" i="38"/>
  <c r="R98" i="38"/>
  <c r="H100" i="38"/>
  <c r="N100" i="38"/>
  <c r="R100" i="38"/>
  <c r="H107" i="38"/>
  <c r="N107" i="38"/>
  <c r="R107" i="38"/>
  <c r="H109" i="38"/>
  <c r="N109" i="38"/>
  <c r="R109" i="38"/>
  <c r="H110" i="38"/>
  <c r="N110" i="38"/>
  <c r="R110" i="38"/>
  <c r="H113" i="38"/>
  <c r="N113" i="38"/>
  <c r="R113" i="38"/>
  <c r="H115" i="38"/>
  <c r="N115" i="38"/>
  <c r="R115" i="38"/>
  <c r="H121" i="38"/>
  <c r="N121" i="38"/>
  <c r="R121" i="38"/>
  <c r="H123" i="38"/>
  <c r="N123" i="38"/>
  <c r="R123" i="38"/>
  <c r="H125" i="38"/>
  <c r="N125" i="38"/>
  <c r="R125" i="38"/>
  <c r="H127" i="38"/>
  <c r="N127" i="38"/>
  <c r="R127" i="38"/>
  <c r="H129" i="38"/>
  <c r="N129" i="38"/>
  <c r="R129" i="38"/>
  <c r="H135" i="38"/>
  <c r="N135" i="38"/>
  <c r="R135" i="38"/>
  <c r="H138" i="38"/>
  <c r="N138" i="38"/>
  <c r="R138" i="38"/>
  <c r="H146" i="38"/>
  <c r="N146" i="38"/>
  <c r="R146" i="38"/>
  <c r="H148" i="38"/>
  <c r="N148" i="38"/>
  <c r="R148" i="38"/>
  <c r="H150" i="38"/>
  <c r="N150" i="38"/>
  <c r="R150" i="38"/>
  <c r="H158" i="38"/>
  <c r="N158" i="38"/>
  <c r="R158" i="38"/>
  <c r="H160" i="38"/>
  <c r="N160" i="38"/>
  <c r="R160" i="38"/>
  <c r="H162" i="38"/>
  <c r="N162" i="38"/>
  <c r="R162" i="38"/>
  <c r="H180" i="38"/>
  <c r="N180" i="38"/>
  <c r="R180" i="38"/>
  <c r="F181" i="38"/>
  <c r="J181" i="38"/>
  <c r="P181" i="38"/>
  <c r="H182" i="38"/>
  <c r="N182" i="38"/>
  <c r="R182" i="38"/>
  <c r="F183" i="38"/>
  <c r="J183" i="38"/>
  <c r="P183" i="38"/>
  <c r="H184" i="38"/>
  <c r="N184" i="38"/>
  <c r="R184" i="38"/>
  <c r="F185" i="38"/>
  <c r="J185" i="38"/>
  <c r="P185" i="38"/>
  <c r="H186" i="38"/>
  <c r="N186" i="38"/>
  <c r="R186" i="38"/>
  <c r="F187" i="38"/>
  <c r="J187" i="38"/>
  <c r="P187" i="38"/>
  <c r="H188" i="38"/>
  <c r="N188" i="38"/>
  <c r="R188" i="38"/>
  <c r="F189" i="38"/>
  <c r="J189" i="38"/>
  <c r="P189" i="38"/>
  <c r="H190" i="38"/>
  <c r="N190" i="38"/>
  <c r="R190" i="38"/>
  <c r="F191" i="38"/>
  <c r="J191" i="38"/>
  <c r="P191" i="38"/>
  <c r="F197" i="38"/>
  <c r="J197" i="38"/>
  <c r="P197" i="38"/>
  <c r="H198" i="38"/>
  <c r="N198" i="38"/>
  <c r="R198" i="38"/>
  <c r="F199" i="38"/>
  <c r="J199" i="38"/>
  <c r="P199" i="38"/>
  <c r="H200" i="38"/>
  <c r="N200" i="38"/>
  <c r="R200" i="38"/>
  <c r="F201" i="38"/>
  <c r="J201" i="38"/>
  <c r="P201" i="38"/>
  <c r="H202" i="38"/>
  <c r="N202" i="38"/>
  <c r="R202" i="38"/>
  <c r="F203" i="38"/>
  <c r="J203" i="38"/>
  <c r="P203" i="38"/>
  <c r="H204" i="38"/>
  <c r="N204" i="38"/>
  <c r="R204" i="38"/>
  <c r="F205" i="38"/>
  <c r="J205" i="38"/>
  <c r="P205" i="38"/>
  <c r="F211" i="38"/>
  <c r="J211" i="38"/>
  <c r="P211" i="38"/>
  <c r="H212" i="38"/>
  <c r="N212" i="38"/>
  <c r="R212" i="38"/>
  <c r="F213" i="38"/>
  <c r="J213" i="38"/>
  <c r="P213" i="38"/>
  <c r="H214" i="38"/>
  <c r="N214" i="38"/>
  <c r="R214" i="38"/>
  <c r="H220" i="38"/>
  <c r="N220" i="38"/>
  <c r="R220" i="38"/>
  <c r="F221" i="38"/>
  <c r="J221" i="38"/>
  <c r="P221" i="38"/>
  <c r="H222" i="38"/>
  <c r="N222" i="38"/>
  <c r="R222" i="38"/>
  <c r="F223" i="38"/>
  <c r="J223" i="38"/>
  <c r="P223" i="38"/>
  <c r="H224" i="38"/>
  <c r="N224" i="38"/>
  <c r="R224" i="38"/>
  <c r="F225" i="38"/>
  <c r="J225" i="38"/>
  <c r="P225" i="38"/>
  <c r="D238" i="38"/>
  <c r="F231" i="38"/>
  <c r="J231" i="38"/>
  <c r="P231" i="38"/>
  <c r="H232" i="38"/>
  <c r="N232" i="38"/>
  <c r="R232" i="38"/>
  <c r="F233" i="38"/>
  <c r="J233" i="38"/>
  <c r="P233" i="38"/>
  <c r="H234" i="38"/>
  <c r="N234" i="38"/>
  <c r="R234" i="38"/>
  <c r="F235" i="38"/>
  <c r="J235" i="38"/>
  <c r="P235" i="38"/>
  <c r="H236" i="38"/>
  <c r="N236" i="38"/>
  <c r="R236" i="38"/>
  <c r="F237" i="38"/>
  <c r="J237" i="38"/>
  <c r="P237" i="38"/>
  <c r="F243" i="38"/>
  <c r="J243" i="38"/>
  <c r="P243" i="38"/>
  <c r="H244" i="38"/>
  <c r="N244" i="38"/>
  <c r="R244" i="38"/>
  <c r="F245" i="38"/>
  <c r="J245" i="38"/>
  <c r="P245" i="38"/>
  <c r="H246" i="38"/>
  <c r="N246" i="38"/>
  <c r="R246" i="38"/>
  <c r="F247" i="38"/>
  <c r="J247" i="38"/>
  <c r="P247" i="38"/>
  <c r="H248" i="38"/>
  <c r="N248" i="38"/>
  <c r="R248" i="38"/>
  <c r="H254" i="38"/>
  <c r="R254" i="38"/>
  <c r="J255" i="38"/>
  <c r="P255" i="38"/>
  <c r="H256" i="38"/>
  <c r="R256" i="38"/>
  <c r="F257" i="38"/>
  <c r="J257" i="38"/>
  <c r="P257" i="38"/>
  <c r="H258" i="38"/>
  <c r="N258" i="38"/>
  <c r="R258" i="38"/>
  <c r="F259" i="38"/>
  <c r="J259" i="38"/>
  <c r="P259" i="38"/>
  <c r="H260" i="38"/>
  <c r="N260" i="38"/>
  <c r="R260" i="38"/>
  <c r="F261" i="38"/>
  <c r="J261" i="38"/>
  <c r="P261" i="38"/>
  <c r="H262" i="38"/>
  <c r="N262" i="38"/>
  <c r="R262" i="38"/>
  <c r="H268" i="38"/>
  <c r="N268" i="38"/>
  <c r="R268" i="38"/>
  <c r="P269" i="38"/>
  <c r="H270" i="38"/>
  <c r="N270" i="38"/>
  <c r="R270" i="38"/>
  <c r="P271" i="38"/>
  <c r="H272" i="38"/>
  <c r="N272" i="38"/>
  <c r="R272" i="38"/>
  <c r="J273" i="38"/>
  <c r="P273" i="38"/>
  <c r="H274" i="38"/>
  <c r="N274" i="38"/>
  <c r="R274" i="38"/>
  <c r="J275" i="38"/>
  <c r="P275" i="38"/>
  <c r="H276" i="38"/>
  <c r="N276" i="38"/>
  <c r="R276" i="38"/>
  <c r="F277" i="38"/>
  <c r="J277" i="38"/>
  <c r="P277" i="38"/>
  <c r="H278" i="38"/>
  <c r="N278" i="38"/>
  <c r="R278" i="38"/>
  <c r="H284" i="38"/>
  <c r="N284" i="38"/>
  <c r="R284" i="38"/>
  <c r="F285" i="38"/>
  <c r="J285" i="38"/>
  <c r="P285" i="38"/>
  <c r="H286" i="38"/>
  <c r="N286" i="38"/>
  <c r="R286" i="38"/>
  <c r="F287" i="38"/>
  <c r="J287" i="38"/>
  <c r="P287" i="38"/>
  <c r="F293" i="38"/>
  <c r="J293" i="38"/>
  <c r="P293" i="38"/>
  <c r="J299" i="38"/>
  <c r="P299" i="38"/>
  <c r="F305" i="38"/>
  <c r="J305" i="38"/>
  <c r="P305" i="38"/>
  <c r="N168" i="38"/>
  <c r="H168" i="38"/>
  <c r="F11" i="38"/>
  <c r="N12" i="38"/>
  <c r="F13" i="38"/>
  <c r="S14" i="38"/>
  <c r="T14" i="38" s="1"/>
  <c r="N14" i="38"/>
  <c r="F15" i="38"/>
  <c r="S16" i="38"/>
  <c r="T16" i="38" s="1"/>
  <c r="N16" i="38"/>
  <c r="F17" i="38"/>
  <c r="E35" i="38"/>
  <c r="F23" i="38"/>
  <c r="I35" i="38"/>
  <c r="J23" i="38"/>
  <c r="S24" i="38"/>
  <c r="T24" i="38" s="1"/>
  <c r="N24" i="38"/>
  <c r="F25" i="38"/>
  <c r="E46" i="38"/>
  <c r="F39" i="38"/>
  <c r="I46" i="38"/>
  <c r="J39" i="38"/>
  <c r="C60" i="38"/>
  <c r="D50" i="38"/>
  <c r="N50" i="38" s="1"/>
  <c r="G60" i="38"/>
  <c r="S50" i="38"/>
  <c r="M60" i="38"/>
  <c r="Q60" i="38"/>
  <c r="C74" i="38"/>
  <c r="D64" i="38"/>
  <c r="D74" i="38" s="1"/>
  <c r="G74" i="38"/>
  <c r="M74" i="38"/>
  <c r="Q74" i="38"/>
  <c r="C86" i="38"/>
  <c r="D78" i="38"/>
  <c r="D86" i="38" s="1"/>
  <c r="G86" i="38"/>
  <c r="M86" i="38"/>
  <c r="Q86" i="38"/>
  <c r="C101" i="38"/>
  <c r="D90" i="38"/>
  <c r="D101" i="38" s="1"/>
  <c r="Q101" i="38"/>
  <c r="C116" i="38"/>
  <c r="D105" i="38"/>
  <c r="D116" i="38" s="1"/>
  <c r="G116" i="38"/>
  <c r="M116" i="38"/>
  <c r="Q116" i="38"/>
  <c r="C130" i="38"/>
  <c r="D120" i="38"/>
  <c r="D130" i="38" s="1"/>
  <c r="G130" i="38"/>
  <c r="M130" i="38"/>
  <c r="Q130" i="38"/>
  <c r="D134" i="38"/>
  <c r="P134" i="38" s="1"/>
  <c r="E152" i="38"/>
  <c r="F144" i="38"/>
  <c r="I152" i="38"/>
  <c r="J144" i="38"/>
  <c r="E164" i="38"/>
  <c r="F156" i="38"/>
  <c r="I164" i="38"/>
  <c r="J156" i="38"/>
  <c r="C192" i="38"/>
  <c r="D179" i="38"/>
  <c r="D192" i="38" s="1"/>
  <c r="G192" i="38"/>
  <c r="S179" i="38"/>
  <c r="M192" i="38"/>
  <c r="Q192" i="38"/>
  <c r="E206" i="38"/>
  <c r="F196" i="38"/>
  <c r="I206" i="38"/>
  <c r="J196" i="38"/>
  <c r="E215" i="38"/>
  <c r="F210" i="38"/>
  <c r="I215" i="38"/>
  <c r="J210" i="38"/>
  <c r="C226" i="38"/>
  <c r="D219" i="38"/>
  <c r="D226" i="38" s="1"/>
  <c r="G226" i="38"/>
  <c r="M226" i="38"/>
  <c r="Q226" i="38"/>
  <c r="E238" i="38"/>
  <c r="F230" i="38"/>
  <c r="I238" i="38"/>
  <c r="J230" i="38"/>
  <c r="E249" i="38"/>
  <c r="I249" i="38"/>
  <c r="H253" i="38"/>
  <c r="G263" i="38"/>
  <c r="N253" i="38"/>
  <c r="M263" i="38"/>
  <c r="R253" i="38"/>
  <c r="Q263" i="38"/>
  <c r="C279" i="38"/>
  <c r="D267" i="38"/>
  <c r="D279" i="38" s="1"/>
  <c r="G279" i="38"/>
  <c r="M279" i="38"/>
  <c r="Q279" i="38"/>
  <c r="E294" i="38"/>
  <c r="I294" i="38"/>
  <c r="E300" i="38"/>
  <c r="I300" i="38"/>
  <c r="E306" i="38"/>
  <c r="I306" i="38"/>
  <c r="J8" i="38"/>
  <c r="P8" i="38"/>
  <c r="H9" i="38"/>
  <c r="R9" i="38"/>
  <c r="J11" i="38"/>
  <c r="P11" i="38"/>
  <c r="H12" i="38"/>
  <c r="R12" i="38"/>
  <c r="J13" i="38"/>
  <c r="P13" i="38"/>
  <c r="H14" i="38"/>
  <c r="R14" i="38"/>
  <c r="J15" i="38"/>
  <c r="P15" i="38"/>
  <c r="H16" i="38"/>
  <c r="R16" i="38"/>
  <c r="J17" i="38"/>
  <c r="P17" i="38"/>
  <c r="H18" i="38"/>
  <c r="N18" i="38"/>
  <c r="R18" i="38"/>
  <c r="H24" i="38"/>
  <c r="R24" i="38"/>
  <c r="J25" i="38"/>
  <c r="P25" i="38"/>
  <c r="H26" i="38"/>
  <c r="N26" i="38"/>
  <c r="R26" i="38"/>
  <c r="F27" i="38"/>
  <c r="J27" i="38"/>
  <c r="P27" i="38"/>
  <c r="H28" i="38"/>
  <c r="N28" i="38"/>
  <c r="R28" i="38"/>
  <c r="F29" i="38"/>
  <c r="J29" i="38"/>
  <c r="P29" i="38"/>
  <c r="H30" i="38"/>
  <c r="N30" i="38"/>
  <c r="R30" i="38"/>
  <c r="F31" i="38"/>
  <c r="J31" i="38"/>
  <c r="P31" i="38"/>
  <c r="H32" i="38"/>
  <c r="N32" i="38"/>
  <c r="R32" i="38"/>
  <c r="F33" i="38"/>
  <c r="J33" i="38"/>
  <c r="P33" i="38"/>
  <c r="H34" i="38"/>
  <c r="N34" i="38"/>
  <c r="R34" i="38"/>
  <c r="H40" i="38"/>
  <c r="N40" i="38"/>
  <c r="R40" i="38"/>
  <c r="F41" i="38"/>
  <c r="J41" i="38"/>
  <c r="P41" i="38"/>
  <c r="H42" i="38"/>
  <c r="N42" i="38"/>
  <c r="R42" i="38"/>
  <c r="F43" i="38"/>
  <c r="J43" i="38"/>
  <c r="P43" i="38"/>
  <c r="H44" i="38"/>
  <c r="N44" i="38"/>
  <c r="R44" i="38"/>
  <c r="F45" i="38"/>
  <c r="J45" i="38"/>
  <c r="P45" i="38"/>
  <c r="F51" i="38"/>
  <c r="J51" i="38"/>
  <c r="P51" i="38"/>
  <c r="H52" i="38"/>
  <c r="N52" i="38"/>
  <c r="R52" i="38"/>
  <c r="F53" i="38"/>
  <c r="J53" i="38"/>
  <c r="P53" i="38"/>
  <c r="H54" i="38"/>
  <c r="N54" i="38"/>
  <c r="R54" i="38"/>
  <c r="F55" i="38"/>
  <c r="J55" i="38"/>
  <c r="P55" i="38"/>
  <c r="H56" i="38"/>
  <c r="N56" i="38"/>
  <c r="R56" i="38"/>
  <c r="F58" i="38"/>
  <c r="J58" i="38"/>
  <c r="P58" i="38"/>
  <c r="P59" i="38"/>
  <c r="F65" i="38"/>
  <c r="J65" i="38"/>
  <c r="P65" i="38"/>
  <c r="H66" i="38"/>
  <c r="N66" i="38"/>
  <c r="R66" i="38"/>
  <c r="F67" i="38"/>
  <c r="J67" i="38"/>
  <c r="P67" i="38"/>
  <c r="F69" i="38"/>
  <c r="J69" i="38"/>
  <c r="P69" i="38"/>
  <c r="H70" i="38"/>
  <c r="N70" i="38"/>
  <c r="R70" i="38"/>
  <c r="F73" i="38"/>
  <c r="J73" i="38"/>
  <c r="P73" i="38"/>
  <c r="F79" i="38"/>
  <c r="J79" i="38"/>
  <c r="P79" i="38"/>
  <c r="H80" i="38"/>
  <c r="N80" i="38"/>
  <c r="R80" i="38"/>
  <c r="F81" i="38"/>
  <c r="J81" i="38"/>
  <c r="P81" i="38"/>
  <c r="H82" i="38"/>
  <c r="N82" i="38"/>
  <c r="R82" i="38"/>
  <c r="F83" i="38"/>
  <c r="J83" i="38"/>
  <c r="P83" i="38"/>
  <c r="H84" i="38"/>
  <c r="N84" i="38"/>
  <c r="R84" i="38"/>
  <c r="N90" i="38"/>
  <c r="F91" i="38"/>
  <c r="J91" i="38"/>
  <c r="P91" i="38"/>
  <c r="F92" i="38"/>
  <c r="J92" i="38"/>
  <c r="P92" i="38"/>
  <c r="R93" i="38"/>
  <c r="F94" i="38"/>
  <c r="J94" i="38"/>
  <c r="P94" i="38"/>
  <c r="H95" i="38"/>
  <c r="N95" i="38"/>
  <c r="R95" i="38"/>
  <c r="F96" i="38"/>
  <c r="J96" i="38"/>
  <c r="P96" i="38"/>
  <c r="H97" i="38"/>
  <c r="N97" i="38"/>
  <c r="R97" i="38"/>
  <c r="F98" i="38"/>
  <c r="J98" i="38"/>
  <c r="P98" i="38"/>
  <c r="H99" i="38"/>
  <c r="N99" i="38"/>
  <c r="R99" i="38"/>
  <c r="F100" i="38"/>
  <c r="J100" i="38"/>
  <c r="P100" i="38"/>
  <c r="H106" i="38"/>
  <c r="N106" i="38"/>
  <c r="R106" i="38"/>
  <c r="F107" i="38"/>
  <c r="J107" i="38"/>
  <c r="P107" i="38"/>
  <c r="H108" i="38"/>
  <c r="N108" i="38"/>
  <c r="R108" i="38"/>
  <c r="F109" i="38"/>
  <c r="J109" i="38"/>
  <c r="P109" i="38"/>
  <c r="F110" i="38"/>
  <c r="J110" i="38"/>
  <c r="P110" i="38"/>
  <c r="H111" i="38"/>
  <c r="N111" i="38"/>
  <c r="R111" i="38"/>
  <c r="H112" i="38"/>
  <c r="N112" i="38"/>
  <c r="R112" i="38"/>
  <c r="F113" i="38"/>
  <c r="J113" i="38"/>
  <c r="P113" i="38"/>
  <c r="H114" i="38"/>
  <c r="N114" i="38"/>
  <c r="R114" i="38"/>
  <c r="F115" i="38"/>
  <c r="J115" i="38"/>
  <c r="P115" i="38"/>
  <c r="F121" i="38"/>
  <c r="J121" i="38"/>
  <c r="P121" i="38"/>
  <c r="H122" i="38"/>
  <c r="N122" i="38"/>
  <c r="R122" i="38"/>
  <c r="F123" i="38"/>
  <c r="J123" i="38"/>
  <c r="P123" i="38"/>
  <c r="H124" i="38"/>
  <c r="N124" i="38"/>
  <c r="R124" i="38"/>
  <c r="F125" i="38"/>
  <c r="J125" i="38"/>
  <c r="P125" i="38"/>
  <c r="H126" i="38"/>
  <c r="N126" i="38"/>
  <c r="R126" i="38"/>
  <c r="F127" i="38"/>
  <c r="J127" i="38"/>
  <c r="P127" i="38"/>
  <c r="H128" i="38"/>
  <c r="N128" i="38"/>
  <c r="R128" i="38"/>
  <c r="F129" i="38"/>
  <c r="J129" i="38"/>
  <c r="P129" i="38"/>
  <c r="F135" i="38"/>
  <c r="J135" i="38"/>
  <c r="P135" i="38"/>
  <c r="H137" i="38"/>
  <c r="N137" i="38"/>
  <c r="R137" i="38"/>
  <c r="F138" i="38"/>
  <c r="J138" i="38"/>
  <c r="P138" i="38"/>
  <c r="H139" i="38"/>
  <c r="N139" i="38"/>
  <c r="R139" i="38"/>
  <c r="H145" i="38"/>
  <c r="N145" i="38"/>
  <c r="R145" i="38"/>
  <c r="F146" i="38"/>
  <c r="J146" i="38"/>
  <c r="P146" i="38"/>
  <c r="H147" i="38"/>
  <c r="N147" i="38"/>
  <c r="R147" i="38"/>
  <c r="F148" i="38"/>
  <c r="J148" i="38"/>
  <c r="P148" i="38"/>
  <c r="H149" i="38"/>
  <c r="N149" i="38"/>
  <c r="R149" i="38"/>
  <c r="F150" i="38"/>
  <c r="J150" i="38"/>
  <c r="P150" i="38"/>
  <c r="H151" i="38"/>
  <c r="N151" i="38"/>
  <c r="R151" i="38"/>
  <c r="H157" i="38"/>
  <c r="N157" i="38"/>
  <c r="R157" i="38"/>
  <c r="F158" i="38"/>
  <c r="J158" i="38"/>
  <c r="P158" i="38"/>
  <c r="H159" i="38"/>
  <c r="N159" i="38"/>
  <c r="R159" i="38"/>
  <c r="F160" i="38"/>
  <c r="J160" i="38"/>
  <c r="P160" i="38"/>
  <c r="H161" i="38"/>
  <c r="N161" i="38"/>
  <c r="R161" i="38"/>
  <c r="F162" i="38"/>
  <c r="J162" i="38"/>
  <c r="P162" i="38"/>
  <c r="H163" i="38"/>
  <c r="N163" i="38"/>
  <c r="R163" i="38"/>
  <c r="E175" i="38"/>
  <c r="I175" i="38"/>
  <c r="O175" i="38"/>
  <c r="P170" i="38"/>
  <c r="P172" i="38"/>
  <c r="P174" i="38"/>
  <c r="P180" i="38"/>
  <c r="H181" i="38"/>
  <c r="N181" i="38"/>
  <c r="R181" i="38"/>
  <c r="P182" i="38"/>
  <c r="H183" i="38"/>
  <c r="N183" i="38"/>
  <c r="R183" i="38"/>
  <c r="P184" i="38"/>
  <c r="H185" i="38"/>
  <c r="N185" i="38"/>
  <c r="R185" i="38"/>
  <c r="J186" i="38"/>
  <c r="P186" i="38"/>
  <c r="H187" i="38"/>
  <c r="N187" i="38"/>
  <c r="R187" i="38"/>
  <c r="J188" i="38"/>
  <c r="P188" i="38"/>
  <c r="H189" i="38"/>
  <c r="N189" i="38"/>
  <c r="R189" i="38"/>
  <c r="F190" i="38"/>
  <c r="J190" i="38"/>
  <c r="P190" i="38"/>
  <c r="H191" i="38"/>
  <c r="N191" i="38"/>
  <c r="R191" i="38"/>
  <c r="H197" i="38"/>
  <c r="N197" i="38"/>
  <c r="R197" i="38"/>
  <c r="F198" i="38"/>
  <c r="J198" i="38"/>
  <c r="P198" i="38"/>
  <c r="H199" i="38"/>
  <c r="N199" i="38"/>
  <c r="R199" i="38"/>
  <c r="F200" i="38"/>
  <c r="J200" i="38"/>
  <c r="P200" i="38"/>
  <c r="H201" i="38"/>
  <c r="N201" i="38"/>
  <c r="R201" i="38"/>
  <c r="F202" i="38"/>
  <c r="J202" i="38"/>
  <c r="P202" i="38"/>
  <c r="H203" i="38"/>
  <c r="N203" i="38"/>
  <c r="R203" i="38"/>
  <c r="F204" i="38"/>
  <c r="J204" i="38"/>
  <c r="P204" i="38"/>
  <c r="H205" i="38"/>
  <c r="N205" i="38"/>
  <c r="R205" i="38"/>
  <c r="H211" i="38"/>
  <c r="N211" i="38"/>
  <c r="R211" i="38"/>
  <c r="J212" i="38"/>
  <c r="P212" i="38"/>
  <c r="H213" i="38"/>
  <c r="N213" i="38"/>
  <c r="R213" i="38"/>
  <c r="J214" i="38"/>
  <c r="P214" i="38"/>
  <c r="P220" i="38"/>
  <c r="H221" i="38"/>
  <c r="N221" i="38"/>
  <c r="R221" i="38"/>
  <c r="P222" i="38"/>
  <c r="H223" i="38"/>
  <c r="N223" i="38"/>
  <c r="R223" i="38"/>
  <c r="P224" i="38"/>
  <c r="H225" i="38"/>
  <c r="N225" i="38"/>
  <c r="R225" i="38"/>
  <c r="H231" i="38"/>
  <c r="N231" i="38"/>
  <c r="R231" i="38"/>
  <c r="H233" i="38"/>
  <c r="N233" i="38"/>
  <c r="R233" i="38"/>
  <c r="P234" i="38"/>
  <c r="H235" i="38"/>
  <c r="N235" i="38"/>
  <c r="R235" i="38"/>
  <c r="P236" i="38"/>
  <c r="H237" i="38"/>
  <c r="N237" i="38"/>
  <c r="R237" i="38"/>
  <c r="H243" i="38"/>
  <c r="N243" i="38"/>
  <c r="R243" i="38"/>
  <c r="H245" i="38"/>
  <c r="N245" i="38"/>
  <c r="R245" i="38"/>
  <c r="P246" i="38"/>
  <c r="H247" i="38"/>
  <c r="N247" i="38"/>
  <c r="R247" i="38"/>
  <c r="P248" i="38"/>
  <c r="P254" i="38"/>
  <c r="H255" i="38"/>
  <c r="N255" i="38"/>
  <c r="R255" i="38"/>
  <c r="J256" i="38"/>
  <c r="P256" i="38"/>
  <c r="H257" i="38"/>
  <c r="N257" i="38"/>
  <c r="R257" i="38"/>
  <c r="J258" i="38"/>
  <c r="P258" i="38"/>
  <c r="H259" i="38"/>
  <c r="N259" i="38"/>
  <c r="R259" i="38"/>
  <c r="F260" i="38"/>
  <c r="J260" i="38"/>
  <c r="P260" i="38"/>
  <c r="H261" i="38"/>
  <c r="N261" i="38"/>
  <c r="R261" i="38"/>
  <c r="F262" i="38"/>
  <c r="J262" i="38"/>
  <c r="P262" i="38"/>
  <c r="F268" i="38"/>
  <c r="J268" i="38"/>
  <c r="P268" i="38"/>
  <c r="H269" i="38"/>
  <c r="N269" i="38"/>
  <c r="R269" i="38"/>
  <c r="F270" i="38"/>
  <c r="J270" i="38"/>
  <c r="P270" i="38"/>
  <c r="H271" i="38"/>
  <c r="N271" i="38"/>
  <c r="R271" i="38"/>
  <c r="F272" i="38"/>
  <c r="J272" i="38"/>
  <c r="P272" i="38"/>
  <c r="H273" i="38"/>
  <c r="N273" i="38"/>
  <c r="R273" i="38"/>
  <c r="F274" i="38"/>
  <c r="J274" i="38"/>
  <c r="P274" i="38"/>
  <c r="H275" i="38"/>
  <c r="N275" i="38"/>
  <c r="R275" i="38"/>
  <c r="F276" i="38"/>
  <c r="J276" i="38"/>
  <c r="P276" i="38"/>
  <c r="H277" i="38"/>
  <c r="N277" i="38"/>
  <c r="R277" i="38"/>
  <c r="F278" i="38"/>
  <c r="J278" i="38"/>
  <c r="P278" i="38"/>
  <c r="J284" i="38"/>
  <c r="P284" i="38"/>
  <c r="H285" i="38"/>
  <c r="N285" i="38"/>
  <c r="R285" i="38"/>
  <c r="J286" i="38"/>
  <c r="P286" i="38"/>
  <c r="H287" i="38"/>
  <c r="N287" i="38"/>
  <c r="R287" i="38"/>
  <c r="H293" i="38"/>
  <c r="N293" i="38"/>
  <c r="R293" i="38"/>
  <c r="H299" i="38"/>
  <c r="N299" i="38"/>
  <c r="R299" i="38"/>
  <c r="H305" i="38"/>
  <c r="N305" i="38"/>
  <c r="R305" i="38"/>
  <c r="J168" i="38"/>
  <c r="F168" i="38"/>
  <c r="O306" i="38"/>
  <c r="P298" i="38"/>
  <c r="P300" i="38" s="1"/>
  <c r="O300" i="38"/>
  <c r="O294" i="38"/>
  <c r="O279" i="38"/>
  <c r="O263" i="38"/>
  <c r="P253" i="38"/>
  <c r="O249" i="38"/>
  <c r="O238" i="38"/>
  <c r="P230" i="38"/>
  <c r="O215" i="38"/>
  <c r="P210" i="38"/>
  <c r="O206" i="38"/>
  <c r="P196" i="38"/>
  <c r="O226" i="38"/>
  <c r="O192" i="38"/>
  <c r="P168" i="38"/>
  <c r="P156" i="38"/>
  <c r="O164" i="38"/>
  <c r="O152" i="38"/>
  <c r="P144" i="38"/>
  <c r="O140" i="38"/>
  <c r="P120" i="38"/>
  <c r="O130" i="38"/>
  <c r="O116" i="38"/>
  <c r="E101" i="38"/>
  <c r="F93" i="38"/>
  <c r="G101" i="38"/>
  <c r="H93" i="38"/>
  <c r="I101" i="38"/>
  <c r="J93" i="38"/>
  <c r="M101" i="38"/>
  <c r="N93" i="38"/>
  <c r="P90" i="38"/>
  <c r="O101" i="38"/>
  <c r="O86" i="38"/>
  <c r="P64" i="38"/>
  <c r="P74" i="38" s="1"/>
  <c r="O74" i="38"/>
  <c r="O60" i="38"/>
  <c r="O46" i="38"/>
  <c r="P39" i="38"/>
  <c r="O35" i="38"/>
  <c r="P23" i="38"/>
  <c r="I19" i="38"/>
  <c r="J9" i="38"/>
  <c r="M19" i="38"/>
  <c r="N9" i="38"/>
  <c r="O19" i="38"/>
  <c r="P6" i="38"/>
  <c r="S18" i="38"/>
  <c r="T18" i="38" s="1"/>
  <c r="C288" i="38"/>
  <c r="D283" i="38"/>
  <c r="C263" i="38"/>
  <c r="C19" i="38"/>
  <c r="S13" i="38"/>
  <c r="T13" i="38" s="1"/>
  <c r="S15" i="38"/>
  <c r="T15" i="38" s="1"/>
  <c r="S17" i="38"/>
  <c r="T17" i="38" s="1"/>
  <c r="C35" i="38"/>
  <c r="C152" i="38"/>
  <c r="C164" i="38"/>
  <c r="S158" i="38"/>
  <c r="T158" i="38" s="1"/>
  <c r="S160" i="38"/>
  <c r="T160" i="38" s="1"/>
  <c r="C175" i="38"/>
  <c r="S25" i="38"/>
  <c r="T25" i="38" s="1"/>
  <c r="C46" i="38"/>
  <c r="S157" i="38"/>
  <c r="T157" i="38" s="1"/>
  <c r="S159" i="38"/>
  <c r="T159" i="38" s="1"/>
  <c r="S161" i="38"/>
  <c r="T161" i="38" s="1"/>
  <c r="S255" i="38"/>
  <c r="T255" i="38" s="1"/>
  <c r="C206" i="38"/>
  <c r="C215" i="38"/>
  <c r="C238" i="38"/>
  <c r="S26" i="38"/>
  <c r="T26" i="38" s="1"/>
  <c r="S28" i="38"/>
  <c r="T28" i="38" s="1"/>
  <c r="S30" i="38"/>
  <c r="T30" i="38" s="1"/>
  <c r="S32" i="38"/>
  <c r="T32" i="38" s="1"/>
  <c r="S34" i="38"/>
  <c r="T34" i="38" s="1"/>
  <c r="S40" i="38"/>
  <c r="T40" i="38" s="1"/>
  <c r="S42" i="38"/>
  <c r="T42" i="38" s="1"/>
  <c r="S44" i="38"/>
  <c r="T44" i="38" s="1"/>
  <c r="S52" i="38"/>
  <c r="T52" i="38" s="1"/>
  <c r="S54" i="38"/>
  <c r="T54" i="38" s="1"/>
  <c r="S23" i="38"/>
  <c r="S27" i="38"/>
  <c r="T27" i="38" s="1"/>
  <c r="S29" i="38"/>
  <c r="T29" i="38" s="1"/>
  <c r="S31" i="38"/>
  <c r="T31" i="38" s="1"/>
  <c r="S33" i="38"/>
  <c r="T33" i="38" s="1"/>
  <c r="S39" i="38"/>
  <c r="S41" i="38"/>
  <c r="T41" i="38" s="1"/>
  <c r="S43" i="38"/>
  <c r="T43" i="38" s="1"/>
  <c r="S45" i="38"/>
  <c r="T45" i="38" s="1"/>
  <c r="S51" i="38"/>
  <c r="T51" i="38" s="1"/>
  <c r="S53" i="38"/>
  <c r="T53" i="38" s="1"/>
  <c r="S55" i="38"/>
  <c r="T55" i="38" s="1"/>
  <c r="S56" i="38"/>
  <c r="T56" i="38" s="1"/>
  <c r="S58" i="38"/>
  <c r="T58" i="38" s="1"/>
  <c r="S59" i="38"/>
  <c r="T59" i="38" s="1"/>
  <c r="S64" i="38"/>
  <c r="S65" i="38"/>
  <c r="T65" i="38" s="1"/>
  <c r="S66" i="38"/>
  <c r="T66" i="38" s="1"/>
  <c r="S67" i="38"/>
  <c r="T67" i="38" s="1"/>
  <c r="S68" i="38"/>
  <c r="T68" i="38" s="1"/>
  <c r="S69" i="38"/>
  <c r="T69" i="38" s="1"/>
  <c r="S70" i="38"/>
  <c r="T70" i="38" s="1"/>
  <c r="S73" i="38"/>
  <c r="T73" i="38" s="1"/>
  <c r="S78" i="38"/>
  <c r="S79" i="38"/>
  <c r="T79" i="38" s="1"/>
  <c r="S80" i="38"/>
  <c r="T80" i="38" s="1"/>
  <c r="S81" i="38"/>
  <c r="T81" i="38" s="1"/>
  <c r="S82" i="38"/>
  <c r="T82" i="38" s="1"/>
  <c r="S83" i="38"/>
  <c r="T83" i="38" s="1"/>
  <c r="S84" i="38"/>
  <c r="T84" i="38" s="1"/>
  <c r="S85" i="38"/>
  <c r="T85" i="38" s="1"/>
  <c r="S90" i="38"/>
  <c r="S91" i="38"/>
  <c r="T91" i="38" s="1"/>
  <c r="S92" i="38"/>
  <c r="T92" i="38" s="1"/>
  <c r="S93" i="38"/>
  <c r="T93" i="38" s="1"/>
  <c r="S94" i="38"/>
  <c r="T94" i="38" s="1"/>
  <c r="S95" i="38"/>
  <c r="T95" i="38" s="1"/>
  <c r="S96" i="38"/>
  <c r="T96" i="38" s="1"/>
  <c r="S97" i="38"/>
  <c r="T97" i="38" s="1"/>
  <c r="S98" i="38"/>
  <c r="T98" i="38" s="1"/>
  <c r="S99" i="38"/>
  <c r="T99" i="38" s="1"/>
  <c r="S100" i="38"/>
  <c r="T100" i="38" s="1"/>
  <c r="S105" i="38"/>
  <c r="S106" i="38"/>
  <c r="T106" i="38" s="1"/>
  <c r="S107" i="38"/>
  <c r="T107" i="38" s="1"/>
  <c r="S108" i="38"/>
  <c r="T108" i="38" s="1"/>
  <c r="S109" i="38"/>
  <c r="T109" i="38" s="1"/>
  <c r="S110" i="38"/>
  <c r="T110" i="38" s="1"/>
  <c r="S111" i="38"/>
  <c r="T111" i="38" s="1"/>
  <c r="S112" i="38"/>
  <c r="T112" i="38" s="1"/>
  <c r="S113" i="38"/>
  <c r="T113" i="38" s="1"/>
  <c r="S114" i="38"/>
  <c r="T114" i="38" s="1"/>
  <c r="S115" i="38"/>
  <c r="T115" i="38" s="1"/>
  <c r="S120" i="38"/>
  <c r="S121" i="38"/>
  <c r="T121" i="38" s="1"/>
  <c r="S122" i="38"/>
  <c r="T122" i="38" s="1"/>
  <c r="S123" i="38"/>
  <c r="T123" i="38" s="1"/>
  <c r="S124" i="38"/>
  <c r="T124" i="38" s="1"/>
  <c r="S125" i="38"/>
  <c r="T125" i="38" s="1"/>
  <c r="S126" i="38"/>
  <c r="T126" i="38" s="1"/>
  <c r="S127" i="38"/>
  <c r="T127" i="38" s="1"/>
  <c r="S128" i="38"/>
  <c r="T128" i="38" s="1"/>
  <c r="S129" i="38"/>
  <c r="T129" i="38" s="1"/>
  <c r="S134" i="38"/>
  <c r="S135" i="38"/>
  <c r="T135" i="38" s="1"/>
  <c r="S137" i="38"/>
  <c r="T137" i="38" s="1"/>
  <c r="S138" i="38"/>
  <c r="T138" i="38" s="1"/>
  <c r="S139" i="38"/>
  <c r="T139" i="38" s="1"/>
  <c r="S144" i="38"/>
  <c r="S145" i="38"/>
  <c r="T145" i="38" s="1"/>
  <c r="S146" i="38"/>
  <c r="T146" i="38" s="1"/>
  <c r="S147" i="38"/>
  <c r="T147" i="38" s="1"/>
  <c r="S148" i="38"/>
  <c r="T148" i="38" s="1"/>
  <c r="S149" i="38"/>
  <c r="T149" i="38" s="1"/>
  <c r="S150" i="38"/>
  <c r="T150" i="38" s="1"/>
  <c r="S151" i="38"/>
  <c r="T151" i="38" s="1"/>
  <c r="S156" i="38"/>
  <c r="S163" i="38"/>
  <c r="T163" i="38" s="1"/>
  <c r="S169" i="38"/>
  <c r="T169" i="38" s="1"/>
  <c r="S171" i="38"/>
  <c r="T171" i="38" s="1"/>
  <c r="S173" i="38"/>
  <c r="T173" i="38" s="1"/>
  <c r="S181" i="38"/>
  <c r="T181" i="38" s="1"/>
  <c r="S183" i="38"/>
  <c r="T183" i="38" s="1"/>
  <c r="S162" i="38"/>
  <c r="T162" i="38" s="1"/>
  <c r="S168" i="38"/>
  <c r="S170" i="38"/>
  <c r="T170" i="38" s="1"/>
  <c r="S172" i="38"/>
  <c r="T172" i="38" s="1"/>
  <c r="S174" i="38"/>
  <c r="T174" i="38" s="1"/>
  <c r="S180" i="38"/>
  <c r="T180" i="38" s="1"/>
  <c r="S182" i="38"/>
  <c r="T182" i="38" s="1"/>
  <c r="S267" i="38"/>
  <c r="S184" i="38"/>
  <c r="T184" i="38" s="1"/>
  <c r="S185" i="38"/>
  <c r="T185" i="38" s="1"/>
  <c r="S186" i="38"/>
  <c r="T186" i="38" s="1"/>
  <c r="S187" i="38"/>
  <c r="T187" i="38" s="1"/>
  <c r="S188" i="38"/>
  <c r="T188" i="38" s="1"/>
  <c r="S189" i="38"/>
  <c r="T189" i="38" s="1"/>
  <c r="S190" i="38"/>
  <c r="T190" i="38" s="1"/>
  <c r="S191" i="38"/>
  <c r="T191" i="38" s="1"/>
  <c r="S196" i="38"/>
  <c r="S197" i="38"/>
  <c r="T197" i="38" s="1"/>
  <c r="S198" i="38"/>
  <c r="T198" i="38" s="1"/>
  <c r="S199" i="38"/>
  <c r="T199" i="38" s="1"/>
  <c r="S200" i="38"/>
  <c r="T200" i="38" s="1"/>
  <c r="S201" i="38"/>
  <c r="T201" i="38" s="1"/>
  <c r="S202" i="38"/>
  <c r="T202" i="38" s="1"/>
  <c r="S203" i="38"/>
  <c r="T203" i="38" s="1"/>
  <c r="S204" i="38"/>
  <c r="T204" i="38" s="1"/>
  <c r="S205" i="38"/>
  <c r="T205" i="38" s="1"/>
  <c r="S210" i="38"/>
  <c r="S211" i="38"/>
  <c r="T211" i="38" s="1"/>
  <c r="S212" i="38"/>
  <c r="T212" i="38" s="1"/>
  <c r="S213" i="38"/>
  <c r="T213" i="38" s="1"/>
  <c r="S214" i="38"/>
  <c r="T214" i="38" s="1"/>
  <c r="S219" i="38"/>
  <c r="S220" i="38"/>
  <c r="T220" i="38" s="1"/>
  <c r="S221" i="38"/>
  <c r="T221" i="38" s="1"/>
  <c r="S222" i="38"/>
  <c r="T222" i="38" s="1"/>
  <c r="S223" i="38"/>
  <c r="T223" i="38" s="1"/>
  <c r="S224" i="38"/>
  <c r="T224" i="38" s="1"/>
  <c r="S225" i="38"/>
  <c r="T225" i="38" s="1"/>
  <c r="S230" i="38"/>
  <c r="S231" i="38"/>
  <c r="T231" i="38" s="1"/>
  <c r="S232" i="38"/>
  <c r="T232" i="38" s="1"/>
  <c r="S233" i="38"/>
  <c r="T233" i="38" s="1"/>
  <c r="S234" i="38"/>
  <c r="T234" i="38" s="1"/>
  <c r="S235" i="38"/>
  <c r="T235" i="38" s="1"/>
  <c r="S236" i="38"/>
  <c r="T236" i="38" s="1"/>
  <c r="S237" i="38"/>
  <c r="T237" i="38" s="1"/>
  <c r="S242" i="38"/>
  <c r="S243" i="38"/>
  <c r="T243" i="38" s="1"/>
  <c r="S244" i="38"/>
  <c r="T244" i="38" s="1"/>
  <c r="S245" i="38"/>
  <c r="T245" i="38" s="1"/>
  <c r="S246" i="38"/>
  <c r="T246" i="38" s="1"/>
  <c r="S247" i="38"/>
  <c r="T247" i="38" s="1"/>
  <c r="S248" i="38"/>
  <c r="T248" i="38" s="1"/>
  <c r="S253" i="38"/>
  <c r="S258" i="38"/>
  <c r="T258" i="38" s="1"/>
  <c r="S260" i="38"/>
  <c r="T260" i="38" s="1"/>
  <c r="S262" i="38"/>
  <c r="T262" i="38" s="1"/>
  <c r="S257" i="38"/>
  <c r="T257" i="38" s="1"/>
  <c r="S259" i="38"/>
  <c r="T259" i="38" s="1"/>
  <c r="S261" i="38"/>
  <c r="T261" i="38" s="1"/>
  <c r="S268" i="38"/>
  <c r="T268" i="38" s="1"/>
  <c r="S269" i="38"/>
  <c r="T269" i="38" s="1"/>
  <c r="S270" i="38"/>
  <c r="T270" i="38" s="1"/>
  <c r="S271" i="38"/>
  <c r="T271" i="38" s="1"/>
  <c r="S272" i="38"/>
  <c r="T272" i="38" s="1"/>
  <c r="S273" i="38"/>
  <c r="T273" i="38" s="1"/>
  <c r="S274" i="38"/>
  <c r="T274" i="38" s="1"/>
  <c r="S275" i="38"/>
  <c r="T275" i="38" s="1"/>
  <c r="S276" i="38"/>
  <c r="T276" i="38" s="1"/>
  <c r="S277" i="38"/>
  <c r="T277" i="38" s="1"/>
  <c r="S278" i="38"/>
  <c r="T278" i="38" s="1"/>
  <c r="S283" i="38"/>
  <c r="S284" i="38"/>
  <c r="T284" i="38" s="1"/>
  <c r="S285" i="38"/>
  <c r="T285" i="38" s="1"/>
  <c r="S286" i="38"/>
  <c r="T286" i="38" s="1"/>
  <c r="S287" i="38"/>
  <c r="T287" i="38" s="1"/>
  <c r="S292" i="38"/>
  <c r="S293" i="38"/>
  <c r="T293" i="38" s="1"/>
  <c r="S298" i="38"/>
  <c r="S299" i="38"/>
  <c r="T299" i="38" s="1"/>
  <c r="S304" i="38"/>
  <c r="S305" i="38"/>
  <c r="T305" i="38" s="1"/>
  <c r="N70" i="37"/>
  <c r="N72" i="37"/>
  <c r="N74" i="37"/>
  <c r="F63" i="37"/>
  <c r="P63" i="37"/>
  <c r="F65" i="37"/>
  <c r="L65" i="37"/>
  <c r="P65" i="37"/>
  <c r="F64" i="37"/>
  <c r="L64" i="37"/>
  <c r="P64" i="37"/>
  <c r="F66" i="37"/>
  <c r="L66" i="37"/>
  <c r="P66" i="37"/>
  <c r="F67" i="37"/>
  <c r="L67" i="37"/>
  <c r="F70" i="37"/>
  <c r="L70" i="37"/>
  <c r="P70" i="37"/>
  <c r="F72" i="37"/>
  <c r="L72" i="37"/>
  <c r="P72" i="37"/>
  <c r="F74" i="37"/>
  <c r="L74" i="37"/>
  <c r="P74" i="37"/>
  <c r="H63" i="37"/>
  <c r="N63" i="37"/>
  <c r="H65" i="37"/>
  <c r="N65" i="37"/>
  <c r="H64" i="37"/>
  <c r="N64" i="37"/>
  <c r="H66" i="37"/>
  <c r="N66" i="37"/>
  <c r="H67" i="37"/>
  <c r="N67" i="37"/>
  <c r="D70" i="37"/>
  <c r="H71" i="37"/>
  <c r="N71" i="37"/>
  <c r="H73" i="37"/>
  <c r="N73" i="37"/>
  <c r="B68" i="37"/>
  <c r="B69" i="37"/>
  <c r="H74" i="37"/>
  <c r="F73" i="37"/>
  <c r="L73" i="37"/>
  <c r="H72" i="37"/>
  <c r="F71" i="37"/>
  <c r="L71" i="37"/>
  <c r="H70" i="37"/>
  <c r="Q64" i="37"/>
  <c r="R64" i="37" s="1"/>
  <c r="Q65" i="37"/>
  <c r="R65" i="37" s="1"/>
  <c r="Q66" i="37"/>
  <c r="R66" i="37" s="1"/>
  <c r="Q67" i="37"/>
  <c r="R67" i="37" s="1"/>
  <c r="Q68" i="37"/>
  <c r="Q69" i="37"/>
  <c r="Q70" i="37"/>
  <c r="R70" i="37" s="1"/>
  <c r="Q71" i="37"/>
  <c r="R71" i="37" s="1"/>
  <c r="Q72" i="37"/>
  <c r="R72" i="37" s="1"/>
  <c r="Q73" i="37"/>
  <c r="R73" i="37" s="1"/>
  <c r="Q74" i="37"/>
  <c r="R74" i="37" s="1"/>
  <c r="E75" i="37"/>
  <c r="G75" i="37"/>
  <c r="M75" i="37"/>
  <c r="O75" i="37"/>
  <c r="N48" i="37"/>
  <c r="H49" i="37"/>
  <c r="N49" i="37"/>
  <c r="H50" i="37"/>
  <c r="N50" i="37"/>
  <c r="H51" i="37"/>
  <c r="H52" i="37"/>
  <c r="N52" i="37"/>
  <c r="H53" i="37"/>
  <c r="H54" i="37"/>
  <c r="N54" i="37"/>
  <c r="H56" i="37"/>
  <c r="N56" i="37"/>
  <c r="L48" i="37"/>
  <c r="Q48" i="37"/>
  <c r="R48" i="37" s="1"/>
  <c r="F48" i="37"/>
  <c r="P48" i="37"/>
  <c r="F47" i="37"/>
  <c r="L47" i="37"/>
  <c r="P47" i="37"/>
  <c r="F49" i="37"/>
  <c r="L49" i="37"/>
  <c r="P49" i="37"/>
  <c r="F50" i="37"/>
  <c r="L50" i="37"/>
  <c r="P50" i="37"/>
  <c r="F51" i="37"/>
  <c r="L51" i="37"/>
  <c r="P51" i="37"/>
  <c r="F52" i="37"/>
  <c r="L52" i="37"/>
  <c r="F53" i="37"/>
  <c r="L53" i="37"/>
  <c r="P53" i="37"/>
  <c r="F55" i="37"/>
  <c r="L55" i="37"/>
  <c r="P55" i="37"/>
  <c r="F57" i="37"/>
  <c r="L57" i="37"/>
  <c r="P57" i="37"/>
  <c r="C47" i="37"/>
  <c r="D47" i="37" s="1"/>
  <c r="G47" i="37"/>
  <c r="H47" i="37" s="1"/>
  <c r="M47" i="37"/>
  <c r="N47" i="37" s="1"/>
  <c r="C48" i="37"/>
  <c r="G48" i="37"/>
  <c r="H57" i="37"/>
  <c r="F56" i="37"/>
  <c r="L56" i="37"/>
  <c r="D55" i="37"/>
  <c r="H55" i="37"/>
  <c r="F54" i="37"/>
  <c r="L54" i="37"/>
  <c r="N46" i="37"/>
  <c r="H46" i="37"/>
  <c r="F46" i="37"/>
  <c r="P46" i="37"/>
  <c r="Q49" i="37"/>
  <c r="R49" i="37" s="1"/>
  <c r="Q50" i="37"/>
  <c r="R50" i="37" s="1"/>
  <c r="Q51" i="37"/>
  <c r="R51" i="37" s="1"/>
  <c r="Q52" i="37"/>
  <c r="R52" i="37" s="1"/>
  <c r="Q53" i="37"/>
  <c r="R53" i="37" s="1"/>
  <c r="Q54" i="37"/>
  <c r="R54" i="37" s="1"/>
  <c r="Q55" i="37"/>
  <c r="R55" i="37" s="1"/>
  <c r="Q56" i="37"/>
  <c r="R56" i="37" s="1"/>
  <c r="Q57" i="37"/>
  <c r="R57" i="37" s="1"/>
  <c r="Q81" i="37"/>
  <c r="R81" i="37" s="1"/>
  <c r="F6" i="37"/>
  <c r="L6" i="37"/>
  <c r="P6" i="37"/>
  <c r="D7" i="37"/>
  <c r="H7" i="37"/>
  <c r="N7" i="37"/>
  <c r="N9" i="37"/>
  <c r="F10" i="37"/>
  <c r="L10" i="37"/>
  <c r="P10" i="37"/>
  <c r="F12" i="37"/>
  <c r="L12" i="37"/>
  <c r="P12" i="37"/>
  <c r="D6" i="37"/>
  <c r="H6" i="37"/>
  <c r="N6" i="37"/>
  <c r="F7" i="37"/>
  <c r="L7" i="37"/>
  <c r="P7" i="37"/>
  <c r="F9" i="37"/>
  <c r="L9" i="37"/>
  <c r="P9" i="37"/>
  <c r="D10" i="37"/>
  <c r="H10" i="37"/>
  <c r="N10" i="37"/>
  <c r="F11" i="37"/>
  <c r="L11" i="37"/>
  <c r="P11" i="37"/>
  <c r="D12" i="37"/>
  <c r="H12" i="37"/>
  <c r="N12" i="37"/>
  <c r="D14" i="37"/>
  <c r="H14" i="37"/>
  <c r="N14" i="37"/>
  <c r="F15" i="37"/>
  <c r="L15" i="37"/>
  <c r="P15" i="37"/>
  <c r="D82" i="37"/>
  <c r="H82" i="37"/>
  <c r="N82" i="37"/>
  <c r="F83" i="37"/>
  <c r="L83" i="37"/>
  <c r="P83" i="37"/>
  <c r="D84" i="37"/>
  <c r="H84" i="37"/>
  <c r="N84" i="37"/>
  <c r="F85" i="37"/>
  <c r="L85" i="37"/>
  <c r="P85" i="37"/>
  <c r="D86" i="37"/>
  <c r="H86" i="37"/>
  <c r="N86" i="37"/>
  <c r="F87" i="37"/>
  <c r="L87" i="37"/>
  <c r="P87" i="37"/>
  <c r="F19" i="37"/>
  <c r="L19" i="37"/>
  <c r="P19" i="37"/>
  <c r="D28" i="37"/>
  <c r="H28" i="37"/>
  <c r="N28" i="37"/>
  <c r="F29" i="37"/>
  <c r="L29" i="37"/>
  <c r="P29" i="37"/>
  <c r="D31" i="37"/>
  <c r="H31" i="37"/>
  <c r="N31" i="37"/>
  <c r="F32" i="37"/>
  <c r="L32" i="37"/>
  <c r="P32" i="37"/>
  <c r="F34" i="37"/>
  <c r="L34" i="37"/>
  <c r="P34" i="37"/>
  <c r="D35" i="37"/>
  <c r="H35" i="37"/>
  <c r="N35" i="37"/>
  <c r="D37" i="37"/>
  <c r="H37" i="37"/>
  <c r="N37" i="37"/>
  <c r="F38" i="37"/>
  <c r="L38" i="37"/>
  <c r="P38" i="37"/>
  <c r="F41" i="37"/>
  <c r="L41" i="37"/>
  <c r="P41" i="37"/>
  <c r="F14" i="37"/>
  <c r="L14" i="37"/>
  <c r="P14" i="37"/>
  <c r="D15" i="37"/>
  <c r="H15" i="37"/>
  <c r="N15" i="37"/>
  <c r="B88" i="37"/>
  <c r="F80" i="37"/>
  <c r="L80" i="37"/>
  <c r="P80" i="37"/>
  <c r="F82" i="37"/>
  <c r="L82" i="37"/>
  <c r="P82" i="37"/>
  <c r="D83" i="37"/>
  <c r="H83" i="37"/>
  <c r="N83" i="37"/>
  <c r="F84" i="37"/>
  <c r="L84" i="37"/>
  <c r="P84" i="37"/>
  <c r="D85" i="37"/>
  <c r="H85" i="37"/>
  <c r="N85" i="37"/>
  <c r="F86" i="37"/>
  <c r="L86" i="37"/>
  <c r="P86" i="37"/>
  <c r="D87" i="37"/>
  <c r="H87" i="37"/>
  <c r="N87" i="37"/>
  <c r="D19" i="37"/>
  <c r="H19" i="37"/>
  <c r="N19" i="37"/>
  <c r="F28" i="37"/>
  <c r="L28" i="37"/>
  <c r="P28" i="37"/>
  <c r="D29" i="37"/>
  <c r="H29" i="37"/>
  <c r="N29" i="37"/>
  <c r="F31" i="37"/>
  <c r="L31" i="37"/>
  <c r="P31" i="37"/>
  <c r="D32" i="37"/>
  <c r="H32" i="37"/>
  <c r="N32" i="37"/>
  <c r="D34" i="37"/>
  <c r="H34" i="37"/>
  <c r="N34" i="37"/>
  <c r="F35" i="37"/>
  <c r="L35" i="37"/>
  <c r="P35" i="37"/>
  <c r="F37" i="37"/>
  <c r="L37" i="37"/>
  <c r="P37" i="37"/>
  <c r="D38" i="37"/>
  <c r="H38" i="37"/>
  <c r="N38" i="37"/>
  <c r="D41" i="37"/>
  <c r="H41" i="37"/>
  <c r="N41" i="37"/>
  <c r="Q80" i="37"/>
  <c r="R80" i="37" s="1"/>
  <c r="Q82" i="37"/>
  <c r="R82" i="37" s="1"/>
  <c r="Q83" i="37"/>
  <c r="R83" i="37" s="1"/>
  <c r="Q84" i="37"/>
  <c r="R84" i="37" s="1"/>
  <c r="Q85" i="37"/>
  <c r="R85" i="37" s="1"/>
  <c r="Q86" i="37"/>
  <c r="R86" i="37" s="1"/>
  <c r="Q87" i="37"/>
  <c r="R87" i="37" s="1"/>
  <c r="C88" i="37"/>
  <c r="E88" i="37"/>
  <c r="G88" i="37"/>
  <c r="K88" i="37"/>
  <c r="M88" i="37"/>
  <c r="O88" i="37"/>
  <c r="D18" i="37"/>
  <c r="F18" i="37"/>
  <c r="H18" i="37"/>
  <c r="L18" i="37"/>
  <c r="N18" i="37"/>
  <c r="P18" i="37"/>
  <c r="D40" i="37"/>
  <c r="H40" i="37"/>
  <c r="N40" i="37"/>
  <c r="D21" i="37"/>
  <c r="F21" i="37"/>
  <c r="H21" i="37"/>
  <c r="L21" i="37"/>
  <c r="N21" i="37"/>
  <c r="P21" i="37"/>
  <c r="D22" i="37"/>
  <c r="F22" i="37"/>
  <c r="H22" i="37"/>
  <c r="L22" i="37"/>
  <c r="N22" i="37"/>
  <c r="D24" i="37"/>
  <c r="F24" i="37"/>
  <c r="H24" i="37"/>
  <c r="L24" i="37"/>
  <c r="N24" i="37"/>
  <c r="P24" i="37"/>
  <c r="D25" i="37"/>
  <c r="F25" i="37"/>
  <c r="H25" i="37"/>
  <c r="L25" i="37"/>
  <c r="N25" i="37"/>
  <c r="F40" i="37"/>
  <c r="L40" i="37"/>
  <c r="P40" i="37"/>
  <c r="F14" i="36"/>
  <c r="L14" i="36"/>
  <c r="D13" i="36"/>
  <c r="H13" i="36"/>
  <c r="R13" i="36"/>
  <c r="F95" i="36"/>
  <c r="L95" i="36"/>
  <c r="P95" i="36"/>
  <c r="F97" i="36"/>
  <c r="L97" i="36"/>
  <c r="P97" i="36"/>
  <c r="F99" i="36"/>
  <c r="L99" i="36"/>
  <c r="P99" i="36"/>
  <c r="F101" i="36"/>
  <c r="L101" i="36"/>
  <c r="P101" i="36"/>
  <c r="D95" i="36"/>
  <c r="H95" i="36"/>
  <c r="N95" i="36"/>
  <c r="F96" i="36"/>
  <c r="L96" i="36"/>
  <c r="P96" i="36"/>
  <c r="D97" i="36"/>
  <c r="H97" i="36"/>
  <c r="N97" i="36"/>
  <c r="F98" i="36"/>
  <c r="L98" i="36"/>
  <c r="P98" i="36"/>
  <c r="D99" i="36"/>
  <c r="H99" i="36"/>
  <c r="N99" i="36"/>
  <c r="F100" i="36"/>
  <c r="L100" i="36"/>
  <c r="P100" i="36"/>
  <c r="D101" i="36"/>
  <c r="H101" i="36"/>
  <c r="N101" i="36"/>
  <c r="Q95" i="36"/>
  <c r="R95" i="36" s="1"/>
  <c r="S95" i="36"/>
  <c r="Q96" i="36"/>
  <c r="R96" i="36" s="1"/>
  <c r="S96" i="36"/>
  <c r="Q97" i="36"/>
  <c r="R97" i="36" s="1"/>
  <c r="S97" i="36"/>
  <c r="Q98" i="36"/>
  <c r="R98" i="36" s="1"/>
  <c r="S98" i="36"/>
  <c r="Q99" i="36"/>
  <c r="R99" i="36" s="1"/>
  <c r="S99" i="36"/>
  <c r="Q100" i="36"/>
  <c r="R100" i="36" s="1"/>
  <c r="S100" i="36"/>
  <c r="Q101" i="36"/>
  <c r="R101" i="36" s="1"/>
  <c r="S101" i="36"/>
  <c r="C102" i="36"/>
  <c r="E102" i="36"/>
  <c r="G102" i="36"/>
  <c r="K102" i="36"/>
  <c r="M102" i="36"/>
  <c r="O102" i="36"/>
  <c r="C34" i="36"/>
  <c r="C35" i="36"/>
  <c r="C36" i="36"/>
  <c r="C37" i="36"/>
  <c r="C38" i="36"/>
  <c r="C39" i="36"/>
  <c r="C40" i="36"/>
  <c r="C41" i="36"/>
  <c r="E34" i="36"/>
  <c r="E35" i="36"/>
  <c r="E36" i="36"/>
  <c r="E37" i="36"/>
  <c r="E38" i="36"/>
  <c r="E39" i="36"/>
  <c r="E40" i="36"/>
  <c r="E41" i="36"/>
  <c r="G34" i="36"/>
  <c r="G35" i="36"/>
  <c r="G36" i="36"/>
  <c r="G37" i="36"/>
  <c r="G38" i="36"/>
  <c r="G39" i="36"/>
  <c r="G40" i="36"/>
  <c r="G41" i="36"/>
  <c r="K34" i="36"/>
  <c r="K35" i="36"/>
  <c r="K36" i="36"/>
  <c r="K37" i="36"/>
  <c r="K38" i="36"/>
  <c r="K39" i="36"/>
  <c r="K40" i="36"/>
  <c r="K41" i="36"/>
  <c r="P12" i="36"/>
  <c r="N12" i="36"/>
  <c r="L12" i="36"/>
  <c r="H12" i="36"/>
  <c r="F12" i="36"/>
  <c r="D12" i="36"/>
  <c r="O90" i="36"/>
  <c r="M90" i="36"/>
  <c r="K90" i="36"/>
  <c r="G90" i="36"/>
  <c r="E90" i="36"/>
  <c r="C90" i="36"/>
  <c r="B90" i="36"/>
  <c r="O89" i="36"/>
  <c r="M89" i="36"/>
  <c r="K89" i="36"/>
  <c r="G89" i="36"/>
  <c r="E89" i="36"/>
  <c r="C89" i="36"/>
  <c r="B89" i="36"/>
  <c r="O88" i="36"/>
  <c r="M88" i="36"/>
  <c r="K88" i="36"/>
  <c r="G88" i="36"/>
  <c r="E88" i="36"/>
  <c r="C88" i="36"/>
  <c r="B88" i="36"/>
  <c r="O87" i="36"/>
  <c r="M87" i="36"/>
  <c r="K87" i="36"/>
  <c r="G87" i="36"/>
  <c r="E87" i="36"/>
  <c r="C87" i="36"/>
  <c r="B87" i="36"/>
  <c r="O86" i="36"/>
  <c r="M86" i="36"/>
  <c r="K86" i="36"/>
  <c r="G86" i="36"/>
  <c r="E86" i="36"/>
  <c r="C86" i="36"/>
  <c r="B86" i="36"/>
  <c r="O85" i="36"/>
  <c r="M85" i="36"/>
  <c r="K85" i="36"/>
  <c r="G85" i="36"/>
  <c r="E85" i="36"/>
  <c r="C85" i="36"/>
  <c r="B85" i="36"/>
  <c r="O84" i="36"/>
  <c r="M84" i="36"/>
  <c r="K84" i="36"/>
  <c r="G84" i="36"/>
  <c r="E84" i="36"/>
  <c r="C84" i="36"/>
  <c r="B84" i="36"/>
  <c r="O83" i="36"/>
  <c r="M83" i="36"/>
  <c r="K83" i="36"/>
  <c r="G83" i="36"/>
  <c r="E83" i="36"/>
  <c r="C83" i="36"/>
  <c r="B83" i="36"/>
  <c r="O82" i="36"/>
  <c r="M82" i="36"/>
  <c r="K82" i="36"/>
  <c r="G82" i="36"/>
  <c r="E82" i="36"/>
  <c r="C82" i="36"/>
  <c r="B82" i="36"/>
  <c r="O81" i="36"/>
  <c r="M81" i="36"/>
  <c r="K81" i="36"/>
  <c r="G81" i="36"/>
  <c r="E81" i="36"/>
  <c r="C81" i="36"/>
  <c r="B81" i="36"/>
  <c r="O76" i="36"/>
  <c r="M76" i="36"/>
  <c r="K76" i="36"/>
  <c r="G76" i="36"/>
  <c r="E76" i="36"/>
  <c r="C76" i="36"/>
  <c r="B76" i="36"/>
  <c r="B77" i="36" s="1"/>
  <c r="O71" i="36"/>
  <c r="M71" i="36"/>
  <c r="K71" i="36"/>
  <c r="G71" i="36"/>
  <c r="E71" i="36"/>
  <c r="C71" i="36"/>
  <c r="B71" i="36"/>
  <c r="O70" i="36"/>
  <c r="M70" i="36"/>
  <c r="K70" i="36"/>
  <c r="G70" i="36"/>
  <c r="E70" i="36"/>
  <c r="C70" i="36"/>
  <c r="B70" i="36"/>
  <c r="O69" i="36"/>
  <c r="M69" i="36"/>
  <c r="K69" i="36"/>
  <c r="G69" i="36"/>
  <c r="E69" i="36"/>
  <c r="C69" i="36"/>
  <c r="B69" i="36"/>
  <c r="O68" i="36"/>
  <c r="M68" i="36"/>
  <c r="K68" i="36"/>
  <c r="G68" i="36"/>
  <c r="E68" i="36"/>
  <c r="C68" i="36"/>
  <c r="B68" i="36"/>
  <c r="O67" i="36"/>
  <c r="M67" i="36"/>
  <c r="K67" i="36"/>
  <c r="G67" i="36"/>
  <c r="E67" i="36"/>
  <c r="C67" i="36"/>
  <c r="B67" i="36"/>
  <c r="O66" i="36"/>
  <c r="M66" i="36"/>
  <c r="K66" i="36"/>
  <c r="G66" i="36"/>
  <c r="E66" i="36"/>
  <c r="C66" i="36"/>
  <c r="B66" i="36"/>
  <c r="O65" i="36"/>
  <c r="M65" i="36"/>
  <c r="K65" i="36"/>
  <c r="G65" i="36"/>
  <c r="E65" i="36"/>
  <c r="C65" i="36"/>
  <c r="B65" i="36"/>
  <c r="O60" i="36"/>
  <c r="M60" i="36"/>
  <c r="K60" i="36"/>
  <c r="G60" i="36"/>
  <c r="E60" i="36"/>
  <c r="C60" i="36"/>
  <c r="B60" i="36"/>
  <c r="B61" i="36" s="1"/>
  <c r="O55" i="36"/>
  <c r="M55" i="36"/>
  <c r="K55" i="36"/>
  <c r="G55" i="36"/>
  <c r="E55" i="36"/>
  <c r="C55" i="36"/>
  <c r="B55" i="36"/>
  <c r="O54" i="36"/>
  <c r="M54" i="36"/>
  <c r="K54" i="36"/>
  <c r="G54" i="36"/>
  <c r="E54" i="36"/>
  <c r="C54" i="36"/>
  <c r="B54" i="36"/>
  <c r="S49" i="36"/>
  <c r="Q49" i="36"/>
  <c r="R49" i="36" s="1"/>
  <c r="P49" i="36"/>
  <c r="N49" i="36"/>
  <c r="L49" i="36"/>
  <c r="H49" i="36"/>
  <c r="F49" i="36"/>
  <c r="D49" i="36"/>
  <c r="S48" i="36"/>
  <c r="Q48" i="36"/>
  <c r="R48" i="36" s="1"/>
  <c r="P48" i="36"/>
  <c r="N48" i="36"/>
  <c r="L48" i="36"/>
  <c r="H48" i="36"/>
  <c r="F48" i="36"/>
  <c r="D48" i="36"/>
  <c r="S47" i="36"/>
  <c r="Q47" i="36"/>
  <c r="R47" i="36" s="1"/>
  <c r="P47" i="36"/>
  <c r="N47" i="36"/>
  <c r="L47" i="36"/>
  <c r="H47" i="36"/>
  <c r="F47" i="36"/>
  <c r="D47" i="36"/>
  <c r="O46" i="36"/>
  <c r="O50" i="36" s="1"/>
  <c r="M46" i="36"/>
  <c r="M50" i="36" s="1"/>
  <c r="K46" i="36"/>
  <c r="G46" i="36"/>
  <c r="G50" i="36" s="1"/>
  <c r="E46" i="36"/>
  <c r="E50" i="36" s="1"/>
  <c r="C46" i="36"/>
  <c r="B46" i="36"/>
  <c r="B50" i="36" s="1"/>
  <c r="O41" i="36"/>
  <c r="M41" i="36"/>
  <c r="B41" i="36"/>
  <c r="O40" i="36"/>
  <c r="M40" i="36"/>
  <c r="B40" i="36"/>
  <c r="O39" i="36"/>
  <c r="M39" i="36"/>
  <c r="B39" i="36"/>
  <c r="O38" i="36"/>
  <c r="M38" i="36"/>
  <c r="B38" i="36"/>
  <c r="O37" i="36"/>
  <c r="M37" i="36"/>
  <c r="B37" i="36"/>
  <c r="O36" i="36"/>
  <c r="M36" i="36"/>
  <c r="B36" i="36"/>
  <c r="O35" i="36"/>
  <c r="M35" i="36"/>
  <c r="B35" i="36"/>
  <c r="O34" i="36"/>
  <c r="M34" i="36"/>
  <c r="B34" i="36"/>
  <c r="B30" i="36"/>
  <c r="Q11" i="36"/>
  <c r="S10" i="36"/>
  <c r="P10" i="36"/>
  <c r="Q9" i="36"/>
  <c r="S8" i="36"/>
  <c r="Q7" i="36"/>
  <c r="P7" i="36"/>
  <c r="M15" i="36"/>
  <c r="G15" i="36"/>
  <c r="S6" i="36"/>
  <c r="P6" i="36"/>
  <c r="O15" i="36"/>
  <c r="K15" i="36"/>
  <c r="E15" i="36"/>
  <c r="B301" i="34"/>
  <c r="B302" i="34"/>
  <c r="B295" i="34"/>
  <c r="B296" i="34"/>
  <c r="B289" i="34"/>
  <c r="B290" i="34"/>
  <c r="B280" i="34"/>
  <c r="B281" i="34"/>
  <c r="B282" i="34"/>
  <c r="B283" i="34"/>
  <c r="B284" i="34"/>
  <c r="B264" i="34"/>
  <c r="B265" i="34"/>
  <c r="B266" i="34"/>
  <c r="B267" i="34"/>
  <c r="B268" i="34"/>
  <c r="B269" i="34"/>
  <c r="B270" i="34"/>
  <c r="B271" i="34"/>
  <c r="B272" i="34"/>
  <c r="B273" i="34"/>
  <c r="B274" i="34"/>
  <c r="B275" i="34"/>
  <c r="B250" i="34"/>
  <c r="B251" i="34"/>
  <c r="B252" i="34"/>
  <c r="B253" i="34"/>
  <c r="B254" i="34"/>
  <c r="B255" i="34"/>
  <c r="B256" i="34"/>
  <c r="B257" i="34"/>
  <c r="B258" i="34"/>
  <c r="B259" i="34"/>
  <c r="B239" i="34"/>
  <c r="B240" i="34"/>
  <c r="B241" i="34"/>
  <c r="B242" i="34"/>
  <c r="B243" i="34"/>
  <c r="B244" i="34"/>
  <c r="B245" i="34"/>
  <c r="B227" i="34"/>
  <c r="B228" i="34"/>
  <c r="B229" i="34"/>
  <c r="B230" i="34"/>
  <c r="B231" i="34"/>
  <c r="B232" i="34"/>
  <c r="B233" i="34"/>
  <c r="B234" i="34"/>
  <c r="B216" i="34"/>
  <c r="B217" i="34"/>
  <c r="B218" i="34"/>
  <c r="B219" i="34"/>
  <c r="B220" i="34"/>
  <c r="B221" i="34"/>
  <c r="B222" i="34"/>
  <c r="B207" i="34"/>
  <c r="B208" i="34"/>
  <c r="B209" i="34"/>
  <c r="B210" i="34"/>
  <c r="B211" i="34"/>
  <c r="C199" i="34"/>
  <c r="B193" i="34"/>
  <c r="B194" i="34"/>
  <c r="B195" i="34"/>
  <c r="B196" i="34"/>
  <c r="B197" i="34"/>
  <c r="B198" i="34"/>
  <c r="B199" i="34"/>
  <c r="B200" i="34"/>
  <c r="B201" i="34"/>
  <c r="B202" i="34"/>
  <c r="B176" i="34"/>
  <c r="B177" i="34"/>
  <c r="B178" i="34"/>
  <c r="B179" i="34"/>
  <c r="B180" i="34"/>
  <c r="B181" i="34"/>
  <c r="B182" i="34"/>
  <c r="B183" i="34"/>
  <c r="B184" i="34"/>
  <c r="B185" i="34"/>
  <c r="B186" i="34"/>
  <c r="B187" i="34"/>
  <c r="B188" i="34"/>
  <c r="B165" i="34"/>
  <c r="B166" i="34"/>
  <c r="B167" i="34"/>
  <c r="B168" i="34"/>
  <c r="B169" i="34"/>
  <c r="B170" i="34"/>
  <c r="B171" i="34"/>
  <c r="B153" i="34"/>
  <c r="B154" i="34"/>
  <c r="B155" i="34"/>
  <c r="B156" i="34"/>
  <c r="B157" i="34"/>
  <c r="B158" i="34"/>
  <c r="B159" i="34"/>
  <c r="B160" i="34"/>
  <c r="B141" i="34"/>
  <c r="B142" i="34"/>
  <c r="B143" i="34"/>
  <c r="B144" i="34"/>
  <c r="B145" i="34"/>
  <c r="B146" i="34"/>
  <c r="B147" i="34"/>
  <c r="B148" i="34"/>
  <c r="B132" i="34"/>
  <c r="B133" i="34"/>
  <c r="B134" i="34"/>
  <c r="B135" i="34"/>
  <c r="B136" i="34"/>
  <c r="B118" i="34"/>
  <c r="B119" i="34"/>
  <c r="B120" i="34"/>
  <c r="B121" i="34"/>
  <c r="B122" i="34"/>
  <c r="B123" i="34"/>
  <c r="B124" i="34"/>
  <c r="B125" i="34"/>
  <c r="B126" i="34"/>
  <c r="B127" i="34"/>
  <c r="B103" i="34"/>
  <c r="B104" i="34"/>
  <c r="B105" i="34"/>
  <c r="B106" i="34"/>
  <c r="B107" i="34"/>
  <c r="B108" i="34"/>
  <c r="B109" i="34"/>
  <c r="B110" i="34"/>
  <c r="B111" i="34"/>
  <c r="B112" i="34"/>
  <c r="B113" i="34"/>
  <c r="B88" i="34"/>
  <c r="B89" i="34"/>
  <c r="B90" i="34"/>
  <c r="B91" i="34"/>
  <c r="B92" i="34"/>
  <c r="B93" i="34"/>
  <c r="B94" i="34"/>
  <c r="B95" i="34"/>
  <c r="B96" i="34"/>
  <c r="B97" i="34"/>
  <c r="B98" i="34"/>
  <c r="B76" i="34"/>
  <c r="B77" i="34"/>
  <c r="B78" i="34"/>
  <c r="B79" i="34"/>
  <c r="B80" i="34"/>
  <c r="B81" i="34"/>
  <c r="B82" i="34"/>
  <c r="B83" i="34"/>
  <c r="B71" i="34"/>
  <c r="B67" i="34"/>
  <c r="B68" i="34"/>
  <c r="B64" i="34"/>
  <c r="B65" i="34"/>
  <c r="B66" i="34"/>
  <c r="B63" i="34"/>
  <c r="B58" i="34"/>
  <c r="B55" i="34"/>
  <c r="B57" i="34"/>
  <c r="B51" i="34"/>
  <c r="B52" i="34"/>
  <c r="B53" i="34"/>
  <c r="B54" i="34"/>
  <c r="B50" i="34"/>
  <c r="B49" i="34"/>
  <c r="B38" i="34"/>
  <c r="B39" i="34"/>
  <c r="B40" i="34"/>
  <c r="B41" i="34"/>
  <c r="B42" i="34"/>
  <c r="B43" i="34"/>
  <c r="B44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10" i="34"/>
  <c r="B11" i="34"/>
  <c r="B12" i="34"/>
  <c r="B13" i="34"/>
  <c r="B14" i="34"/>
  <c r="B15" i="34"/>
  <c r="B16" i="34"/>
  <c r="B17" i="34"/>
  <c r="B6" i="34"/>
  <c r="B7" i="34"/>
  <c r="B8" i="34"/>
  <c r="B9" i="34"/>
  <c r="D54" i="37" l="1"/>
  <c r="N105" i="38"/>
  <c r="N116" i="38" s="1"/>
  <c r="D53" i="37"/>
  <c r="R242" i="38"/>
  <c r="N78" i="38"/>
  <c r="N242" i="38"/>
  <c r="N219" i="38"/>
  <c r="N226" i="38" s="1"/>
  <c r="H242" i="38"/>
  <c r="H249" i="38" s="1"/>
  <c r="N292" i="38"/>
  <c r="Q46" i="37"/>
  <c r="R46" i="37" s="1"/>
  <c r="N267" i="38"/>
  <c r="N279" i="38" s="1"/>
  <c r="R267" i="38"/>
  <c r="R279" i="38" s="1"/>
  <c r="H267" i="38"/>
  <c r="H279" i="38" s="1"/>
  <c r="R219" i="38"/>
  <c r="R226" i="38" s="1"/>
  <c r="H219" i="38"/>
  <c r="H226" i="38" s="1"/>
  <c r="N120" i="38"/>
  <c r="Q47" i="37"/>
  <c r="R47" i="37" s="1"/>
  <c r="N64" i="38"/>
  <c r="N298" i="38"/>
  <c r="K164" i="38"/>
  <c r="R69" i="37"/>
  <c r="K58" i="37"/>
  <c r="L58" i="37" s="1"/>
  <c r="R120" i="38"/>
  <c r="H120" i="38"/>
  <c r="H130" i="38" s="1"/>
  <c r="R105" i="38"/>
  <c r="H105" i="38"/>
  <c r="H116" i="38" s="1"/>
  <c r="R90" i="38"/>
  <c r="R78" i="38"/>
  <c r="R86" i="38" s="1"/>
  <c r="H78" i="38"/>
  <c r="R64" i="38"/>
  <c r="H64" i="38"/>
  <c r="H50" i="38"/>
  <c r="R298" i="38"/>
  <c r="H298" i="38"/>
  <c r="R292" i="38"/>
  <c r="H292" i="38"/>
  <c r="H294" i="38" s="1"/>
  <c r="H179" i="38"/>
  <c r="D46" i="37"/>
  <c r="D57" i="37"/>
  <c r="D50" i="37"/>
  <c r="D73" i="37"/>
  <c r="D65" i="37"/>
  <c r="L63" i="37"/>
  <c r="J298" i="38"/>
  <c r="J300" i="38" s="1"/>
  <c r="F298" i="38"/>
  <c r="F300" i="38" s="1"/>
  <c r="J292" i="38"/>
  <c r="J294" i="38" s="1"/>
  <c r="F292" i="38"/>
  <c r="K306" i="38"/>
  <c r="T88" i="37"/>
  <c r="V88" i="37"/>
  <c r="X88" i="37"/>
  <c r="Z88" i="37"/>
  <c r="P164" i="38"/>
  <c r="F215" i="38"/>
  <c r="X68" i="37"/>
  <c r="V68" i="37"/>
  <c r="T68" i="37"/>
  <c r="Z68" i="37"/>
  <c r="D66" i="37"/>
  <c r="D60" i="38"/>
  <c r="N102" i="36"/>
  <c r="H102" i="36"/>
  <c r="K75" i="37"/>
  <c r="X69" i="37"/>
  <c r="V69" i="37"/>
  <c r="T69" i="37"/>
  <c r="Z69" i="37"/>
  <c r="F58" i="37"/>
  <c r="T58" i="37"/>
  <c r="V58" i="37"/>
  <c r="X58" i="37"/>
  <c r="Z58" i="37"/>
  <c r="N88" i="37"/>
  <c r="H88" i="37"/>
  <c r="H134" i="38"/>
  <c r="H136" i="38" s="1"/>
  <c r="N68" i="37"/>
  <c r="P215" i="38"/>
  <c r="T179" i="38"/>
  <c r="T192" i="38" s="1"/>
  <c r="P58" i="37"/>
  <c r="R134" i="38"/>
  <c r="R140" i="38" s="1"/>
  <c r="P69" i="37"/>
  <c r="C75" i="37"/>
  <c r="D63" i="37"/>
  <c r="N134" i="38"/>
  <c r="N136" i="38" s="1"/>
  <c r="K101" i="38"/>
  <c r="D56" i="37"/>
  <c r="D52" i="37"/>
  <c r="D51" i="37"/>
  <c r="D49" i="37"/>
  <c r="N19" i="38"/>
  <c r="P78" i="38"/>
  <c r="P86" i="38" s="1"/>
  <c r="P105" i="38"/>
  <c r="P116" i="38" s="1"/>
  <c r="P179" i="38"/>
  <c r="P192" i="38" s="1"/>
  <c r="P242" i="38"/>
  <c r="J175" i="38"/>
  <c r="H90" i="38"/>
  <c r="H101" i="38" s="1"/>
  <c r="F294" i="38"/>
  <c r="H175" i="38"/>
  <c r="R175" i="38"/>
  <c r="K226" i="38"/>
  <c r="K46" i="38"/>
  <c r="K152" i="38"/>
  <c r="P102" i="36"/>
  <c r="F102" i="36"/>
  <c r="D72" i="37"/>
  <c r="D74" i="37"/>
  <c r="D71" i="37"/>
  <c r="D67" i="37"/>
  <c r="D64" i="37"/>
  <c r="P35" i="38"/>
  <c r="P46" i="38"/>
  <c r="T50" i="38"/>
  <c r="N101" i="38"/>
  <c r="P267" i="38"/>
  <c r="P292" i="38"/>
  <c r="P294" i="38" s="1"/>
  <c r="P304" i="38"/>
  <c r="P306" i="38" s="1"/>
  <c r="F175" i="38"/>
  <c r="J304" i="38"/>
  <c r="J306" i="38" s="1"/>
  <c r="F304" i="38"/>
  <c r="F306" i="38" s="1"/>
  <c r="N175" i="38"/>
  <c r="P88" i="37"/>
  <c r="F88" i="37"/>
  <c r="P152" i="38"/>
  <c r="P175" i="38"/>
  <c r="K74" i="38"/>
  <c r="K116" i="38"/>
  <c r="L283" i="38"/>
  <c r="L288" i="38" s="1"/>
  <c r="P206" i="38"/>
  <c r="J242" i="38"/>
  <c r="J249" i="38" s="1"/>
  <c r="F242" i="38"/>
  <c r="F249" i="38" s="1"/>
  <c r="P238" i="38"/>
  <c r="J238" i="38"/>
  <c r="F238" i="38"/>
  <c r="J19" i="38"/>
  <c r="P50" i="38"/>
  <c r="P60" i="38" s="1"/>
  <c r="K288" i="38"/>
  <c r="I46" i="36"/>
  <c r="J46" i="36" s="1"/>
  <c r="I55" i="36"/>
  <c r="J55" i="36" s="1"/>
  <c r="I65" i="36"/>
  <c r="J65" i="36" s="1"/>
  <c r="I67" i="36"/>
  <c r="J67" i="36" s="1"/>
  <c r="I69" i="36"/>
  <c r="J69" i="36" s="1"/>
  <c r="I71" i="36"/>
  <c r="J71" i="36" s="1"/>
  <c r="I83" i="36"/>
  <c r="J83" i="36" s="1"/>
  <c r="I81" i="36"/>
  <c r="J81" i="36" s="1"/>
  <c r="I85" i="36"/>
  <c r="J85" i="36" s="1"/>
  <c r="I87" i="36"/>
  <c r="J87" i="36" s="1"/>
  <c r="I89" i="36"/>
  <c r="J89" i="36" s="1"/>
  <c r="P19" i="38"/>
  <c r="K42" i="36"/>
  <c r="P263" i="38"/>
  <c r="K192" i="38"/>
  <c r="K279" i="38"/>
  <c r="K130" i="38"/>
  <c r="R179" i="38"/>
  <c r="R192" i="38" s="1"/>
  <c r="N179" i="38"/>
  <c r="N192" i="38" s="1"/>
  <c r="K215" i="38"/>
  <c r="L210" i="38"/>
  <c r="L215" i="38" s="1"/>
  <c r="K175" i="38"/>
  <c r="L168" i="38"/>
  <c r="L175" i="38" s="1"/>
  <c r="K35" i="38"/>
  <c r="L23" i="38"/>
  <c r="L35" i="38" s="1"/>
  <c r="K19" i="38"/>
  <c r="L19" i="38"/>
  <c r="K263" i="38"/>
  <c r="K60" i="38"/>
  <c r="K249" i="38"/>
  <c r="K238" i="38"/>
  <c r="K206" i="38"/>
  <c r="K86" i="38"/>
  <c r="K136" i="38"/>
  <c r="K140" i="38" s="1"/>
  <c r="L134" i="38"/>
  <c r="K300" i="38"/>
  <c r="L298" i="38"/>
  <c r="L300" i="38" s="1"/>
  <c r="L267" i="38"/>
  <c r="L279" i="38" s="1"/>
  <c r="L263" i="38"/>
  <c r="L219" i="38"/>
  <c r="L226" i="38" s="1"/>
  <c r="L179" i="38"/>
  <c r="L192" i="38" s="1"/>
  <c r="L120" i="38"/>
  <c r="L130" i="38" s="1"/>
  <c r="L50" i="38"/>
  <c r="L60" i="38" s="1"/>
  <c r="L304" i="38"/>
  <c r="L306" i="38" s="1"/>
  <c r="L292" i="38"/>
  <c r="L294" i="38" s="1"/>
  <c r="L242" i="38"/>
  <c r="L249" i="38" s="1"/>
  <c r="L238" i="38"/>
  <c r="L206" i="38"/>
  <c r="L164" i="38"/>
  <c r="L152" i="38"/>
  <c r="L105" i="38"/>
  <c r="L116" i="38" s="1"/>
  <c r="L90" i="38"/>
  <c r="L101" i="38" s="1"/>
  <c r="L78" i="38"/>
  <c r="L86" i="38" s="1"/>
  <c r="L64" i="38"/>
  <c r="L74" i="38" s="1"/>
  <c r="L46" i="38"/>
  <c r="I40" i="36"/>
  <c r="J40" i="36" s="1"/>
  <c r="I38" i="36"/>
  <c r="J38" i="36" s="1"/>
  <c r="I36" i="36"/>
  <c r="J36" i="36" s="1"/>
  <c r="I34" i="36"/>
  <c r="J34" i="36" s="1"/>
  <c r="I102" i="36"/>
  <c r="J102" i="36" s="1"/>
  <c r="I54" i="36"/>
  <c r="J54" i="36" s="1"/>
  <c r="I60" i="36"/>
  <c r="J60" i="36" s="1"/>
  <c r="I66" i="36"/>
  <c r="J66" i="36" s="1"/>
  <c r="I68" i="36"/>
  <c r="J68" i="36" s="1"/>
  <c r="I70" i="36"/>
  <c r="J70" i="36" s="1"/>
  <c r="I76" i="36"/>
  <c r="J76" i="36" s="1"/>
  <c r="I82" i="36"/>
  <c r="J82" i="36" s="1"/>
  <c r="I84" i="36"/>
  <c r="J84" i="36" s="1"/>
  <c r="I86" i="36"/>
  <c r="J86" i="36" s="1"/>
  <c r="I88" i="36"/>
  <c r="J88" i="36" s="1"/>
  <c r="I90" i="36"/>
  <c r="J90" i="36" s="1"/>
  <c r="I41" i="36"/>
  <c r="J41" i="36" s="1"/>
  <c r="I39" i="36"/>
  <c r="J39" i="36" s="1"/>
  <c r="I37" i="36"/>
  <c r="J37" i="36" s="1"/>
  <c r="I35" i="36"/>
  <c r="J35" i="36" s="1"/>
  <c r="I47" i="37"/>
  <c r="J47" i="37" s="1"/>
  <c r="D48" i="37"/>
  <c r="I48" i="37"/>
  <c r="J48" i="37" s="1"/>
  <c r="J63" i="37"/>
  <c r="I75" i="37"/>
  <c r="J46" i="37"/>
  <c r="J69" i="37"/>
  <c r="J68" i="37"/>
  <c r="I88" i="37"/>
  <c r="J88" i="37" s="1"/>
  <c r="P219" i="38"/>
  <c r="P226" i="38" s="1"/>
  <c r="Q36" i="36"/>
  <c r="R36" i="36" s="1"/>
  <c r="D136" i="38"/>
  <c r="D140" i="38" s="1"/>
  <c r="H50" i="36"/>
  <c r="N50" i="36"/>
  <c r="F50" i="36"/>
  <c r="P50" i="36"/>
  <c r="P140" i="38"/>
  <c r="P136" i="38"/>
  <c r="H140" i="38"/>
  <c r="S35" i="36"/>
  <c r="S136" i="38"/>
  <c r="R74" i="38"/>
  <c r="O42" i="36"/>
  <c r="P34" i="36"/>
  <c r="P101" i="38"/>
  <c r="P130" i="38"/>
  <c r="P249" i="38"/>
  <c r="P279" i="38"/>
  <c r="H60" i="38"/>
  <c r="N60" i="38"/>
  <c r="N74" i="38"/>
  <c r="H74" i="38"/>
  <c r="J215" i="38"/>
  <c r="J206" i="38"/>
  <c r="F206" i="38"/>
  <c r="J46" i="38"/>
  <c r="F46" i="38"/>
  <c r="J35" i="38"/>
  <c r="F35" i="38"/>
  <c r="F90" i="38"/>
  <c r="F101" i="38" s="1"/>
  <c r="R300" i="38"/>
  <c r="N300" i="38"/>
  <c r="H300" i="38"/>
  <c r="R294" i="38"/>
  <c r="N294" i="38"/>
  <c r="J267" i="38"/>
  <c r="J279" i="38" s="1"/>
  <c r="F267" i="38"/>
  <c r="F279" i="38" s="1"/>
  <c r="R249" i="38"/>
  <c r="N249" i="38"/>
  <c r="R238" i="38"/>
  <c r="N238" i="38"/>
  <c r="H238" i="38"/>
  <c r="J219" i="38"/>
  <c r="J226" i="38" s="1"/>
  <c r="F219" i="38"/>
  <c r="F226" i="38" s="1"/>
  <c r="R215" i="38"/>
  <c r="N215" i="38"/>
  <c r="H215" i="38"/>
  <c r="R206" i="38"/>
  <c r="N206" i="38"/>
  <c r="H206" i="38"/>
  <c r="J179" i="38"/>
  <c r="J192" i="38" s="1"/>
  <c r="F179" i="38"/>
  <c r="F192" i="38" s="1"/>
  <c r="R164" i="38"/>
  <c r="N164" i="38"/>
  <c r="H164" i="38"/>
  <c r="R152" i="38"/>
  <c r="N152" i="38"/>
  <c r="H152" i="38"/>
  <c r="J134" i="38"/>
  <c r="F134" i="38"/>
  <c r="J120" i="38"/>
  <c r="J130" i="38" s="1"/>
  <c r="F120" i="38"/>
  <c r="F130" i="38" s="1"/>
  <c r="J105" i="38"/>
  <c r="J116" i="38" s="1"/>
  <c r="F105" i="38"/>
  <c r="F116" i="38" s="1"/>
  <c r="J78" i="38"/>
  <c r="J86" i="38" s="1"/>
  <c r="F78" i="38"/>
  <c r="F86" i="38" s="1"/>
  <c r="J64" i="38"/>
  <c r="J74" i="38" s="1"/>
  <c r="F64" i="38"/>
  <c r="F74" i="38" s="1"/>
  <c r="J50" i="38"/>
  <c r="J60" i="38" s="1"/>
  <c r="F50" i="38"/>
  <c r="F60" i="38" s="1"/>
  <c r="R46" i="38"/>
  <c r="N46" i="38"/>
  <c r="H46" i="38"/>
  <c r="R263" i="38"/>
  <c r="N263" i="38"/>
  <c r="H263" i="38"/>
  <c r="H192" i="38"/>
  <c r="J164" i="38"/>
  <c r="F164" i="38"/>
  <c r="J152" i="38"/>
  <c r="F152" i="38"/>
  <c r="R130" i="38"/>
  <c r="N130" i="38"/>
  <c r="R116" i="38"/>
  <c r="R101" i="38"/>
  <c r="N86" i="38"/>
  <c r="H86" i="38"/>
  <c r="R50" i="38"/>
  <c r="R60" i="38" s="1"/>
  <c r="J90" i="38"/>
  <c r="J101" i="38" s="1"/>
  <c r="R304" i="38"/>
  <c r="R306" i="38" s="1"/>
  <c r="N304" i="38"/>
  <c r="N306" i="38" s="1"/>
  <c r="H304" i="38"/>
  <c r="H306" i="38" s="1"/>
  <c r="J263" i="38"/>
  <c r="F263" i="38"/>
  <c r="R35" i="38"/>
  <c r="N35" i="38"/>
  <c r="H35" i="38"/>
  <c r="R19" i="38"/>
  <c r="H19" i="38"/>
  <c r="F19" i="38"/>
  <c r="S306" i="38"/>
  <c r="T304" i="38"/>
  <c r="T306" i="38" s="1"/>
  <c r="S300" i="38"/>
  <c r="T298" i="38"/>
  <c r="T300" i="38" s="1"/>
  <c r="T292" i="38"/>
  <c r="T294" i="38" s="1"/>
  <c r="S294" i="38"/>
  <c r="S288" i="38"/>
  <c r="T267" i="38"/>
  <c r="T279" i="38" s="1"/>
  <c r="S279" i="38"/>
  <c r="S263" i="38"/>
  <c r="T253" i="38"/>
  <c r="T263" i="38" s="1"/>
  <c r="S249" i="38"/>
  <c r="T242" i="38"/>
  <c r="T249" i="38" s="1"/>
  <c r="S238" i="38"/>
  <c r="T230" i="38"/>
  <c r="T238" i="38" s="1"/>
  <c r="S215" i="38"/>
  <c r="T210" i="38"/>
  <c r="T215" i="38" s="1"/>
  <c r="S206" i="38"/>
  <c r="T196" i="38"/>
  <c r="T206" i="38" s="1"/>
  <c r="T219" i="38"/>
  <c r="T226" i="38" s="1"/>
  <c r="S226" i="38"/>
  <c r="S192" i="38"/>
  <c r="S175" i="38"/>
  <c r="T168" i="38"/>
  <c r="T175" i="38" s="1"/>
  <c r="T156" i="38"/>
  <c r="T164" i="38" s="1"/>
  <c r="S164" i="38"/>
  <c r="S152" i="38"/>
  <c r="T144" i="38"/>
  <c r="T152" i="38" s="1"/>
  <c r="S140" i="38"/>
  <c r="T134" i="38"/>
  <c r="T120" i="38"/>
  <c r="T130" i="38" s="1"/>
  <c r="S130" i="38"/>
  <c r="S116" i="38"/>
  <c r="T105" i="38"/>
  <c r="T116" i="38" s="1"/>
  <c r="T90" i="38"/>
  <c r="T101" i="38" s="1"/>
  <c r="S101" i="38"/>
  <c r="S86" i="38"/>
  <c r="T78" i="38"/>
  <c r="T86" i="38" s="1"/>
  <c r="T64" i="38"/>
  <c r="T74" i="38" s="1"/>
  <c r="S74" i="38"/>
  <c r="S60" i="38"/>
  <c r="T60" i="38"/>
  <c r="S46" i="38"/>
  <c r="T39" i="38"/>
  <c r="T46" i="38" s="1"/>
  <c r="S35" i="38"/>
  <c r="T23" i="38"/>
  <c r="T35" i="38" s="1"/>
  <c r="S19" i="38"/>
  <c r="T19" i="38"/>
  <c r="D288" i="38"/>
  <c r="T283" i="38"/>
  <c r="T288" i="38" s="1"/>
  <c r="R283" i="38"/>
  <c r="R288" i="38" s="1"/>
  <c r="N283" i="38"/>
  <c r="N288" i="38" s="1"/>
  <c r="H283" i="38"/>
  <c r="H288" i="38" s="1"/>
  <c r="P283" i="38"/>
  <c r="P288" i="38" s="1"/>
  <c r="J283" i="38"/>
  <c r="J288" i="38" s="1"/>
  <c r="F283" i="38"/>
  <c r="F288" i="38" s="1"/>
  <c r="R68" i="37"/>
  <c r="C58" i="37"/>
  <c r="D58" i="37" s="1"/>
  <c r="N69" i="37"/>
  <c r="D69" i="37"/>
  <c r="D68" i="37"/>
  <c r="F69" i="37"/>
  <c r="L68" i="37"/>
  <c r="B75" i="37"/>
  <c r="G58" i="37"/>
  <c r="H58" i="37" s="1"/>
  <c r="H69" i="37"/>
  <c r="H68" i="37"/>
  <c r="L69" i="37"/>
  <c r="P68" i="37"/>
  <c r="F68" i="37"/>
  <c r="R63" i="37"/>
  <c r="Q75" i="37"/>
  <c r="M58" i="37"/>
  <c r="N58" i="37" s="1"/>
  <c r="H48" i="37"/>
  <c r="D88" i="37"/>
  <c r="L88" i="37"/>
  <c r="Q88" i="37"/>
  <c r="R88" i="37" s="1"/>
  <c r="E42" i="36"/>
  <c r="Q35" i="36"/>
  <c r="R35" i="36" s="1"/>
  <c r="D102" i="36"/>
  <c r="S102" i="36"/>
  <c r="L102" i="36"/>
  <c r="Q102" i="36"/>
  <c r="R102" i="36" s="1"/>
  <c r="C42" i="36"/>
  <c r="G42" i="36"/>
  <c r="M42" i="36"/>
  <c r="Q37" i="36"/>
  <c r="R37" i="36" s="1"/>
  <c r="Q39" i="36"/>
  <c r="R39" i="36" s="1"/>
  <c r="S40" i="36"/>
  <c r="Q41" i="36"/>
  <c r="R41" i="36" s="1"/>
  <c r="B56" i="36"/>
  <c r="S37" i="36"/>
  <c r="Q38" i="36"/>
  <c r="R38" i="36" s="1"/>
  <c r="Q40" i="36"/>
  <c r="R40" i="36" s="1"/>
  <c r="Q12" i="36"/>
  <c r="R12" i="36" s="1"/>
  <c r="S12" i="36"/>
  <c r="C15" i="36"/>
  <c r="S39" i="36"/>
  <c r="Q46" i="36"/>
  <c r="R46" i="36" s="1"/>
  <c r="C56" i="36"/>
  <c r="G56" i="36"/>
  <c r="M56" i="36"/>
  <c r="D60" i="36"/>
  <c r="H60" i="36"/>
  <c r="N60" i="36"/>
  <c r="B72" i="36"/>
  <c r="Q65" i="36"/>
  <c r="R65" i="36" s="1"/>
  <c r="D68" i="36"/>
  <c r="B91" i="36"/>
  <c r="D86" i="36"/>
  <c r="R7" i="36"/>
  <c r="S36" i="36"/>
  <c r="H36" i="36"/>
  <c r="N36" i="36"/>
  <c r="F37" i="36"/>
  <c r="P37" i="36"/>
  <c r="S38" i="36"/>
  <c r="H38" i="36"/>
  <c r="N38" i="36"/>
  <c r="F39" i="36"/>
  <c r="P39" i="36"/>
  <c r="H40" i="36"/>
  <c r="N40" i="36"/>
  <c r="F41" i="36"/>
  <c r="P41" i="36"/>
  <c r="D55" i="36"/>
  <c r="H55" i="36"/>
  <c r="N55" i="36"/>
  <c r="F60" i="36"/>
  <c r="L60" i="36"/>
  <c r="P60" i="36"/>
  <c r="F66" i="36"/>
  <c r="L66" i="36"/>
  <c r="P66" i="36"/>
  <c r="D67" i="36"/>
  <c r="H67" i="36"/>
  <c r="N67" i="36"/>
  <c r="F68" i="36"/>
  <c r="L68" i="36"/>
  <c r="P68" i="36"/>
  <c r="H69" i="36"/>
  <c r="N69" i="36"/>
  <c r="F70" i="36"/>
  <c r="L70" i="36"/>
  <c r="P70" i="36"/>
  <c r="D71" i="36"/>
  <c r="H71" i="36"/>
  <c r="N71" i="36"/>
  <c r="F76" i="36"/>
  <c r="L76" i="36"/>
  <c r="P76" i="36"/>
  <c r="D81" i="36"/>
  <c r="H81" i="36"/>
  <c r="N81" i="36"/>
  <c r="F82" i="36"/>
  <c r="L82" i="36"/>
  <c r="P82" i="36"/>
  <c r="D83" i="36"/>
  <c r="H83" i="36"/>
  <c r="N83" i="36"/>
  <c r="F84" i="36"/>
  <c r="L84" i="36"/>
  <c r="P84" i="36"/>
  <c r="D85" i="36"/>
  <c r="H85" i="36"/>
  <c r="N85" i="36"/>
  <c r="F86" i="36"/>
  <c r="L86" i="36"/>
  <c r="P86" i="36"/>
  <c r="D87" i="36"/>
  <c r="H87" i="36"/>
  <c r="N87" i="36"/>
  <c r="F88" i="36"/>
  <c r="L88" i="36"/>
  <c r="P88" i="36"/>
  <c r="D89" i="36"/>
  <c r="H89" i="36"/>
  <c r="N89" i="36"/>
  <c r="F90" i="36"/>
  <c r="L90" i="36"/>
  <c r="P90" i="36"/>
  <c r="Q6" i="36"/>
  <c r="R6" i="36" s="1"/>
  <c r="S7" i="36"/>
  <c r="Q8" i="36"/>
  <c r="S9" i="36"/>
  <c r="Q10" i="36"/>
  <c r="R10" i="36" s="1"/>
  <c r="S11" i="36"/>
  <c r="F36" i="36"/>
  <c r="P36" i="36"/>
  <c r="H37" i="36"/>
  <c r="N37" i="36"/>
  <c r="F38" i="36"/>
  <c r="P38" i="36"/>
  <c r="H39" i="36"/>
  <c r="N39" i="36"/>
  <c r="F40" i="36"/>
  <c r="P40" i="36"/>
  <c r="S41" i="36"/>
  <c r="H41" i="36"/>
  <c r="N41" i="36"/>
  <c r="S46" i="36"/>
  <c r="F55" i="36"/>
  <c r="L55" i="36"/>
  <c r="P55" i="36"/>
  <c r="D66" i="36"/>
  <c r="H66" i="36"/>
  <c r="N66" i="36"/>
  <c r="F67" i="36"/>
  <c r="L67" i="36"/>
  <c r="P67" i="36"/>
  <c r="H68" i="36"/>
  <c r="N68" i="36"/>
  <c r="F69" i="36"/>
  <c r="P69" i="36"/>
  <c r="D70" i="36"/>
  <c r="H70" i="36"/>
  <c r="N70" i="36"/>
  <c r="F71" i="36"/>
  <c r="L71" i="36"/>
  <c r="P71" i="36"/>
  <c r="D76" i="36"/>
  <c r="H76" i="36"/>
  <c r="N76" i="36"/>
  <c r="F81" i="36"/>
  <c r="L81" i="36"/>
  <c r="P81" i="36"/>
  <c r="D82" i="36"/>
  <c r="H82" i="36"/>
  <c r="N82" i="36"/>
  <c r="F83" i="36"/>
  <c r="L83" i="36"/>
  <c r="P83" i="36"/>
  <c r="D84" i="36"/>
  <c r="H84" i="36"/>
  <c r="N84" i="36"/>
  <c r="F85" i="36"/>
  <c r="L85" i="36"/>
  <c r="P85" i="36"/>
  <c r="H86" i="36"/>
  <c r="N86" i="36"/>
  <c r="F87" i="36"/>
  <c r="L87" i="36"/>
  <c r="P87" i="36"/>
  <c r="D88" i="36"/>
  <c r="H88" i="36"/>
  <c r="N88" i="36"/>
  <c r="F89" i="36"/>
  <c r="L89" i="36"/>
  <c r="P89" i="36"/>
  <c r="D90" i="36"/>
  <c r="H90" i="36"/>
  <c r="N90" i="36"/>
  <c r="Q15" i="36"/>
  <c r="D36" i="36"/>
  <c r="L36" i="36"/>
  <c r="D37" i="36"/>
  <c r="L37" i="36"/>
  <c r="D38" i="36"/>
  <c r="L38" i="36"/>
  <c r="D39" i="36"/>
  <c r="L39" i="36"/>
  <c r="D40" i="36"/>
  <c r="L40" i="36"/>
  <c r="D41" i="36"/>
  <c r="L41" i="36"/>
  <c r="B42" i="36"/>
  <c r="D6" i="36"/>
  <c r="F6" i="36"/>
  <c r="H6" i="36"/>
  <c r="L6" i="36"/>
  <c r="N6" i="36"/>
  <c r="D7" i="36"/>
  <c r="F7" i="36"/>
  <c r="H7" i="36"/>
  <c r="L7" i="36"/>
  <c r="N7" i="36"/>
  <c r="D10" i="36"/>
  <c r="F10" i="36"/>
  <c r="H10" i="36"/>
  <c r="L10" i="36"/>
  <c r="N10" i="36"/>
  <c r="D34" i="36"/>
  <c r="F34" i="36"/>
  <c r="H34" i="36"/>
  <c r="L34" i="36"/>
  <c r="N34" i="36"/>
  <c r="Q34" i="36"/>
  <c r="R34" i="36" s="1"/>
  <c r="S34" i="36"/>
  <c r="D65" i="36"/>
  <c r="C72" i="36"/>
  <c r="H65" i="36"/>
  <c r="G72" i="36"/>
  <c r="N65" i="36"/>
  <c r="M72" i="36"/>
  <c r="D69" i="36"/>
  <c r="S69" i="36"/>
  <c r="D46" i="36"/>
  <c r="F46" i="36"/>
  <c r="H46" i="36"/>
  <c r="L46" i="36"/>
  <c r="N46" i="36"/>
  <c r="P46" i="36"/>
  <c r="C50" i="36"/>
  <c r="K50" i="36"/>
  <c r="L50" i="36" s="1"/>
  <c r="L54" i="36"/>
  <c r="P54" i="36"/>
  <c r="S54" i="36"/>
  <c r="Q55" i="36"/>
  <c r="R55" i="36" s="1"/>
  <c r="S60" i="36"/>
  <c r="E61" i="36"/>
  <c r="F61" i="36" s="1"/>
  <c r="K61" i="36"/>
  <c r="L61" i="36" s="1"/>
  <c r="O61" i="36"/>
  <c r="P61" i="36" s="1"/>
  <c r="S66" i="36"/>
  <c r="Q67" i="36"/>
  <c r="R67" i="36" s="1"/>
  <c r="S68" i="36"/>
  <c r="F65" i="36"/>
  <c r="E72" i="36"/>
  <c r="L65" i="36"/>
  <c r="K72" i="36"/>
  <c r="P65" i="36"/>
  <c r="O72" i="36"/>
  <c r="L69" i="36"/>
  <c r="Q69" i="36"/>
  <c r="R69" i="36" s="1"/>
  <c r="D54" i="36"/>
  <c r="F54" i="36"/>
  <c r="H54" i="36"/>
  <c r="N54" i="36"/>
  <c r="Q54" i="36"/>
  <c r="R54" i="36" s="1"/>
  <c r="S55" i="36"/>
  <c r="E56" i="36"/>
  <c r="F56" i="36" s="1"/>
  <c r="K56" i="36"/>
  <c r="O56" i="36"/>
  <c r="Q60" i="36"/>
  <c r="R60" i="36" s="1"/>
  <c r="C61" i="36"/>
  <c r="G61" i="36"/>
  <c r="H61" i="36" s="1"/>
  <c r="M61" i="36"/>
  <c r="N61" i="36" s="1"/>
  <c r="S65" i="36"/>
  <c r="Q66" i="36"/>
  <c r="R66" i="36" s="1"/>
  <c r="S67" i="36"/>
  <c r="Q68" i="36"/>
  <c r="R68" i="36" s="1"/>
  <c r="Q70" i="36"/>
  <c r="R70" i="36" s="1"/>
  <c r="S70" i="36"/>
  <c r="Q71" i="36"/>
  <c r="R71" i="36" s="1"/>
  <c r="S71" i="36"/>
  <c r="Q76" i="36"/>
  <c r="R76" i="36" s="1"/>
  <c r="S76" i="36"/>
  <c r="C77" i="36"/>
  <c r="E77" i="36"/>
  <c r="F77" i="36" s="1"/>
  <c r="G77" i="36"/>
  <c r="H77" i="36" s="1"/>
  <c r="K77" i="36"/>
  <c r="L77" i="36" s="1"/>
  <c r="M77" i="36"/>
  <c r="N77" i="36" s="1"/>
  <c r="O77" i="36"/>
  <c r="P77" i="36" s="1"/>
  <c r="Q81" i="36"/>
  <c r="R81" i="36" s="1"/>
  <c r="S81" i="36"/>
  <c r="Q82" i="36"/>
  <c r="R82" i="36" s="1"/>
  <c r="S82" i="36"/>
  <c r="Q83" i="36"/>
  <c r="R83" i="36" s="1"/>
  <c r="S83" i="36"/>
  <c r="Q84" i="36"/>
  <c r="R84" i="36" s="1"/>
  <c r="S84" i="36"/>
  <c r="Q85" i="36"/>
  <c r="R85" i="36" s="1"/>
  <c r="S85" i="36"/>
  <c r="Q86" i="36"/>
  <c r="R86" i="36" s="1"/>
  <c r="S86" i="36"/>
  <c r="Q87" i="36"/>
  <c r="R87" i="36" s="1"/>
  <c r="S87" i="36"/>
  <c r="Q88" i="36"/>
  <c r="R88" i="36" s="1"/>
  <c r="S88" i="36"/>
  <c r="Q89" i="36"/>
  <c r="R89" i="36" s="1"/>
  <c r="S89" i="36"/>
  <c r="Q90" i="36"/>
  <c r="R90" i="36" s="1"/>
  <c r="S90" i="36"/>
  <c r="C91" i="36"/>
  <c r="E91" i="36"/>
  <c r="G91" i="36"/>
  <c r="K91" i="36"/>
  <c r="M91" i="36"/>
  <c r="O91" i="36"/>
  <c r="M301" i="34"/>
  <c r="M302" i="34"/>
  <c r="K301" i="34"/>
  <c r="K302" i="34"/>
  <c r="I301" i="34"/>
  <c r="I302" i="34"/>
  <c r="G301" i="34"/>
  <c r="G302" i="34"/>
  <c r="E301" i="34"/>
  <c r="E302" i="34"/>
  <c r="C301" i="34"/>
  <c r="C302" i="34"/>
  <c r="M295" i="34"/>
  <c r="M296" i="34"/>
  <c r="K295" i="34"/>
  <c r="K296" i="34"/>
  <c r="I295" i="34"/>
  <c r="I296" i="34"/>
  <c r="G295" i="34"/>
  <c r="G296" i="34"/>
  <c r="E295" i="34"/>
  <c r="E296" i="34"/>
  <c r="C295" i="34"/>
  <c r="C296" i="34"/>
  <c r="M289" i="34"/>
  <c r="M290" i="34"/>
  <c r="K289" i="34"/>
  <c r="K290" i="34"/>
  <c r="I289" i="34"/>
  <c r="I290" i="34"/>
  <c r="G289" i="34"/>
  <c r="G290" i="34"/>
  <c r="E289" i="34"/>
  <c r="E290" i="34"/>
  <c r="C289" i="34"/>
  <c r="C290" i="34"/>
  <c r="M280" i="34"/>
  <c r="M281" i="34"/>
  <c r="M282" i="34"/>
  <c r="M283" i="34"/>
  <c r="M284" i="34"/>
  <c r="K280" i="34"/>
  <c r="K281" i="34"/>
  <c r="K282" i="34"/>
  <c r="K283" i="34"/>
  <c r="K284" i="34"/>
  <c r="I280" i="34"/>
  <c r="I281" i="34"/>
  <c r="I282" i="34"/>
  <c r="I283" i="34"/>
  <c r="I284" i="34"/>
  <c r="G280" i="34"/>
  <c r="G281" i="34"/>
  <c r="G282" i="34"/>
  <c r="G283" i="34"/>
  <c r="G284" i="34"/>
  <c r="E280" i="34"/>
  <c r="E281" i="34"/>
  <c r="E282" i="34"/>
  <c r="E283" i="34"/>
  <c r="E284" i="34"/>
  <c r="C280" i="34"/>
  <c r="C281" i="34"/>
  <c r="C282" i="34"/>
  <c r="C283" i="34"/>
  <c r="C284" i="34"/>
  <c r="M264" i="34"/>
  <c r="M265" i="34"/>
  <c r="M266" i="34"/>
  <c r="M267" i="34"/>
  <c r="M268" i="34"/>
  <c r="M269" i="34"/>
  <c r="M270" i="34"/>
  <c r="M271" i="34"/>
  <c r="M272" i="34"/>
  <c r="M273" i="34"/>
  <c r="M274" i="34"/>
  <c r="M275" i="34"/>
  <c r="K264" i="34"/>
  <c r="K265" i="34"/>
  <c r="K266" i="34"/>
  <c r="K267" i="34"/>
  <c r="K268" i="34"/>
  <c r="K269" i="34"/>
  <c r="K270" i="34"/>
  <c r="K271" i="34"/>
  <c r="K272" i="34"/>
  <c r="K273" i="34"/>
  <c r="K274" i="34"/>
  <c r="K275" i="34"/>
  <c r="I264" i="34"/>
  <c r="O264" i="34" s="1"/>
  <c r="P264" i="34" s="1"/>
  <c r="I265" i="34"/>
  <c r="O265" i="34" s="1"/>
  <c r="P265" i="34" s="1"/>
  <c r="I266" i="34"/>
  <c r="O266" i="34" s="1"/>
  <c r="P266" i="34" s="1"/>
  <c r="I267" i="34"/>
  <c r="O267" i="34" s="1"/>
  <c r="P267" i="34" s="1"/>
  <c r="I268" i="34"/>
  <c r="I269" i="34"/>
  <c r="O269" i="34" s="1"/>
  <c r="P269" i="34" s="1"/>
  <c r="I270" i="34"/>
  <c r="O270" i="34" s="1"/>
  <c r="P270" i="34" s="1"/>
  <c r="I271" i="34"/>
  <c r="O271" i="34" s="1"/>
  <c r="P271" i="34" s="1"/>
  <c r="I272" i="34"/>
  <c r="O272" i="34" s="1"/>
  <c r="P272" i="34" s="1"/>
  <c r="I273" i="34"/>
  <c r="O273" i="34" s="1"/>
  <c r="P273" i="34" s="1"/>
  <c r="I274" i="34"/>
  <c r="O274" i="34" s="1"/>
  <c r="P274" i="34" s="1"/>
  <c r="I275" i="34"/>
  <c r="O275" i="34" s="1"/>
  <c r="P275" i="34" s="1"/>
  <c r="G264" i="34"/>
  <c r="G265" i="34"/>
  <c r="G266" i="34"/>
  <c r="G267" i="34"/>
  <c r="G268" i="34"/>
  <c r="G269" i="34"/>
  <c r="G270" i="34"/>
  <c r="G271" i="34"/>
  <c r="G272" i="34"/>
  <c r="G273" i="34"/>
  <c r="G274" i="34"/>
  <c r="G275" i="34"/>
  <c r="E264" i="34"/>
  <c r="E265" i="34"/>
  <c r="E266" i="34"/>
  <c r="E267" i="34"/>
  <c r="E268" i="34"/>
  <c r="E269" i="34"/>
  <c r="E270" i="34"/>
  <c r="E271" i="34"/>
  <c r="E272" i="34"/>
  <c r="E273" i="34"/>
  <c r="E274" i="34"/>
  <c r="E275" i="34"/>
  <c r="C264" i="34"/>
  <c r="Q264" i="34" s="1"/>
  <c r="C265" i="34"/>
  <c r="Q265" i="34" s="1"/>
  <c r="C266" i="34"/>
  <c r="Q266" i="34" s="1"/>
  <c r="C267" i="34"/>
  <c r="Q267" i="34" s="1"/>
  <c r="C268" i="34"/>
  <c r="Q268" i="34" s="1"/>
  <c r="C269" i="34"/>
  <c r="Q269" i="34" s="1"/>
  <c r="C270" i="34"/>
  <c r="Q270" i="34" s="1"/>
  <c r="C271" i="34"/>
  <c r="Q271" i="34" s="1"/>
  <c r="C272" i="34"/>
  <c r="Q272" i="34" s="1"/>
  <c r="C273" i="34"/>
  <c r="C274" i="34"/>
  <c r="Q274" i="34" s="1"/>
  <c r="C275" i="34"/>
  <c r="M250" i="34"/>
  <c r="M251" i="34"/>
  <c r="M252" i="34"/>
  <c r="M253" i="34"/>
  <c r="M254" i="34"/>
  <c r="M255" i="34"/>
  <c r="M256" i="34"/>
  <c r="M257" i="34"/>
  <c r="O257" i="34" s="1"/>
  <c r="P257" i="34" s="1"/>
  <c r="M258" i="34"/>
  <c r="M259" i="34"/>
  <c r="K250" i="34"/>
  <c r="K251" i="34"/>
  <c r="K252" i="34"/>
  <c r="K253" i="34"/>
  <c r="K254" i="34"/>
  <c r="K255" i="34"/>
  <c r="K256" i="34"/>
  <c r="K257" i="34"/>
  <c r="K258" i="34"/>
  <c r="K259" i="34"/>
  <c r="I250" i="34"/>
  <c r="I251" i="34"/>
  <c r="I252" i="34"/>
  <c r="I253" i="34"/>
  <c r="I254" i="34"/>
  <c r="I255" i="34"/>
  <c r="I256" i="34"/>
  <c r="I257" i="34"/>
  <c r="I258" i="34"/>
  <c r="I259" i="34"/>
  <c r="G250" i="34"/>
  <c r="G251" i="34"/>
  <c r="G252" i="34"/>
  <c r="G253" i="34"/>
  <c r="G254" i="34"/>
  <c r="G255" i="34"/>
  <c r="G256" i="34"/>
  <c r="G257" i="34"/>
  <c r="G258" i="34"/>
  <c r="G259" i="34"/>
  <c r="E250" i="34"/>
  <c r="E251" i="34"/>
  <c r="E252" i="34"/>
  <c r="E253" i="34"/>
  <c r="E254" i="34"/>
  <c r="E255" i="34"/>
  <c r="E256" i="34"/>
  <c r="E257" i="34"/>
  <c r="E258" i="34"/>
  <c r="E259" i="34"/>
  <c r="C250" i="34"/>
  <c r="C251" i="34"/>
  <c r="C252" i="34"/>
  <c r="C253" i="34"/>
  <c r="C254" i="34"/>
  <c r="C255" i="34"/>
  <c r="C256" i="34"/>
  <c r="C257" i="34"/>
  <c r="C258" i="34"/>
  <c r="C259" i="34"/>
  <c r="M239" i="34"/>
  <c r="M240" i="34"/>
  <c r="M241" i="34"/>
  <c r="M242" i="34"/>
  <c r="M243" i="34"/>
  <c r="M244" i="34"/>
  <c r="M245" i="34"/>
  <c r="K239" i="34"/>
  <c r="K240" i="34"/>
  <c r="K241" i="34"/>
  <c r="K242" i="34"/>
  <c r="K243" i="34"/>
  <c r="K244" i="34"/>
  <c r="K245" i="34"/>
  <c r="I239" i="34"/>
  <c r="I240" i="34"/>
  <c r="I241" i="34"/>
  <c r="I242" i="34"/>
  <c r="I243" i="34"/>
  <c r="I244" i="34"/>
  <c r="I245" i="34"/>
  <c r="G239" i="34"/>
  <c r="G240" i="34"/>
  <c r="G241" i="34"/>
  <c r="G242" i="34"/>
  <c r="G243" i="34"/>
  <c r="G244" i="34"/>
  <c r="G245" i="34"/>
  <c r="E239" i="34"/>
  <c r="E240" i="34"/>
  <c r="E241" i="34"/>
  <c r="E242" i="34"/>
  <c r="E243" i="34"/>
  <c r="E244" i="34"/>
  <c r="E245" i="34"/>
  <c r="C239" i="34"/>
  <c r="C240" i="34"/>
  <c r="C241" i="34"/>
  <c r="C242" i="34"/>
  <c r="C243" i="34"/>
  <c r="C244" i="34"/>
  <c r="C245" i="34"/>
  <c r="M227" i="34"/>
  <c r="M228" i="34"/>
  <c r="M229" i="34"/>
  <c r="M230" i="34"/>
  <c r="M231" i="34"/>
  <c r="M232" i="34"/>
  <c r="M233" i="34"/>
  <c r="M234" i="34"/>
  <c r="O234" i="34" s="1"/>
  <c r="P234" i="34" s="1"/>
  <c r="K227" i="34"/>
  <c r="K228" i="34"/>
  <c r="K229" i="34"/>
  <c r="K230" i="34"/>
  <c r="K231" i="34"/>
  <c r="K232" i="34"/>
  <c r="K233" i="34"/>
  <c r="K234" i="34"/>
  <c r="I227" i="34"/>
  <c r="I228" i="34"/>
  <c r="I229" i="34"/>
  <c r="I230" i="34"/>
  <c r="I231" i="34"/>
  <c r="I232" i="34"/>
  <c r="I233" i="34"/>
  <c r="I234" i="34"/>
  <c r="G227" i="34"/>
  <c r="G228" i="34"/>
  <c r="G229" i="34"/>
  <c r="G230" i="34"/>
  <c r="G231" i="34"/>
  <c r="G232" i="34"/>
  <c r="G233" i="34"/>
  <c r="G234" i="34"/>
  <c r="E227" i="34"/>
  <c r="E228" i="34"/>
  <c r="E229" i="34"/>
  <c r="E230" i="34"/>
  <c r="E231" i="34"/>
  <c r="E232" i="34"/>
  <c r="E233" i="34"/>
  <c r="E234" i="34"/>
  <c r="C227" i="34"/>
  <c r="C228" i="34"/>
  <c r="C229" i="34"/>
  <c r="C230" i="34"/>
  <c r="C231" i="34"/>
  <c r="C232" i="34"/>
  <c r="C233" i="34"/>
  <c r="C234" i="34"/>
  <c r="M216" i="34"/>
  <c r="M217" i="34"/>
  <c r="M218" i="34"/>
  <c r="M219" i="34"/>
  <c r="M220" i="34"/>
  <c r="M221" i="34"/>
  <c r="M222" i="34"/>
  <c r="K216" i="34"/>
  <c r="K217" i="34"/>
  <c r="K218" i="34"/>
  <c r="K219" i="34"/>
  <c r="K220" i="34"/>
  <c r="K221" i="34"/>
  <c r="K222" i="34"/>
  <c r="I216" i="34"/>
  <c r="I217" i="34"/>
  <c r="I218" i="34"/>
  <c r="I219" i="34"/>
  <c r="I220" i="34"/>
  <c r="I221" i="34"/>
  <c r="I222" i="34"/>
  <c r="G216" i="34"/>
  <c r="G217" i="34"/>
  <c r="G218" i="34"/>
  <c r="G219" i="34"/>
  <c r="G220" i="34"/>
  <c r="G221" i="34"/>
  <c r="G222" i="34"/>
  <c r="E216" i="34"/>
  <c r="E217" i="34"/>
  <c r="E218" i="34"/>
  <c r="E219" i="34"/>
  <c r="E220" i="34"/>
  <c r="E221" i="34"/>
  <c r="E222" i="34"/>
  <c r="C216" i="34"/>
  <c r="C217" i="34"/>
  <c r="C218" i="34"/>
  <c r="C219" i="34"/>
  <c r="C220" i="34"/>
  <c r="C221" i="34"/>
  <c r="C222" i="34"/>
  <c r="M207" i="34"/>
  <c r="M208" i="34"/>
  <c r="M209" i="34"/>
  <c r="M210" i="34"/>
  <c r="M211" i="34"/>
  <c r="K207" i="34"/>
  <c r="K208" i="34"/>
  <c r="K209" i="34"/>
  <c r="K210" i="34"/>
  <c r="K211" i="34"/>
  <c r="I207" i="34"/>
  <c r="I208" i="34"/>
  <c r="I209" i="34"/>
  <c r="I210" i="34"/>
  <c r="I211" i="34"/>
  <c r="G207" i="34"/>
  <c r="G208" i="34"/>
  <c r="G209" i="34"/>
  <c r="G210" i="34"/>
  <c r="G211" i="34"/>
  <c r="E207" i="34"/>
  <c r="E208" i="34"/>
  <c r="E209" i="34"/>
  <c r="E210" i="34"/>
  <c r="E211" i="34"/>
  <c r="C207" i="34"/>
  <c r="C208" i="34"/>
  <c r="C209" i="34"/>
  <c r="C210" i="34"/>
  <c r="C211" i="34"/>
  <c r="M193" i="34"/>
  <c r="M194" i="34"/>
  <c r="M195" i="34"/>
  <c r="M196" i="34"/>
  <c r="M197" i="34"/>
  <c r="M198" i="34"/>
  <c r="M199" i="34"/>
  <c r="M200" i="34"/>
  <c r="M201" i="34"/>
  <c r="M202" i="34"/>
  <c r="K193" i="34"/>
  <c r="K194" i="34"/>
  <c r="K195" i="34"/>
  <c r="K196" i="34"/>
  <c r="K197" i="34"/>
  <c r="K198" i="34"/>
  <c r="K199" i="34"/>
  <c r="K200" i="34"/>
  <c r="K201" i="34"/>
  <c r="K202" i="34"/>
  <c r="I193" i="34"/>
  <c r="I194" i="34"/>
  <c r="I195" i="34"/>
  <c r="I196" i="34"/>
  <c r="I197" i="34"/>
  <c r="I198" i="34"/>
  <c r="I199" i="34"/>
  <c r="I200" i="34"/>
  <c r="I201" i="34"/>
  <c r="I202" i="34"/>
  <c r="G193" i="34"/>
  <c r="G194" i="34"/>
  <c r="G195" i="34"/>
  <c r="G196" i="34"/>
  <c r="G197" i="34"/>
  <c r="G198" i="34"/>
  <c r="G199" i="34"/>
  <c r="G200" i="34"/>
  <c r="G201" i="34"/>
  <c r="G202" i="34"/>
  <c r="E193" i="34"/>
  <c r="E194" i="34"/>
  <c r="E195" i="34"/>
  <c r="E196" i="34"/>
  <c r="E197" i="34"/>
  <c r="E198" i="34"/>
  <c r="E199" i="34"/>
  <c r="E200" i="34"/>
  <c r="E201" i="34"/>
  <c r="E202" i="34"/>
  <c r="C193" i="34"/>
  <c r="C194" i="34"/>
  <c r="C195" i="34"/>
  <c r="C196" i="34"/>
  <c r="C197" i="34"/>
  <c r="C198" i="34"/>
  <c r="C200" i="34"/>
  <c r="C201" i="34"/>
  <c r="C202" i="34"/>
  <c r="M176" i="34"/>
  <c r="M177" i="34"/>
  <c r="M178" i="34"/>
  <c r="M179" i="34"/>
  <c r="M180" i="34"/>
  <c r="M181" i="34"/>
  <c r="M182" i="34"/>
  <c r="M183" i="34"/>
  <c r="M184" i="34"/>
  <c r="M185" i="34"/>
  <c r="M186" i="34"/>
  <c r="M187" i="34"/>
  <c r="M188" i="34"/>
  <c r="K176" i="34"/>
  <c r="K177" i="34"/>
  <c r="K178" i="34"/>
  <c r="K179" i="34"/>
  <c r="K180" i="34"/>
  <c r="K181" i="34"/>
  <c r="K182" i="34"/>
  <c r="K183" i="34"/>
  <c r="K184" i="34"/>
  <c r="K185" i="34"/>
  <c r="K186" i="34"/>
  <c r="K187" i="34"/>
  <c r="K188" i="34"/>
  <c r="I176" i="34"/>
  <c r="I177" i="34"/>
  <c r="I178" i="34"/>
  <c r="I179" i="34"/>
  <c r="I180" i="34"/>
  <c r="I181" i="34"/>
  <c r="I182" i="34"/>
  <c r="I183" i="34"/>
  <c r="I184" i="34"/>
  <c r="I185" i="34"/>
  <c r="I186" i="34"/>
  <c r="I187" i="34"/>
  <c r="I188" i="34"/>
  <c r="G176" i="34"/>
  <c r="G177" i="34"/>
  <c r="G178" i="34"/>
  <c r="G179" i="34"/>
  <c r="G180" i="34"/>
  <c r="G181" i="34"/>
  <c r="G182" i="34"/>
  <c r="G183" i="34"/>
  <c r="G184" i="34"/>
  <c r="G185" i="34"/>
  <c r="G186" i="34"/>
  <c r="G187" i="34"/>
  <c r="G188" i="34"/>
  <c r="E176" i="34"/>
  <c r="E177" i="34"/>
  <c r="E178" i="34"/>
  <c r="E179" i="34"/>
  <c r="E180" i="34"/>
  <c r="E181" i="34"/>
  <c r="E182" i="34"/>
  <c r="E183" i="34"/>
  <c r="E184" i="34"/>
  <c r="E185" i="34"/>
  <c r="E186" i="34"/>
  <c r="E187" i="34"/>
  <c r="E188" i="34"/>
  <c r="C176" i="34"/>
  <c r="C177" i="34"/>
  <c r="C178" i="34"/>
  <c r="C179" i="34"/>
  <c r="C180" i="34"/>
  <c r="C181" i="34"/>
  <c r="C182" i="34"/>
  <c r="C183" i="34"/>
  <c r="C184" i="34"/>
  <c r="C185" i="34"/>
  <c r="C186" i="34"/>
  <c r="C187" i="34"/>
  <c r="C188" i="34"/>
  <c r="M165" i="34"/>
  <c r="M166" i="34"/>
  <c r="M167" i="34"/>
  <c r="M168" i="34"/>
  <c r="M169" i="34"/>
  <c r="M170" i="34"/>
  <c r="M171" i="34"/>
  <c r="K165" i="34"/>
  <c r="K166" i="34"/>
  <c r="K167" i="34"/>
  <c r="K168" i="34"/>
  <c r="K169" i="34"/>
  <c r="K170" i="34"/>
  <c r="K171" i="34"/>
  <c r="I165" i="34"/>
  <c r="I166" i="34"/>
  <c r="I167" i="34"/>
  <c r="I168" i="34"/>
  <c r="I169" i="34"/>
  <c r="I170" i="34"/>
  <c r="I171" i="34"/>
  <c r="G165" i="34"/>
  <c r="G166" i="34"/>
  <c r="G167" i="34"/>
  <c r="G168" i="34"/>
  <c r="G169" i="34"/>
  <c r="G170" i="34"/>
  <c r="G171" i="34"/>
  <c r="E165" i="34"/>
  <c r="E166" i="34"/>
  <c r="E167" i="34"/>
  <c r="E168" i="34"/>
  <c r="E169" i="34"/>
  <c r="E170" i="34"/>
  <c r="E171" i="34"/>
  <c r="C165" i="34"/>
  <c r="C166" i="34"/>
  <c r="C167" i="34"/>
  <c r="C168" i="34"/>
  <c r="C169" i="34"/>
  <c r="C170" i="34"/>
  <c r="C171" i="34"/>
  <c r="M153" i="34"/>
  <c r="M154" i="34"/>
  <c r="M155" i="34"/>
  <c r="M156" i="34"/>
  <c r="M157" i="34"/>
  <c r="M158" i="34"/>
  <c r="M159" i="34"/>
  <c r="M160" i="34"/>
  <c r="K153" i="34"/>
  <c r="K154" i="34"/>
  <c r="K155" i="34"/>
  <c r="K156" i="34"/>
  <c r="K157" i="34"/>
  <c r="K158" i="34"/>
  <c r="K159" i="34"/>
  <c r="K160" i="34"/>
  <c r="I153" i="34"/>
  <c r="I154" i="34"/>
  <c r="I155" i="34"/>
  <c r="I156" i="34"/>
  <c r="I157" i="34"/>
  <c r="I158" i="34"/>
  <c r="I159" i="34"/>
  <c r="I160" i="34"/>
  <c r="G153" i="34"/>
  <c r="G154" i="34"/>
  <c r="G155" i="34"/>
  <c r="G156" i="34"/>
  <c r="G157" i="34"/>
  <c r="G158" i="34"/>
  <c r="G159" i="34"/>
  <c r="G160" i="34"/>
  <c r="E153" i="34"/>
  <c r="E154" i="34"/>
  <c r="E155" i="34"/>
  <c r="E156" i="34"/>
  <c r="E157" i="34"/>
  <c r="E158" i="34"/>
  <c r="E159" i="34"/>
  <c r="E160" i="34"/>
  <c r="C153" i="34"/>
  <c r="C154" i="34"/>
  <c r="C155" i="34"/>
  <c r="C156" i="34"/>
  <c r="C157" i="34"/>
  <c r="C158" i="34"/>
  <c r="C159" i="34"/>
  <c r="C160" i="34"/>
  <c r="M141" i="34"/>
  <c r="M142" i="34"/>
  <c r="M143" i="34"/>
  <c r="M144" i="34"/>
  <c r="M145" i="34"/>
  <c r="M146" i="34"/>
  <c r="M147" i="34"/>
  <c r="M148" i="34"/>
  <c r="K141" i="34"/>
  <c r="K142" i="34"/>
  <c r="K143" i="34"/>
  <c r="K144" i="34"/>
  <c r="K145" i="34"/>
  <c r="K146" i="34"/>
  <c r="K147" i="34"/>
  <c r="K148" i="34"/>
  <c r="I141" i="34"/>
  <c r="I142" i="34"/>
  <c r="I143" i="34"/>
  <c r="I144" i="34"/>
  <c r="I145" i="34"/>
  <c r="I146" i="34"/>
  <c r="I147" i="34"/>
  <c r="I148" i="34"/>
  <c r="G141" i="34"/>
  <c r="G142" i="34"/>
  <c r="G143" i="34"/>
  <c r="G144" i="34"/>
  <c r="G145" i="34"/>
  <c r="G146" i="34"/>
  <c r="G147" i="34"/>
  <c r="G148" i="34"/>
  <c r="E141" i="34"/>
  <c r="E142" i="34"/>
  <c r="E143" i="34"/>
  <c r="E144" i="34"/>
  <c r="E145" i="34"/>
  <c r="E146" i="34"/>
  <c r="E147" i="34"/>
  <c r="E148" i="34"/>
  <c r="C141" i="34"/>
  <c r="C142" i="34"/>
  <c r="C143" i="34"/>
  <c r="C144" i="34"/>
  <c r="C145" i="34"/>
  <c r="C146" i="34"/>
  <c r="C147" i="34"/>
  <c r="C148" i="34"/>
  <c r="M132" i="34"/>
  <c r="M133" i="34"/>
  <c r="M134" i="34"/>
  <c r="M135" i="34"/>
  <c r="M136" i="34"/>
  <c r="K132" i="34"/>
  <c r="K133" i="34"/>
  <c r="K134" i="34"/>
  <c r="K135" i="34"/>
  <c r="K136" i="34"/>
  <c r="I132" i="34"/>
  <c r="I133" i="34"/>
  <c r="I134" i="34"/>
  <c r="I135" i="34"/>
  <c r="I136" i="34"/>
  <c r="G132" i="34"/>
  <c r="G133" i="34"/>
  <c r="G134" i="34"/>
  <c r="G135" i="34"/>
  <c r="G136" i="34"/>
  <c r="E132" i="34"/>
  <c r="E133" i="34"/>
  <c r="E134" i="34"/>
  <c r="E135" i="34"/>
  <c r="E136" i="34"/>
  <c r="C132" i="34"/>
  <c r="C133" i="34"/>
  <c r="C134" i="34"/>
  <c r="C135" i="34"/>
  <c r="C136" i="34"/>
  <c r="M118" i="34"/>
  <c r="M119" i="34"/>
  <c r="M120" i="34"/>
  <c r="M121" i="34"/>
  <c r="M122" i="34"/>
  <c r="M123" i="34"/>
  <c r="M124" i="34"/>
  <c r="M125" i="34"/>
  <c r="M126" i="34"/>
  <c r="M127" i="34"/>
  <c r="K118" i="34"/>
  <c r="K119" i="34"/>
  <c r="K120" i="34"/>
  <c r="K121" i="34"/>
  <c r="K122" i="34"/>
  <c r="K123" i="34"/>
  <c r="K124" i="34"/>
  <c r="K125" i="34"/>
  <c r="K126" i="34"/>
  <c r="K127" i="34"/>
  <c r="I118" i="34"/>
  <c r="I119" i="34"/>
  <c r="I120" i="34"/>
  <c r="I121" i="34"/>
  <c r="I122" i="34"/>
  <c r="I123" i="34"/>
  <c r="I124" i="34"/>
  <c r="I125" i="34"/>
  <c r="I126" i="34"/>
  <c r="I127" i="34"/>
  <c r="G118" i="34"/>
  <c r="G119" i="34"/>
  <c r="G120" i="34"/>
  <c r="G121" i="34"/>
  <c r="G122" i="34"/>
  <c r="G123" i="34"/>
  <c r="G124" i="34"/>
  <c r="G125" i="34"/>
  <c r="G126" i="34"/>
  <c r="G127" i="34"/>
  <c r="E118" i="34"/>
  <c r="E119" i="34"/>
  <c r="E120" i="34"/>
  <c r="E121" i="34"/>
  <c r="E122" i="34"/>
  <c r="E123" i="34"/>
  <c r="E124" i="34"/>
  <c r="E125" i="34"/>
  <c r="E126" i="34"/>
  <c r="E127" i="34"/>
  <c r="C118" i="34"/>
  <c r="C119" i="34"/>
  <c r="C120" i="34"/>
  <c r="C121" i="34"/>
  <c r="C122" i="34"/>
  <c r="C123" i="34"/>
  <c r="C124" i="34"/>
  <c r="C125" i="34"/>
  <c r="C126" i="34"/>
  <c r="C127" i="34"/>
  <c r="M103" i="34"/>
  <c r="M104" i="34"/>
  <c r="M105" i="34"/>
  <c r="M106" i="34"/>
  <c r="M107" i="34"/>
  <c r="M108" i="34"/>
  <c r="M109" i="34"/>
  <c r="M110" i="34"/>
  <c r="M111" i="34"/>
  <c r="M112" i="34"/>
  <c r="M113" i="34"/>
  <c r="K103" i="34"/>
  <c r="K104" i="34"/>
  <c r="K105" i="34"/>
  <c r="K106" i="34"/>
  <c r="K107" i="34"/>
  <c r="K108" i="34"/>
  <c r="K109" i="34"/>
  <c r="K110" i="34"/>
  <c r="K111" i="34"/>
  <c r="K112" i="34"/>
  <c r="K113" i="34"/>
  <c r="I103" i="34"/>
  <c r="I104" i="34"/>
  <c r="I105" i="34"/>
  <c r="I106" i="34"/>
  <c r="I107" i="34"/>
  <c r="I108" i="34"/>
  <c r="I109" i="34"/>
  <c r="I110" i="34"/>
  <c r="I111" i="34"/>
  <c r="I112" i="34"/>
  <c r="I113" i="34"/>
  <c r="G103" i="34"/>
  <c r="G104" i="34"/>
  <c r="G105" i="34"/>
  <c r="G106" i="34"/>
  <c r="G107" i="34"/>
  <c r="G108" i="34"/>
  <c r="G109" i="34"/>
  <c r="G110" i="34"/>
  <c r="G111" i="34"/>
  <c r="G112" i="34"/>
  <c r="G113" i="34"/>
  <c r="E103" i="34"/>
  <c r="E104" i="34"/>
  <c r="E105" i="34"/>
  <c r="E106" i="34"/>
  <c r="E107" i="34"/>
  <c r="E108" i="34"/>
  <c r="E109" i="34"/>
  <c r="E110" i="34"/>
  <c r="E111" i="34"/>
  <c r="E112" i="34"/>
  <c r="E113" i="34"/>
  <c r="C103" i="34"/>
  <c r="C104" i="34"/>
  <c r="C105" i="34"/>
  <c r="C106" i="34"/>
  <c r="C107" i="34"/>
  <c r="C108" i="34"/>
  <c r="C109" i="34"/>
  <c r="C110" i="34"/>
  <c r="C111" i="34"/>
  <c r="C112" i="34"/>
  <c r="C113" i="34"/>
  <c r="M88" i="34"/>
  <c r="M89" i="34"/>
  <c r="M90" i="34"/>
  <c r="M91" i="34"/>
  <c r="M92" i="34"/>
  <c r="M93" i="34"/>
  <c r="M94" i="34"/>
  <c r="M95" i="34"/>
  <c r="M96" i="34"/>
  <c r="M97" i="34"/>
  <c r="M98" i="34"/>
  <c r="K88" i="34"/>
  <c r="K89" i="34"/>
  <c r="K90" i="34"/>
  <c r="K91" i="34"/>
  <c r="K92" i="34"/>
  <c r="K93" i="34"/>
  <c r="K94" i="34"/>
  <c r="K95" i="34"/>
  <c r="K96" i="34"/>
  <c r="K97" i="34"/>
  <c r="K98" i="34"/>
  <c r="I88" i="34"/>
  <c r="I89" i="34"/>
  <c r="I90" i="34"/>
  <c r="I91" i="34"/>
  <c r="I92" i="34"/>
  <c r="I93" i="34"/>
  <c r="I94" i="34"/>
  <c r="I95" i="34"/>
  <c r="I96" i="34"/>
  <c r="I97" i="34"/>
  <c r="I98" i="34"/>
  <c r="G88" i="34"/>
  <c r="G89" i="34"/>
  <c r="G90" i="34"/>
  <c r="G91" i="34"/>
  <c r="G92" i="34"/>
  <c r="G93" i="34"/>
  <c r="G94" i="34"/>
  <c r="G95" i="34"/>
  <c r="G96" i="34"/>
  <c r="G97" i="34"/>
  <c r="G98" i="34"/>
  <c r="E88" i="34"/>
  <c r="E89" i="34"/>
  <c r="E90" i="34"/>
  <c r="E91" i="34"/>
  <c r="E92" i="34"/>
  <c r="E93" i="34"/>
  <c r="E94" i="34"/>
  <c r="E95" i="34"/>
  <c r="E96" i="34"/>
  <c r="E97" i="34"/>
  <c r="E98" i="34"/>
  <c r="C88" i="34"/>
  <c r="C89" i="34"/>
  <c r="C90" i="34"/>
  <c r="C91" i="34"/>
  <c r="C92" i="34"/>
  <c r="C93" i="34"/>
  <c r="C94" i="34"/>
  <c r="C95" i="34"/>
  <c r="C96" i="34"/>
  <c r="C97" i="34"/>
  <c r="C98" i="34"/>
  <c r="M76" i="34"/>
  <c r="M77" i="34"/>
  <c r="M78" i="34"/>
  <c r="M79" i="34"/>
  <c r="M80" i="34"/>
  <c r="M81" i="34"/>
  <c r="M82" i="34"/>
  <c r="M83" i="34"/>
  <c r="K76" i="34"/>
  <c r="K77" i="34"/>
  <c r="K78" i="34"/>
  <c r="K79" i="34"/>
  <c r="K80" i="34"/>
  <c r="K81" i="34"/>
  <c r="K82" i="34"/>
  <c r="K83" i="34"/>
  <c r="I76" i="34"/>
  <c r="I77" i="34"/>
  <c r="I78" i="34"/>
  <c r="I79" i="34"/>
  <c r="I80" i="34"/>
  <c r="I81" i="34"/>
  <c r="I82" i="34"/>
  <c r="I83" i="34"/>
  <c r="G76" i="34"/>
  <c r="G77" i="34"/>
  <c r="G78" i="34"/>
  <c r="G79" i="34"/>
  <c r="G80" i="34"/>
  <c r="G81" i="34"/>
  <c r="G82" i="34"/>
  <c r="G83" i="34"/>
  <c r="E76" i="34"/>
  <c r="E77" i="34"/>
  <c r="E78" i="34"/>
  <c r="E79" i="34"/>
  <c r="E80" i="34"/>
  <c r="E81" i="34"/>
  <c r="E82" i="34"/>
  <c r="E83" i="34"/>
  <c r="C76" i="34"/>
  <c r="C77" i="34"/>
  <c r="C78" i="34"/>
  <c r="C79" i="34"/>
  <c r="C80" i="34"/>
  <c r="C81" i="34"/>
  <c r="C82" i="34"/>
  <c r="C83" i="34"/>
  <c r="M71" i="34"/>
  <c r="M67" i="34"/>
  <c r="M68" i="34"/>
  <c r="M64" i="34"/>
  <c r="M65" i="34"/>
  <c r="M66" i="34"/>
  <c r="M63" i="34"/>
  <c r="K71" i="34"/>
  <c r="K67" i="34"/>
  <c r="K68" i="34"/>
  <c r="K64" i="34"/>
  <c r="K65" i="34"/>
  <c r="K66" i="34"/>
  <c r="K63" i="34"/>
  <c r="I71" i="34"/>
  <c r="I67" i="34"/>
  <c r="I68" i="34"/>
  <c r="I64" i="34"/>
  <c r="I65" i="34"/>
  <c r="I66" i="34"/>
  <c r="I63" i="34"/>
  <c r="G71" i="34"/>
  <c r="G67" i="34"/>
  <c r="G68" i="34"/>
  <c r="G64" i="34"/>
  <c r="G65" i="34"/>
  <c r="G66" i="34"/>
  <c r="G63" i="34"/>
  <c r="E71" i="34"/>
  <c r="E67" i="34"/>
  <c r="E68" i="34"/>
  <c r="E64" i="34"/>
  <c r="E65" i="34"/>
  <c r="E66" i="34"/>
  <c r="E63" i="34"/>
  <c r="C71" i="34"/>
  <c r="C67" i="34"/>
  <c r="C68" i="34"/>
  <c r="C64" i="34"/>
  <c r="C65" i="34"/>
  <c r="C66" i="34"/>
  <c r="C63" i="34"/>
  <c r="M58" i="34"/>
  <c r="M55" i="34"/>
  <c r="M57" i="34"/>
  <c r="M51" i="34"/>
  <c r="M52" i="34"/>
  <c r="M53" i="34"/>
  <c r="M54" i="34"/>
  <c r="M50" i="34"/>
  <c r="M49" i="34"/>
  <c r="K58" i="34"/>
  <c r="K55" i="34"/>
  <c r="K57" i="34"/>
  <c r="K51" i="34"/>
  <c r="K52" i="34"/>
  <c r="K53" i="34"/>
  <c r="K54" i="34"/>
  <c r="K50" i="34"/>
  <c r="K49" i="34"/>
  <c r="I58" i="34"/>
  <c r="I55" i="34"/>
  <c r="I57" i="34"/>
  <c r="I51" i="34"/>
  <c r="I52" i="34"/>
  <c r="I53" i="34"/>
  <c r="I54" i="34"/>
  <c r="I50" i="34"/>
  <c r="I49" i="34"/>
  <c r="G58" i="34"/>
  <c r="G55" i="34"/>
  <c r="G57" i="34"/>
  <c r="G51" i="34"/>
  <c r="G52" i="34"/>
  <c r="G53" i="34"/>
  <c r="G54" i="34"/>
  <c r="G50" i="34"/>
  <c r="G49" i="34"/>
  <c r="E58" i="34"/>
  <c r="E55" i="34"/>
  <c r="E57" i="34"/>
  <c r="E51" i="34"/>
  <c r="E52" i="34"/>
  <c r="E53" i="34"/>
  <c r="E54" i="34"/>
  <c r="E50" i="34"/>
  <c r="E49" i="34"/>
  <c r="C58" i="34"/>
  <c r="C55" i="34"/>
  <c r="C57" i="34"/>
  <c r="C51" i="34"/>
  <c r="C52" i="34"/>
  <c r="C53" i="34"/>
  <c r="C54" i="34"/>
  <c r="C50" i="34"/>
  <c r="C49" i="34"/>
  <c r="M38" i="34"/>
  <c r="N38" i="34" s="1"/>
  <c r="M39" i="34"/>
  <c r="M40" i="34"/>
  <c r="M41" i="34"/>
  <c r="N41" i="34" s="1"/>
  <c r="M42" i="34"/>
  <c r="N42" i="34" s="1"/>
  <c r="M43" i="34"/>
  <c r="N43" i="34" s="1"/>
  <c r="M44" i="34"/>
  <c r="K38" i="34"/>
  <c r="L38" i="34" s="1"/>
  <c r="K39" i="34"/>
  <c r="K40" i="34"/>
  <c r="L40" i="34" s="1"/>
  <c r="K41" i="34"/>
  <c r="K42" i="34"/>
  <c r="L42" i="34" s="1"/>
  <c r="K43" i="34"/>
  <c r="K44" i="34"/>
  <c r="L44" i="34" s="1"/>
  <c r="I38" i="34"/>
  <c r="I39" i="34"/>
  <c r="J39" i="34" s="1"/>
  <c r="I40" i="34"/>
  <c r="I41" i="34"/>
  <c r="J41" i="34" s="1"/>
  <c r="I42" i="34"/>
  <c r="I43" i="34"/>
  <c r="J43" i="34" s="1"/>
  <c r="I44" i="34"/>
  <c r="G38" i="34"/>
  <c r="H38" i="34" s="1"/>
  <c r="G39" i="34"/>
  <c r="G40" i="34"/>
  <c r="H40" i="34" s="1"/>
  <c r="G41" i="34"/>
  <c r="H41" i="34" s="1"/>
  <c r="G42" i="34"/>
  <c r="H42" i="34" s="1"/>
  <c r="G43" i="34"/>
  <c r="H43" i="34" s="1"/>
  <c r="G44" i="34"/>
  <c r="H44" i="34" s="1"/>
  <c r="E38" i="34"/>
  <c r="E39" i="34"/>
  <c r="F39" i="34" s="1"/>
  <c r="E40" i="34"/>
  <c r="F40" i="34" s="1"/>
  <c r="E41" i="34"/>
  <c r="F41" i="34" s="1"/>
  <c r="E42" i="34"/>
  <c r="F42" i="34" s="1"/>
  <c r="E43" i="34"/>
  <c r="F43" i="34" s="1"/>
  <c r="E44" i="34"/>
  <c r="F44" i="34" s="1"/>
  <c r="C38" i="34"/>
  <c r="D38" i="34" s="1"/>
  <c r="C39" i="34"/>
  <c r="C40" i="34"/>
  <c r="D40" i="34" s="1"/>
  <c r="C41" i="34"/>
  <c r="C42" i="34"/>
  <c r="D42" i="34" s="1"/>
  <c r="C43" i="34"/>
  <c r="C44" i="34"/>
  <c r="D44" i="34" s="1"/>
  <c r="B45" i="34"/>
  <c r="M22" i="34"/>
  <c r="M23" i="34"/>
  <c r="M24" i="34"/>
  <c r="M25" i="34"/>
  <c r="M26" i="34"/>
  <c r="M27" i="34"/>
  <c r="M28" i="34"/>
  <c r="M29" i="34"/>
  <c r="M30" i="34"/>
  <c r="M31" i="34"/>
  <c r="M32" i="34"/>
  <c r="M33" i="34"/>
  <c r="K22" i="34"/>
  <c r="K23" i="34"/>
  <c r="K24" i="34"/>
  <c r="K25" i="34"/>
  <c r="K26" i="34"/>
  <c r="K27" i="34"/>
  <c r="K28" i="34"/>
  <c r="K29" i="34"/>
  <c r="K30" i="34"/>
  <c r="K31" i="34"/>
  <c r="K32" i="34"/>
  <c r="K33" i="34"/>
  <c r="I22" i="34"/>
  <c r="I23" i="34"/>
  <c r="O23" i="34" s="1"/>
  <c r="P23" i="34" s="1"/>
  <c r="I24" i="34"/>
  <c r="O24" i="34" s="1"/>
  <c r="P24" i="34" s="1"/>
  <c r="I25" i="34"/>
  <c r="I26" i="34"/>
  <c r="O26" i="34" s="1"/>
  <c r="P26" i="34" s="1"/>
  <c r="I27" i="34"/>
  <c r="O27" i="34" s="1"/>
  <c r="P27" i="34" s="1"/>
  <c r="I28" i="34"/>
  <c r="O28" i="34" s="1"/>
  <c r="P28" i="34" s="1"/>
  <c r="I29" i="34"/>
  <c r="O29" i="34" s="1"/>
  <c r="P29" i="34" s="1"/>
  <c r="I30" i="34"/>
  <c r="O30" i="34" s="1"/>
  <c r="P30" i="34" s="1"/>
  <c r="I31" i="34"/>
  <c r="O31" i="34" s="1"/>
  <c r="P31" i="34" s="1"/>
  <c r="I32" i="34"/>
  <c r="O32" i="34" s="1"/>
  <c r="P32" i="34" s="1"/>
  <c r="I33" i="34"/>
  <c r="O33" i="34" s="1"/>
  <c r="P33" i="34" s="1"/>
  <c r="G22" i="34"/>
  <c r="G23" i="34"/>
  <c r="G24" i="34"/>
  <c r="G25" i="34"/>
  <c r="G26" i="34"/>
  <c r="G27" i="34"/>
  <c r="G28" i="34"/>
  <c r="G29" i="34"/>
  <c r="G30" i="34"/>
  <c r="G31" i="34"/>
  <c r="G32" i="34"/>
  <c r="G33" i="34"/>
  <c r="E22" i="34"/>
  <c r="E23" i="34"/>
  <c r="E24" i="34"/>
  <c r="E25" i="34"/>
  <c r="E26" i="34"/>
  <c r="E27" i="34"/>
  <c r="E28" i="34"/>
  <c r="E29" i="34"/>
  <c r="E30" i="34"/>
  <c r="E31" i="34"/>
  <c r="E32" i="34"/>
  <c r="E33" i="34"/>
  <c r="C22" i="34"/>
  <c r="Q22" i="34" s="1"/>
  <c r="C23" i="34"/>
  <c r="Q23" i="34" s="1"/>
  <c r="C24" i="34"/>
  <c r="Q24" i="34" s="1"/>
  <c r="C25" i="34"/>
  <c r="C26" i="34"/>
  <c r="Q26" i="34" s="1"/>
  <c r="C27" i="34"/>
  <c r="Q27" i="34" s="1"/>
  <c r="C28" i="34"/>
  <c r="C29" i="34"/>
  <c r="C30" i="34"/>
  <c r="Q30" i="34" s="1"/>
  <c r="C31" i="34"/>
  <c r="C32" i="34"/>
  <c r="Q32" i="34" s="1"/>
  <c r="C33" i="34"/>
  <c r="M10" i="34"/>
  <c r="M11" i="34"/>
  <c r="M12" i="34"/>
  <c r="M13" i="34"/>
  <c r="M14" i="34"/>
  <c r="M15" i="34"/>
  <c r="M16" i="34"/>
  <c r="M17" i="34"/>
  <c r="M6" i="34"/>
  <c r="M7" i="34"/>
  <c r="M8" i="34"/>
  <c r="M9" i="34"/>
  <c r="K10" i="34"/>
  <c r="K11" i="34"/>
  <c r="K12" i="34"/>
  <c r="K13" i="34"/>
  <c r="K14" i="34"/>
  <c r="K15" i="34"/>
  <c r="K16" i="34"/>
  <c r="K17" i="34"/>
  <c r="K6" i="34"/>
  <c r="K7" i="34"/>
  <c r="K8" i="34"/>
  <c r="K9" i="34"/>
  <c r="I10" i="34"/>
  <c r="O10" i="34" s="1"/>
  <c r="P10" i="34" s="1"/>
  <c r="I11" i="34"/>
  <c r="O11" i="34" s="1"/>
  <c r="P11" i="34" s="1"/>
  <c r="I12" i="34"/>
  <c r="I13" i="34"/>
  <c r="I14" i="34"/>
  <c r="O14" i="34" s="1"/>
  <c r="P14" i="34" s="1"/>
  <c r="I15" i="34"/>
  <c r="O15" i="34" s="1"/>
  <c r="P15" i="34" s="1"/>
  <c r="I16" i="34"/>
  <c r="I17" i="34"/>
  <c r="I6" i="34"/>
  <c r="O6" i="34" s="1"/>
  <c r="P6" i="34" s="1"/>
  <c r="I7" i="34"/>
  <c r="O7" i="34" s="1"/>
  <c r="P7" i="34" s="1"/>
  <c r="I8" i="34"/>
  <c r="O8" i="34" s="1"/>
  <c r="P8" i="34" s="1"/>
  <c r="I9" i="34"/>
  <c r="G10" i="34"/>
  <c r="G11" i="34"/>
  <c r="G12" i="34"/>
  <c r="G13" i="34"/>
  <c r="G14" i="34"/>
  <c r="G15" i="34"/>
  <c r="G16" i="34"/>
  <c r="G17" i="34"/>
  <c r="G6" i="34"/>
  <c r="G7" i="34"/>
  <c r="G8" i="34"/>
  <c r="G9" i="34"/>
  <c r="E10" i="34"/>
  <c r="E11" i="34"/>
  <c r="E12" i="34"/>
  <c r="E13" i="34"/>
  <c r="E14" i="34"/>
  <c r="E15" i="34"/>
  <c r="E16" i="34"/>
  <c r="E17" i="34"/>
  <c r="E6" i="34"/>
  <c r="E7" i="34"/>
  <c r="E8" i="34"/>
  <c r="E9" i="34"/>
  <c r="C10" i="34"/>
  <c r="C11" i="34"/>
  <c r="Q11" i="34" s="1"/>
  <c r="C12" i="34"/>
  <c r="Q12" i="34" s="1"/>
  <c r="C13" i="34"/>
  <c r="C14" i="34"/>
  <c r="Q14" i="34" s="1"/>
  <c r="C15" i="34"/>
  <c r="Q15" i="34" s="1"/>
  <c r="C16" i="34"/>
  <c r="Q16" i="34" s="1"/>
  <c r="C17" i="34"/>
  <c r="Q17" i="34" s="1"/>
  <c r="C6" i="34"/>
  <c r="Q6" i="34" s="1"/>
  <c r="C7" i="34"/>
  <c r="Q7" i="34" s="1"/>
  <c r="C8" i="34"/>
  <c r="Q8" i="34" s="1"/>
  <c r="C9" i="34"/>
  <c r="Q9" i="34" s="1"/>
  <c r="Q301" i="34"/>
  <c r="Q295" i="34"/>
  <c r="Q289" i="34"/>
  <c r="O268" i="34"/>
  <c r="P268" i="34" s="1"/>
  <c r="O258" i="34"/>
  <c r="P258" i="34" s="1"/>
  <c r="Q256" i="34"/>
  <c r="Q254" i="34"/>
  <c r="Q252" i="34"/>
  <c r="Q250" i="34"/>
  <c r="O201" i="34"/>
  <c r="P201" i="34" s="1"/>
  <c r="O199" i="34"/>
  <c r="P199" i="34" s="1"/>
  <c r="O197" i="34"/>
  <c r="P197" i="34" s="1"/>
  <c r="O195" i="34"/>
  <c r="P195" i="34" s="1"/>
  <c r="O193" i="34"/>
  <c r="P193" i="34" s="1"/>
  <c r="O180" i="34"/>
  <c r="P180" i="34" s="1"/>
  <c r="Q160" i="34"/>
  <c r="Q159" i="34"/>
  <c r="O158" i="34"/>
  <c r="P158" i="34" s="1"/>
  <c r="O156" i="34"/>
  <c r="P156" i="34" s="1"/>
  <c r="O154" i="34"/>
  <c r="P154" i="34" s="1"/>
  <c r="Q146" i="34"/>
  <c r="Q142" i="34"/>
  <c r="O127" i="34"/>
  <c r="P127" i="34" s="1"/>
  <c r="O125" i="34"/>
  <c r="P125" i="34" s="1"/>
  <c r="O123" i="34"/>
  <c r="P123" i="34" s="1"/>
  <c r="O121" i="34"/>
  <c r="P121" i="34" s="1"/>
  <c r="O119" i="34"/>
  <c r="P119" i="34" s="1"/>
  <c r="Q92" i="34"/>
  <c r="Q81" i="34"/>
  <c r="O80" i="34"/>
  <c r="P80" i="34" s="1"/>
  <c r="Q77" i="34"/>
  <c r="Q31" i="34"/>
  <c r="O12" i="34"/>
  <c r="P12" i="34" s="1"/>
  <c r="Q10" i="34"/>
  <c r="R8" i="24"/>
  <c r="R7" i="24"/>
  <c r="R8" i="23"/>
  <c r="R7" i="23"/>
  <c r="Q16" i="22"/>
  <c r="R16" i="22" s="1"/>
  <c r="Q15" i="22"/>
  <c r="R15" i="22" s="1"/>
  <c r="Q9" i="22"/>
  <c r="R9" i="22" s="1"/>
  <c r="Q8" i="22"/>
  <c r="R8" i="22" s="1"/>
  <c r="Q7" i="22"/>
  <c r="R7" i="22" s="1"/>
  <c r="Q65" i="34" l="1"/>
  <c r="O16" i="34"/>
  <c r="P16" i="34" s="1"/>
  <c r="Q28" i="34"/>
  <c r="O79" i="34"/>
  <c r="P79" i="34" s="1"/>
  <c r="Q13" i="34"/>
  <c r="O25" i="34"/>
  <c r="P25" i="34" s="1"/>
  <c r="O124" i="34"/>
  <c r="P124" i="34" s="1"/>
  <c r="Q145" i="34"/>
  <c r="O145" i="34"/>
  <c r="P145" i="34" s="1"/>
  <c r="Q157" i="34"/>
  <c r="O157" i="34"/>
  <c r="P157" i="34" s="1"/>
  <c r="Q144" i="34"/>
  <c r="O144" i="34"/>
  <c r="P144" i="34" s="1"/>
  <c r="Q156" i="34"/>
  <c r="Q80" i="34"/>
  <c r="P56" i="36"/>
  <c r="Q123" i="34"/>
  <c r="Q58" i="37"/>
  <c r="R58" i="37" s="1"/>
  <c r="O22" i="34"/>
  <c r="P22" i="34" s="1"/>
  <c r="Q273" i="34"/>
  <c r="Q275" i="34"/>
  <c r="O81" i="34"/>
  <c r="P81" i="34" s="1"/>
  <c r="Q125" i="34"/>
  <c r="Q78" i="34"/>
  <c r="O78" i="34"/>
  <c r="P78" i="34" s="1"/>
  <c r="O196" i="34"/>
  <c r="P196" i="34" s="1"/>
  <c r="Q253" i="34"/>
  <c r="O259" i="34"/>
  <c r="P259" i="34" s="1"/>
  <c r="Q290" i="34"/>
  <c r="Q296" i="34"/>
  <c r="Q302" i="34"/>
  <c r="O77" i="34"/>
  <c r="P77" i="34" s="1"/>
  <c r="Q121" i="34"/>
  <c r="Q148" i="34"/>
  <c r="O148" i="34"/>
  <c r="P148" i="34" s="1"/>
  <c r="O160" i="34"/>
  <c r="P160" i="34" s="1"/>
  <c r="Q233" i="34"/>
  <c r="Q76" i="34"/>
  <c r="O76" i="34"/>
  <c r="P76" i="34" s="1"/>
  <c r="Q147" i="34"/>
  <c r="O147" i="34"/>
  <c r="P147" i="34" s="1"/>
  <c r="O159" i="34"/>
  <c r="P159" i="34" s="1"/>
  <c r="Q232" i="34"/>
  <c r="O232" i="34"/>
  <c r="P232" i="34" s="1"/>
  <c r="Q119" i="34"/>
  <c r="O146" i="34"/>
  <c r="P146" i="34" s="1"/>
  <c r="Q158" i="34"/>
  <c r="Q231" i="34"/>
  <c r="O256" i="34"/>
  <c r="P256" i="34" s="1"/>
  <c r="Q230" i="34"/>
  <c r="O230" i="34"/>
  <c r="P230" i="34" s="1"/>
  <c r="O255" i="34"/>
  <c r="P255" i="34" s="1"/>
  <c r="O229" i="34"/>
  <c r="P229" i="34" s="1"/>
  <c r="Q143" i="34"/>
  <c r="O143" i="34"/>
  <c r="P143" i="34" s="1"/>
  <c r="Q155" i="34"/>
  <c r="O155" i="34"/>
  <c r="P155" i="34" s="1"/>
  <c r="Q228" i="34"/>
  <c r="O228" i="34"/>
  <c r="P228" i="34" s="1"/>
  <c r="O83" i="34"/>
  <c r="P83" i="34" s="1"/>
  <c r="Q127" i="34"/>
  <c r="O142" i="34"/>
  <c r="P142" i="34" s="1"/>
  <c r="Q154" i="34"/>
  <c r="Q195" i="34"/>
  <c r="Q227" i="34"/>
  <c r="Q258" i="34"/>
  <c r="O252" i="34"/>
  <c r="P252" i="34" s="1"/>
  <c r="O289" i="34"/>
  <c r="P289" i="34" s="1"/>
  <c r="O120" i="34"/>
  <c r="P120" i="34" s="1"/>
  <c r="Q141" i="34"/>
  <c r="O141" i="34"/>
  <c r="P141" i="34" s="1"/>
  <c r="Q153" i="34"/>
  <c r="O153" i="34"/>
  <c r="P153" i="34" s="1"/>
  <c r="O200" i="34"/>
  <c r="P200" i="34" s="1"/>
  <c r="Q257" i="34"/>
  <c r="O251" i="34"/>
  <c r="P251" i="34" s="1"/>
  <c r="I58" i="37"/>
  <c r="J58" i="37" s="1"/>
  <c r="O126" i="34"/>
  <c r="P126" i="34" s="1"/>
  <c r="O202" i="34"/>
  <c r="P202" i="34" s="1"/>
  <c r="O295" i="34"/>
  <c r="P295" i="34" s="1"/>
  <c r="O301" i="34"/>
  <c r="P301" i="34" s="1"/>
  <c r="Q197" i="34"/>
  <c r="Q193" i="34"/>
  <c r="Q199" i="34"/>
  <c r="O254" i="34"/>
  <c r="P254" i="34" s="1"/>
  <c r="O250" i="34"/>
  <c r="P250" i="34" s="1"/>
  <c r="H56" i="36"/>
  <c r="Q196" i="34"/>
  <c r="O198" i="34"/>
  <c r="P198" i="34" s="1"/>
  <c r="O194" i="34"/>
  <c r="P194" i="34" s="1"/>
  <c r="Q259" i="34"/>
  <c r="Q255" i="34"/>
  <c r="Q251" i="34"/>
  <c r="O253" i="34"/>
  <c r="P253" i="34" s="1"/>
  <c r="O280" i="34"/>
  <c r="P280" i="34" s="1"/>
  <c r="O290" i="34"/>
  <c r="P290" i="34" s="1"/>
  <c r="O302" i="34"/>
  <c r="P302" i="34" s="1"/>
  <c r="O132" i="34"/>
  <c r="P132" i="34" s="1"/>
  <c r="L56" i="36"/>
  <c r="T75" i="37"/>
  <c r="X75" i="37"/>
  <c r="V75" i="37"/>
  <c r="Z75" i="37"/>
  <c r="O218" i="34"/>
  <c r="P218" i="34" s="1"/>
  <c r="O105" i="34"/>
  <c r="P105" i="34" s="1"/>
  <c r="R136" i="38"/>
  <c r="P75" i="37"/>
  <c r="N140" i="38"/>
  <c r="M45" i="34"/>
  <c r="O52" i="34"/>
  <c r="P52" i="34" s="1"/>
  <c r="Q71" i="34"/>
  <c r="Q96" i="34"/>
  <c r="Q88" i="34"/>
  <c r="Q111" i="34"/>
  <c r="O136" i="34"/>
  <c r="P136" i="34" s="1"/>
  <c r="Q169" i="34"/>
  <c r="Q185" i="34"/>
  <c r="O209" i="34"/>
  <c r="P209" i="34" s="1"/>
  <c r="O222" i="34"/>
  <c r="P222" i="34" s="1"/>
  <c r="N39" i="34"/>
  <c r="Q43" i="34"/>
  <c r="Q41" i="34"/>
  <c r="O44" i="34"/>
  <c r="P44" i="34" s="1"/>
  <c r="O42" i="34"/>
  <c r="P42" i="34" s="1"/>
  <c r="O40" i="34"/>
  <c r="P40" i="34" s="1"/>
  <c r="O43" i="34"/>
  <c r="P43" i="34" s="1"/>
  <c r="O41" i="34"/>
  <c r="P41" i="34" s="1"/>
  <c r="O39" i="34"/>
  <c r="P39" i="34" s="1"/>
  <c r="Q53" i="34"/>
  <c r="Q54" i="34"/>
  <c r="Q57" i="34"/>
  <c r="O49" i="34"/>
  <c r="P49" i="34" s="1"/>
  <c r="O57" i="34"/>
  <c r="P57" i="34" s="1"/>
  <c r="O58" i="34"/>
  <c r="P58" i="34" s="1"/>
  <c r="O50" i="34"/>
  <c r="P50" i="34" s="1"/>
  <c r="Q66" i="34"/>
  <c r="Q64" i="34"/>
  <c r="Q67" i="34"/>
  <c r="Q63" i="34"/>
  <c r="Q68" i="34"/>
  <c r="O63" i="34"/>
  <c r="P63" i="34" s="1"/>
  <c r="O65" i="34"/>
  <c r="P65" i="34" s="1"/>
  <c r="O68" i="34"/>
  <c r="P68" i="34" s="1"/>
  <c r="O71" i="34"/>
  <c r="P71" i="34" s="1"/>
  <c r="O64" i="34"/>
  <c r="P64" i="34" s="1"/>
  <c r="Q97" i="34"/>
  <c r="Q95" i="34"/>
  <c r="Q93" i="34"/>
  <c r="Q91" i="34"/>
  <c r="Q89" i="34"/>
  <c r="Q98" i="34"/>
  <c r="Q94" i="34"/>
  <c r="Q90" i="34"/>
  <c r="O88" i="34"/>
  <c r="P88" i="34" s="1"/>
  <c r="O95" i="34"/>
  <c r="P95" i="34" s="1"/>
  <c r="O91" i="34"/>
  <c r="P91" i="34" s="1"/>
  <c r="Q110" i="34"/>
  <c r="Q106" i="34"/>
  <c r="Q107" i="34"/>
  <c r="Q103" i="34"/>
  <c r="O113" i="34"/>
  <c r="P113" i="34" s="1"/>
  <c r="Q135" i="34"/>
  <c r="Q133" i="34"/>
  <c r="O134" i="34"/>
  <c r="P134" i="34" s="1"/>
  <c r="O135" i="34"/>
  <c r="P135" i="34" s="1"/>
  <c r="O133" i="34"/>
  <c r="P133" i="34" s="1"/>
  <c r="Q171" i="34"/>
  <c r="Q165" i="34"/>
  <c r="O171" i="34"/>
  <c r="P171" i="34" s="1"/>
  <c r="O169" i="34"/>
  <c r="P169" i="34" s="1"/>
  <c r="O167" i="34"/>
  <c r="P167" i="34" s="1"/>
  <c r="O165" i="34"/>
  <c r="P165" i="34" s="1"/>
  <c r="O170" i="34"/>
  <c r="P170" i="34" s="1"/>
  <c r="O168" i="34"/>
  <c r="P168" i="34" s="1"/>
  <c r="O166" i="34"/>
  <c r="P166" i="34" s="1"/>
  <c r="Q187" i="34"/>
  <c r="Q183" i="34"/>
  <c r="Q181" i="34"/>
  <c r="Q179" i="34"/>
  <c r="Q177" i="34"/>
  <c r="Q188" i="34"/>
  <c r="Q186" i="34"/>
  <c r="Q184" i="34"/>
  <c r="Q182" i="34"/>
  <c r="Q180" i="34"/>
  <c r="Q178" i="34"/>
  <c r="O188" i="34"/>
  <c r="P188" i="34" s="1"/>
  <c r="O186" i="34"/>
  <c r="P186" i="34" s="1"/>
  <c r="O184" i="34"/>
  <c r="P184" i="34" s="1"/>
  <c r="O182" i="34"/>
  <c r="P182" i="34" s="1"/>
  <c r="O178" i="34"/>
  <c r="P178" i="34" s="1"/>
  <c r="Q200" i="34"/>
  <c r="Q211" i="34"/>
  <c r="Q209" i="34"/>
  <c r="Q207" i="34"/>
  <c r="Q210" i="34"/>
  <c r="Q208" i="34"/>
  <c r="O210" i="34"/>
  <c r="P210" i="34" s="1"/>
  <c r="O208" i="34"/>
  <c r="P208" i="34" s="1"/>
  <c r="O211" i="34"/>
  <c r="P211" i="34" s="1"/>
  <c r="O207" i="34"/>
  <c r="P207" i="34" s="1"/>
  <c r="Q222" i="34"/>
  <c r="Q220" i="34"/>
  <c r="Q218" i="34"/>
  <c r="Q216" i="34"/>
  <c r="O221" i="34"/>
  <c r="P221" i="34" s="1"/>
  <c r="O219" i="34"/>
  <c r="P219" i="34" s="1"/>
  <c r="O220" i="34"/>
  <c r="P220" i="34" s="1"/>
  <c r="O216" i="34"/>
  <c r="P216" i="34" s="1"/>
  <c r="Q243" i="34"/>
  <c r="Q239" i="34"/>
  <c r="N72" i="36"/>
  <c r="H72" i="36"/>
  <c r="D42" i="36"/>
  <c r="Q42" i="36"/>
  <c r="R42" i="36" s="1"/>
  <c r="O245" i="34"/>
  <c r="P245" i="34" s="1"/>
  <c r="O241" i="34"/>
  <c r="P241" i="34" s="1"/>
  <c r="Q221" i="34"/>
  <c r="Q219" i="34"/>
  <c r="Q281" i="34"/>
  <c r="Q282" i="34"/>
  <c r="O284" i="34"/>
  <c r="P284" i="34" s="1"/>
  <c r="Q248" i="43"/>
  <c r="R247" i="43"/>
  <c r="R246" i="43"/>
  <c r="R245" i="43"/>
  <c r="R243" i="43"/>
  <c r="R240" i="43"/>
  <c r="Q241" i="34"/>
  <c r="Q244" i="34"/>
  <c r="O244" i="34"/>
  <c r="P244" i="34" s="1"/>
  <c r="Q239" i="43"/>
  <c r="Q250" i="43"/>
  <c r="Q249" i="43"/>
  <c r="Q252" i="43"/>
  <c r="Q240" i="34"/>
  <c r="O242" i="34"/>
  <c r="P242" i="34" s="1"/>
  <c r="O240" i="34"/>
  <c r="P240" i="34" s="1"/>
  <c r="O243" i="34"/>
  <c r="P243" i="34" s="1"/>
  <c r="O239" i="34"/>
  <c r="P239" i="34" s="1"/>
  <c r="Q284" i="34"/>
  <c r="Q280" i="34"/>
  <c r="O283" i="34"/>
  <c r="P283" i="34" s="1"/>
  <c r="O281" i="34"/>
  <c r="P281" i="34" s="1"/>
  <c r="Q136" i="34"/>
  <c r="Q134" i="34"/>
  <c r="Q132" i="34"/>
  <c r="Q113" i="34"/>
  <c r="Q105" i="34"/>
  <c r="Q104" i="34"/>
  <c r="O108" i="34"/>
  <c r="P108" i="34" s="1"/>
  <c r="O176" i="34"/>
  <c r="P176" i="34" s="1"/>
  <c r="O217" i="34"/>
  <c r="P217" i="34" s="1"/>
  <c r="Q108" i="34"/>
  <c r="Q217" i="34"/>
  <c r="Q176" i="34"/>
  <c r="Q242" i="34"/>
  <c r="O111" i="34"/>
  <c r="P111" i="34" s="1"/>
  <c r="Q109" i="34"/>
  <c r="O107" i="34"/>
  <c r="P107" i="34" s="1"/>
  <c r="Q167" i="34"/>
  <c r="Q201" i="34"/>
  <c r="Q51" i="34"/>
  <c r="Q50" i="34"/>
  <c r="Q112" i="34"/>
  <c r="L136" i="38"/>
  <c r="L140" i="38" s="1"/>
  <c r="D61" i="36"/>
  <c r="I61" i="36"/>
  <c r="J61" i="36" s="1"/>
  <c r="D72" i="36"/>
  <c r="I72" i="36"/>
  <c r="J72" i="36" s="1"/>
  <c r="D56" i="36"/>
  <c r="I56" i="36"/>
  <c r="J56" i="36" s="1"/>
  <c r="N56" i="36"/>
  <c r="I42" i="36"/>
  <c r="J42" i="36" s="1"/>
  <c r="D77" i="36"/>
  <c r="I77" i="36"/>
  <c r="J77" i="36" s="1"/>
  <c r="D50" i="36"/>
  <c r="I50" i="36"/>
  <c r="J50" i="36" s="1"/>
  <c r="S15" i="36"/>
  <c r="I15" i="36"/>
  <c r="I91" i="36"/>
  <c r="J91" i="36" s="1"/>
  <c r="J75" i="37"/>
  <c r="O103" i="34"/>
  <c r="P103" i="34" s="1"/>
  <c r="Q82" i="34"/>
  <c r="O231" i="34"/>
  <c r="P231" i="34" s="1"/>
  <c r="Q229" i="34"/>
  <c r="O227" i="34"/>
  <c r="P227" i="34" s="1"/>
  <c r="O82" i="34"/>
  <c r="P82" i="34" s="1"/>
  <c r="O282" i="34"/>
  <c r="P282" i="34" s="1"/>
  <c r="Q283" i="34"/>
  <c r="O233" i="34"/>
  <c r="P233" i="34" s="1"/>
  <c r="J140" i="38"/>
  <c r="J136" i="38"/>
  <c r="F140" i="38"/>
  <c r="F136" i="38"/>
  <c r="Q245" i="34"/>
  <c r="T136" i="38"/>
  <c r="T140" i="38" s="1"/>
  <c r="O66" i="34"/>
  <c r="P66" i="34" s="1"/>
  <c r="O67" i="34"/>
  <c r="P67" i="34" s="1"/>
  <c r="Q58" i="34"/>
  <c r="O53" i="34"/>
  <c r="P53" i="34" s="1"/>
  <c r="O51" i="34"/>
  <c r="P51" i="34" s="1"/>
  <c r="D75" i="37"/>
  <c r="N75" i="37"/>
  <c r="L75" i="37"/>
  <c r="H75" i="37"/>
  <c r="F75" i="37"/>
  <c r="O112" i="34"/>
  <c r="P112" i="34" s="1"/>
  <c r="O110" i="34"/>
  <c r="P110" i="34" s="1"/>
  <c r="O109" i="34"/>
  <c r="P109" i="34" s="1"/>
  <c r="O106" i="34"/>
  <c r="P106" i="34" s="1"/>
  <c r="O104" i="34"/>
  <c r="P104" i="34" s="1"/>
  <c r="C45" i="34"/>
  <c r="D45" i="34" s="1"/>
  <c r="G45" i="34"/>
  <c r="H45" i="34" s="1"/>
  <c r="D39" i="34"/>
  <c r="H39" i="34"/>
  <c r="L39" i="34"/>
  <c r="D41" i="34"/>
  <c r="D43" i="34"/>
  <c r="E45" i="34"/>
  <c r="F45" i="34" s="1"/>
  <c r="I45" i="34"/>
  <c r="J45" i="34" s="1"/>
  <c r="O97" i="34"/>
  <c r="P97" i="34" s="1"/>
  <c r="O93" i="34"/>
  <c r="P93" i="34" s="1"/>
  <c r="K45" i="34"/>
  <c r="L45" i="34" s="1"/>
  <c r="Q124" i="34"/>
  <c r="Q122" i="34"/>
  <c r="Q120" i="34"/>
  <c r="Q118" i="34"/>
  <c r="Q170" i="34"/>
  <c r="Q168" i="34"/>
  <c r="Q166" i="34"/>
  <c r="Q202" i="34"/>
  <c r="Q198" i="34"/>
  <c r="Q194" i="34"/>
  <c r="Q234" i="34"/>
  <c r="O118" i="34"/>
  <c r="P118" i="34" s="1"/>
  <c r="O122" i="34"/>
  <c r="P122" i="34" s="1"/>
  <c r="F38" i="34"/>
  <c r="J38" i="34"/>
  <c r="O38" i="34"/>
  <c r="P38" i="34" s="1"/>
  <c r="J40" i="34"/>
  <c r="J42" i="34"/>
  <c r="O187" i="34"/>
  <c r="P187" i="34" s="1"/>
  <c r="O185" i="34"/>
  <c r="P185" i="34" s="1"/>
  <c r="O183" i="34"/>
  <c r="P183" i="34" s="1"/>
  <c r="O181" i="34"/>
  <c r="P181" i="34" s="1"/>
  <c r="O179" i="34"/>
  <c r="P179" i="34" s="1"/>
  <c r="O177" i="34"/>
  <c r="P177" i="34" s="1"/>
  <c r="Q39" i="34"/>
  <c r="L41" i="34"/>
  <c r="L43" i="34"/>
  <c r="R75" i="37"/>
  <c r="S42" i="36"/>
  <c r="N91" i="36"/>
  <c r="H91" i="36"/>
  <c r="P91" i="36"/>
  <c r="F91" i="36"/>
  <c r="P72" i="36"/>
  <c r="F72" i="36"/>
  <c r="D91" i="36"/>
  <c r="S91" i="36"/>
  <c r="S77" i="36"/>
  <c r="Q56" i="36"/>
  <c r="R56" i="36" s="1"/>
  <c r="Q50" i="36"/>
  <c r="R50" i="36" s="1"/>
  <c r="S72" i="36"/>
  <c r="S56" i="36"/>
  <c r="F42" i="36"/>
  <c r="H42" i="36"/>
  <c r="L91" i="36"/>
  <c r="Q91" i="36"/>
  <c r="R91" i="36" s="1"/>
  <c r="Q77" i="36"/>
  <c r="R77" i="36" s="1"/>
  <c r="S61" i="36"/>
  <c r="L72" i="36"/>
  <c r="Q72" i="36"/>
  <c r="R72" i="36" s="1"/>
  <c r="Q61" i="36"/>
  <c r="R61" i="36" s="1"/>
  <c r="S50" i="36"/>
  <c r="P42" i="36"/>
  <c r="L42" i="36"/>
  <c r="N42" i="36"/>
  <c r="N45" i="34"/>
  <c r="Q126" i="34"/>
  <c r="O296" i="34"/>
  <c r="P296" i="34" s="1"/>
  <c r="O98" i="34"/>
  <c r="P98" i="34" s="1"/>
  <c r="O96" i="34"/>
  <c r="P96" i="34" s="1"/>
  <c r="O94" i="34"/>
  <c r="P94" i="34" s="1"/>
  <c r="O92" i="34"/>
  <c r="P92" i="34" s="1"/>
  <c r="O90" i="34"/>
  <c r="P90" i="34" s="1"/>
  <c r="O89" i="34"/>
  <c r="P89" i="34" s="1"/>
  <c r="Q79" i="34"/>
  <c r="Q83" i="34"/>
  <c r="Q49" i="34"/>
  <c r="O54" i="34"/>
  <c r="P54" i="34" s="1"/>
  <c r="Q52" i="34"/>
  <c r="O55" i="34"/>
  <c r="P55" i="34" s="1"/>
  <c r="J44" i="34"/>
  <c r="Q44" i="34"/>
  <c r="Q40" i="34"/>
  <c r="Q55" i="34"/>
  <c r="N40" i="34"/>
  <c r="N44" i="34"/>
  <c r="Q42" i="34"/>
  <c r="Q38" i="34"/>
  <c r="O9" i="34"/>
  <c r="P9" i="34" s="1"/>
  <c r="O17" i="34"/>
  <c r="P17" i="34" s="1"/>
  <c r="O13" i="34"/>
  <c r="P13" i="34" s="1"/>
  <c r="Q33" i="34"/>
  <c r="Q29" i="34"/>
  <c r="Q25" i="34"/>
  <c r="R262" i="43" l="1"/>
  <c r="R38" i="43" s="1"/>
  <c r="R252" i="43"/>
  <c r="R250" i="43"/>
  <c r="R249" i="43"/>
  <c r="R248" i="43"/>
  <c r="R239" i="43"/>
  <c r="Q253" i="43"/>
  <c r="Q37" i="43" s="1"/>
  <c r="O45" i="34"/>
  <c r="P45" i="34" s="1"/>
  <c r="Q45" i="34"/>
  <c r="M303" i="34"/>
  <c r="K303" i="34"/>
  <c r="N302" i="34"/>
  <c r="L302" i="34"/>
  <c r="N301" i="34"/>
  <c r="L301" i="34"/>
  <c r="M297" i="34"/>
  <c r="K297" i="34"/>
  <c r="N296" i="34"/>
  <c r="L296" i="34"/>
  <c r="N295" i="34"/>
  <c r="L295" i="34"/>
  <c r="M291" i="34"/>
  <c r="K291" i="34"/>
  <c r="N290" i="34"/>
  <c r="L290" i="34"/>
  <c r="N289" i="34"/>
  <c r="L289" i="34"/>
  <c r="M285" i="34"/>
  <c r="K285" i="34"/>
  <c r="N284" i="34"/>
  <c r="L284" i="34"/>
  <c r="N283" i="34"/>
  <c r="L283" i="34"/>
  <c r="N282" i="34"/>
  <c r="L282" i="34"/>
  <c r="N281" i="34"/>
  <c r="L281" i="34"/>
  <c r="N280" i="34"/>
  <c r="L280" i="34"/>
  <c r="M276" i="34"/>
  <c r="K276" i="34"/>
  <c r="N275" i="34"/>
  <c r="L275" i="34"/>
  <c r="N274" i="34"/>
  <c r="L274" i="34"/>
  <c r="N273" i="34"/>
  <c r="L273" i="34"/>
  <c r="N272" i="34"/>
  <c r="L272" i="34"/>
  <c r="N271" i="34"/>
  <c r="L271" i="34"/>
  <c r="N270" i="34"/>
  <c r="L270" i="34"/>
  <c r="N269" i="34"/>
  <c r="L269" i="34"/>
  <c r="N268" i="34"/>
  <c r="L268" i="34"/>
  <c r="N267" i="34"/>
  <c r="L267" i="34"/>
  <c r="N266" i="34"/>
  <c r="L266" i="34"/>
  <c r="N265" i="34"/>
  <c r="L265" i="34"/>
  <c r="N264" i="34"/>
  <c r="L264" i="34"/>
  <c r="M260" i="34"/>
  <c r="K260" i="34"/>
  <c r="N259" i="34"/>
  <c r="L259" i="34"/>
  <c r="N258" i="34"/>
  <c r="L258" i="34"/>
  <c r="N257" i="34"/>
  <c r="L257" i="34"/>
  <c r="N256" i="34"/>
  <c r="L256" i="34"/>
  <c r="N255" i="34"/>
  <c r="L255" i="34"/>
  <c r="N254" i="34"/>
  <c r="L254" i="34"/>
  <c r="N253" i="34"/>
  <c r="L253" i="34"/>
  <c r="N252" i="34"/>
  <c r="L252" i="34"/>
  <c r="N251" i="34"/>
  <c r="L251" i="34"/>
  <c r="N250" i="34"/>
  <c r="L250" i="34"/>
  <c r="M246" i="34"/>
  <c r="K246" i="34"/>
  <c r="N245" i="34"/>
  <c r="L245" i="34"/>
  <c r="N244" i="34"/>
  <c r="L244" i="34"/>
  <c r="N243" i="34"/>
  <c r="L243" i="34"/>
  <c r="N242" i="34"/>
  <c r="L242" i="34"/>
  <c r="N241" i="34"/>
  <c r="L241" i="34"/>
  <c r="N240" i="34"/>
  <c r="L240" i="34"/>
  <c r="N239" i="34"/>
  <c r="L239" i="34"/>
  <c r="M235" i="34"/>
  <c r="K235" i="34"/>
  <c r="N234" i="34"/>
  <c r="L234" i="34"/>
  <c r="N233" i="34"/>
  <c r="L233" i="34"/>
  <c r="N232" i="34"/>
  <c r="L232" i="34"/>
  <c r="N231" i="34"/>
  <c r="L231" i="34"/>
  <c r="N230" i="34"/>
  <c r="L230" i="34"/>
  <c r="N229" i="34"/>
  <c r="L229" i="34"/>
  <c r="N228" i="34"/>
  <c r="L228" i="34"/>
  <c r="N227" i="34"/>
  <c r="L227" i="34"/>
  <c r="M223" i="34"/>
  <c r="K223" i="34"/>
  <c r="N222" i="34"/>
  <c r="L222" i="34"/>
  <c r="N221" i="34"/>
  <c r="L221" i="34"/>
  <c r="N220" i="34"/>
  <c r="L220" i="34"/>
  <c r="N219" i="34"/>
  <c r="L219" i="34"/>
  <c r="N218" i="34"/>
  <c r="L218" i="34"/>
  <c r="N217" i="34"/>
  <c r="L217" i="34"/>
  <c r="N216" i="34"/>
  <c r="L216" i="34"/>
  <c r="M212" i="34"/>
  <c r="K212" i="34"/>
  <c r="N211" i="34"/>
  <c r="L211" i="34"/>
  <c r="N210" i="34"/>
  <c r="L210" i="34"/>
  <c r="N209" i="34"/>
  <c r="L209" i="34"/>
  <c r="N208" i="34"/>
  <c r="L208" i="34"/>
  <c r="N207" i="34"/>
  <c r="L207" i="34"/>
  <c r="M203" i="34"/>
  <c r="K203" i="34"/>
  <c r="N202" i="34"/>
  <c r="L202" i="34"/>
  <c r="N201" i="34"/>
  <c r="L201" i="34"/>
  <c r="N200" i="34"/>
  <c r="L200" i="34"/>
  <c r="N199" i="34"/>
  <c r="L199" i="34"/>
  <c r="N198" i="34"/>
  <c r="L198" i="34"/>
  <c r="N197" i="34"/>
  <c r="L197" i="34"/>
  <c r="N196" i="34"/>
  <c r="L196" i="34"/>
  <c r="N195" i="34"/>
  <c r="L195" i="34"/>
  <c r="N194" i="34"/>
  <c r="L194" i="34"/>
  <c r="N193" i="34"/>
  <c r="L193" i="34"/>
  <c r="M189" i="34"/>
  <c r="K189" i="34"/>
  <c r="N188" i="34"/>
  <c r="L188" i="34"/>
  <c r="N187" i="34"/>
  <c r="L187" i="34"/>
  <c r="N186" i="34"/>
  <c r="L186" i="34"/>
  <c r="N185" i="34"/>
  <c r="L185" i="34"/>
  <c r="N184" i="34"/>
  <c r="L184" i="34"/>
  <c r="N183" i="34"/>
  <c r="L183" i="34"/>
  <c r="N182" i="34"/>
  <c r="L182" i="34"/>
  <c r="N181" i="34"/>
  <c r="L181" i="34"/>
  <c r="N180" i="34"/>
  <c r="L180" i="34"/>
  <c r="N179" i="34"/>
  <c r="L179" i="34"/>
  <c r="N178" i="34"/>
  <c r="L178" i="34"/>
  <c r="N177" i="34"/>
  <c r="L177" i="34"/>
  <c r="N176" i="34"/>
  <c r="L176" i="34"/>
  <c r="M172" i="34"/>
  <c r="K172" i="34"/>
  <c r="N171" i="34"/>
  <c r="L171" i="34"/>
  <c r="N170" i="34"/>
  <c r="L170" i="34"/>
  <c r="N169" i="34"/>
  <c r="L169" i="34"/>
  <c r="N168" i="34"/>
  <c r="L168" i="34"/>
  <c r="N167" i="34"/>
  <c r="L167" i="34"/>
  <c r="N166" i="34"/>
  <c r="L166" i="34"/>
  <c r="N165" i="34"/>
  <c r="L165" i="34"/>
  <c r="M161" i="34"/>
  <c r="K161" i="34"/>
  <c r="N160" i="34"/>
  <c r="L160" i="34"/>
  <c r="N159" i="34"/>
  <c r="L159" i="34"/>
  <c r="N158" i="34"/>
  <c r="L158" i="34"/>
  <c r="N157" i="34"/>
  <c r="L157" i="34"/>
  <c r="N156" i="34"/>
  <c r="L156" i="34"/>
  <c r="N155" i="34"/>
  <c r="L155" i="34"/>
  <c r="N154" i="34"/>
  <c r="L154" i="34"/>
  <c r="N153" i="34"/>
  <c r="L153" i="34"/>
  <c r="M149" i="34"/>
  <c r="K149" i="34"/>
  <c r="N148" i="34"/>
  <c r="L148" i="34"/>
  <c r="N147" i="34"/>
  <c r="L147" i="34"/>
  <c r="N146" i="34"/>
  <c r="L146" i="34"/>
  <c r="N145" i="34"/>
  <c r="L145" i="34"/>
  <c r="N144" i="34"/>
  <c r="L144" i="34"/>
  <c r="N143" i="34"/>
  <c r="L143" i="34"/>
  <c r="N142" i="34"/>
  <c r="L142" i="34"/>
  <c r="N141" i="34"/>
  <c r="L141" i="34"/>
  <c r="M137" i="34"/>
  <c r="K137" i="34"/>
  <c r="N136" i="34"/>
  <c r="L136" i="34"/>
  <c r="N135" i="34"/>
  <c r="L135" i="34"/>
  <c r="N134" i="34"/>
  <c r="L134" i="34"/>
  <c r="N133" i="34"/>
  <c r="L133" i="34"/>
  <c r="N132" i="34"/>
  <c r="L132" i="34"/>
  <c r="M128" i="34"/>
  <c r="K128" i="34"/>
  <c r="N127" i="34"/>
  <c r="L127" i="34"/>
  <c r="N126" i="34"/>
  <c r="L126" i="34"/>
  <c r="N125" i="34"/>
  <c r="L125" i="34"/>
  <c r="N124" i="34"/>
  <c r="L124" i="34"/>
  <c r="N123" i="34"/>
  <c r="L123" i="34"/>
  <c r="N122" i="34"/>
  <c r="L122" i="34"/>
  <c r="N121" i="34"/>
  <c r="L121" i="34"/>
  <c r="N120" i="34"/>
  <c r="L120" i="34"/>
  <c r="N119" i="34"/>
  <c r="L119" i="34"/>
  <c r="N118" i="34"/>
  <c r="L118" i="34"/>
  <c r="M114" i="34"/>
  <c r="K114" i="34"/>
  <c r="N113" i="34"/>
  <c r="L113" i="34"/>
  <c r="N112" i="34"/>
  <c r="L112" i="34"/>
  <c r="N111" i="34"/>
  <c r="L111" i="34"/>
  <c r="N110" i="34"/>
  <c r="L110" i="34"/>
  <c r="N109" i="34"/>
  <c r="L109" i="34"/>
  <c r="N108" i="34"/>
  <c r="L108" i="34"/>
  <c r="N107" i="34"/>
  <c r="L107" i="34"/>
  <c r="N106" i="34"/>
  <c r="L106" i="34"/>
  <c r="N105" i="34"/>
  <c r="L105" i="34"/>
  <c r="N104" i="34"/>
  <c r="L104" i="34"/>
  <c r="N103" i="34"/>
  <c r="L103" i="34"/>
  <c r="M99" i="34"/>
  <c r="K99" i="34"/>
  <c r="N98" i="34"/>
  <c r="L98" i="34"/>
  <c r="N97" i="34"/>
  <c r="L97" i="34"/>
  <c r="N96" i="34"/>
  <c r="L96" i="34"/>
  <c r="N95" i="34"/>
  <c r="L95" i="34"/>
  <c r="N94" i="34"/>
  <c r="L94" i="34"/>
  <c r="N93" i="34"/>
  <c r="L93" i="34"/>
  <c r="N92" i="34"/>
  <c r="L92" i="34"/>
  <c r="N91" i="34"/>
  <c r="L91" i="34"/>
  <c r="N90" i="34"/>
  <c r="L90" i="34"/>
  <c r="N89" i="34"/>
  <c r="L89" i="34"/>
  <c r="N88" i="34"/>
  <c r="L88" i="34"/>
  <c r="M84" i="34"/>
  <c r="K84" i="34"/>
  <c r="N83" i="34"/>
  <c r="L83" i="34"/>
  <c r="N82" i="34"/>
  <c r="L82" i="34"/>
  <c r="N81" i="34"/>
  <c r="L81" i="34"/>
  <c r="N80" i="34"/>
  <c r="L80" i="34"/>
  <c r="N79" i="34"/>
  <c r="L79" i="34"/>
  <c r="N78" i="34"/>
  <c r="L78" i="34"/>
  <c r="N77" i="34"/>
  <c r="L77" i="34"/>
  <c r="N76" i="34"/>
  <c r="L76" i="34"/>
  <c r="M72" i="34"/>
  <c r="K72" i="34"/>
  <c r="N71" i="34"/>
  <c r="L71" i="34"/>
  <c r="N68" i="34"/>
  <c r="L68" i="34"/>
  <c r="N67" i="34"/>
  <c r="L67" i="34"/>
  <c r="N66" i="34"/>
  <c r="L66" i="34"/>
  <c r="N65" i="34"/>
  <c r="L65" i="34"/>
  <c r="N64" i="34"/>
  <c r="L64" i="34"/>
  <c r="N63" i="34"/>
  <c r="L63" i="34"/>
  <c r="M59" i="34"/>
  <c r="K59" i="34"/>
  <c r="N58" i="34"/>
  <c r="L58" i="34"/>
  <c r="N57" i="34"/>
  <c r="L57" i="34"/>
  <c r="N55" i="34"/>
  <c r="L55" i="34"/>
  <c r="N54" i="34"/>
  <c r="L54" i="34"/>
  <c r="N53" i="34"/>
  <c r="L53" i="34"/>
  <c r="N52" i="34"/>
  <c r="L52" i="34"/>
  <c r="N51" i="34"/>
  <c r="L51" i="34"/>
  <c r="N50" i="34"/>
  <c r="L50" i="34"/>
  <c r="N49" i="34"/>
  <c r="L49" i="34"/>
  <c r="M34" i="34"/>
  <c r="K34" i="34"/>
  <c r="N33" i="34"/>
  <c r="L33" i="34"/>
  <c r="N32" i="34"/>
  <c r="L32" i="34"/>
  <c r="N31" i="34"/>
  <c r="L31" i="34"/>
  <c r="N30" i="34"/>
  <c r="L30" i="34"/>
  <c r="N29" i="34"/>
  <c r="L29" i="34"/>
  <c r="N28" i="34"/>
  <c r="L28" i="34"/>
  <c r="N27" i="34"/>
  <c r="L27" i="34"/>
  <c r="N26" i="34"/>
  <c r="L26" i="34"/>
  <c r="N25" i="34"/>
  <c r="L25" i="34"/>
  <c r="N24" i="34"/>
  <c r="L24" i="34"/>
  <c r="N23" i="34"/>
  <c r="L23" i="34"/>
  <c r="N22" i="34"/>
  <c r="L22" i="34"/>
  <c r="M18" i="34"/>
  <c r="K18" i="34"/>
  <c r="N17" i="34"/>
  <c r="L17" i="34"/>
  <c r="N16" i="34"/>
  <c r="L16" i="34"/>
  <c r="N15" i="34"/>
  <c r="L15" i="34"/>
  <c r="N14" i="34"/>
  <c r="L14" i="34"/>
  <c r="N13" i="34"/>
  <c r="L13" i="34"/>
  <c r="N12" i="34"/>
  <c r="L12" i="34"/>
  <c r="N11" i="34"/>
  <c r="L11" i="34"/>
  <c r="N10" i="34"/>
  <c r="L10" i="34"/>
  <c r="N9" i="34"/>
  <c r="L9" i="34"/>
  <c r="N8" i="34"/>
  <c r="L8" i="34"/>
  <c r="N7" i="34"/>
  <c r="L7" i="34"/>
  <c r="N6" i="34"/>
  <c r="L6" i="34"/>
  <c r="O28" i="36"/>
  <c r="P28" i="36" s="1"/>
  <c r="M28" i="36"/>
  <c r="O9" i="24"/>
  <c r="M9" i="24"/>
  <c r="P8" i="24"/>
  <c r="N8" i="24"/>
  <c r="P7" i="24"/>
  <c r="N7" i="24"/>
  <c r="O9" i="23"/>
  <c r="M9" i="23"/>
  <c r="P8" i="23"/>
  <c r="N8" i="23"/>
  <c r="P7" i="23"/>
  <c r="N7" i="23"/>
  <c r="O17" i="22"/>
  <c r="M17" i="22"/>
  <c r="P16" i="22"/>
  <c r="N16" i="22"/>
  <c r="P15" i="22"/>
  <c r="N15" i="22"/>
  <c r="O10" i="22"/>
  <c r="M10" i="22"/>
  <c r="P9" i="22"/>
  <c r="N9" i="22"/>
  <c r="P8" i="22"/>
  <c r="N8" i="22"/>
  <c r="P7" i="22"/>
  <c r="N7" i="22"/>
  <c r="H25" i="31"/>
  <c r="G25" i="31"/>
  <c r="H28" i="13"/>
  <c r="H15" i="13"/>
  <c r="H194" i="33" s="1"/>
  <c r="G15" i="13"/>
  <c r="G194" i="33" s="1"/>
  <c r="H20" i="29"/>
  <c r="G20" i="29"/>
  <c r="H10" i="29"/>
  <c r="H173" i="33" s="1"/>
  <c r="G10" i="29"/>
  <c r="G173" i="33" s="1"/>
  <c r="H27" i="30"/>
  <c r="H11" i="30"/>
  <c r="H168" i="33" s="1"/>
  <c r="G27" i="30"/>
  <c r="G11" i="30"/>
  <c r="G168" i="33" s="1"/>
  <c r="H34" i="12"/>
  <c r="G34" i="12"/>
  <c r="H16" i="12"/>
  <c r="H162" i="33" s="1"/>
  <c r="G16" i="12"/>
  <c r="G162" i="33" s="1"/>
  <c r="H26" i="11"/>
  <c r="G26" i="11"/>
  <c r="H27" i="10"/>
  <c r="G27" i="10"/>
  <c r="H30" i="9"/>
  <c r="G30" i="9"/>
  <c r="H24" i="25"/>
  <c r="G24" i="25"/>
  <c r="H30" i="8"/>
  <c r="G30" i="8"/>
  <c r="H50" i="7"/>
  <c r="G50" i="7"/>
  <c r="H38" i="6"/>
  <c r="G38" i="6"/>
  <c r="H31" i="19"/>
  <c r="G31" i="19"/>
  <c r="H42" i="4"/>
  <c r="G42" i="4"/>
  <c r="H49" i="3"/>
  <c r="H37" i="3"/>
  <c r="G49" i="3"/>
  <c r="G37" i="3"/>
  <c r="H41" i="2"/>
  <c r="G41" i="2"/>
  <c r="B17" i="5"/>
  <c r="B61" i="33" s="1"/>
  <c r="M27" i="36" l="1"/>
  <c r="M21" i="36"/>
  <c r="N21" i="36" s="1"/>
  <c r="M29" i="36"/>
  <c r="N29" i="36" s="1"/>
  <c r="O29" i="36"/>
  <c r="P29" i="36" s="1"/>
  <c r="O21" i="36"/>
  <c r="P21" i="36" s="1"/>
  <c r="O27" i="36"/>
  <c r="P27" i="36" s="1"/>
  <c r="P249" i="43"/>
  <c r="P248" i="43"/>
  <c r="P247" i="43"/>
  <c r="P246" i="43"/>
  <c r="P245" i="43"/>
  <c r="P243" i="43"/>
  <c r="P240" i="43"/>
  <c r="P239" i="43"/>
  <c r="P252" i="43"/>
  <c r="N252" i="43"/>
  <c r="N248" i="43"/>
  <c r="N247" i="43"/>
  <c r="N246" i="43"/>
  <c r="N245" i="43"/>
  <c r="N243" i="43"/>
  <c r="N249" i="43"/>
  <c r="N240" i="43"/>
  <c r="N239" i="43"/>
  <c r="P250" i="43"/>
  <c r="N250" i="43"/>
  <c r="Q263" i="43"/>
  <c r="R253" i="43"/>
  <c r="R37" i="43" s="1"/>
  <c r="O20" i="36"/>
  <c r="P20" i="36" s="1"/>
  <c r="O22" i="36"/>
  <c r="P22" i="36" s="1"/>
  <c r="O23" i="36"/>
  <c r="P23" i="36" s="1"/>
  <c r="M19" i="36"/>
  <c r="N19" i="36" s="1"/>
  <c r="M20" i="36"/>
  <c r="N20" i="36" s="1"/>
  <c r="M22" i="36"/>
  <c r="N22" i="36" s="1"/>
  <c r="M23" i="36"/>
  <c r="N23" i="36" s="1"/>
  <c r="O24" i="36"/>
  <c r="P24" i="36" s="1"/>
  <c r="O25" i="36"/>
  <c r="P25" i="36" s="1"/>
  <c r="O26" i="36"/>
  <c r="P26" i="36" s="1"/>
  <c r="M24" i="36"/>
  <c r="N24" i="36" s="1"/>
  <c r="M25" i="36"/>
  <c r="N25" i="36" s="1"/>
  <c r="M26" i="36"/>
  <c r="N26" i="36" s="1"/>
  <c r="O19" i="36"/>
  <c r="P19" i="36" s="1"/>
  <c r="N27" i="36"/>
  <c r="N28" i="36"/>
  <c r="G28" i="36"/>
  <c r="H28" i="36" s="1"/>
  <c r="E21" i="36"/>
  <c r="F21" i="36" s="1"/>
  <c r="E28" i="36"/>
  <c r="F28" i="36" s="1"/>
  <c r="G29" i="36" l="1"/>
  <c r="H29" i="36" s="1"/>
  <c r="E27" i="36"/>
  <c r="F27" i="36" s="1"/>
  <c r="M30" i="36"/>
  <c r="N30" i="36" s="1"/>
  <c r="E29" i="36"/>
  <c r="F29" i="36" s="1"/>
  <c r="E19" i="36"/>
  <c r="F19" i="36" s="1"/>
  <c r="G20" i="36"/>
  <c r="H20" i="36" s="1"/>
  <c r="E23" i="36"/>
  <c r="F23" i="36" s="1"/>
  <c r="G23" i="36"/>
  <c r="H23" i="36" s="1"/>
  <c r="E20" i="36"/>
  <c r="F20" i="36" s="1"/>
  <c r="G19" i="36"/>
  <c r="H19" i="36" s="1"/>
  <c r="E22" i="36"/>
  <c r="F22" i="36" s="1"/>
  <c r="G22" i="36"/>
  <c r="H22" i="36" s="1"/>
  <c r="G27" i="36"/>
  <c r="H27" i="36" s="1"/>
  <c r="G21" i="36"/>
  <c r="H21" i="36" s="1"/>
  <c r="E26" i="36"/>
  <c r="F26" i="36" s="1"/>
  <c r="E24" i="36"/>
  <c r="F24" i="36" s="1"/>
  <c r="E25" i="36"/>
  <c r="F25" i="36" s="1"/>
  <c r="G26" i="36"/>
  <c r="H26" i="36" s="1"/>
  <c r="G24" i="36"/>
  <c r="H24" i="36" s="1"/>
  <c r="G25" i="36"/>
  <c r="H25" i="36" s="1"/>
  <c r="C28" i="36"/>
  <c r="C26" i="36"/>
  <c r="C24" i="36"/>
  <c r="C20" i="36"/>
  <c r="C29" i="36"/>
  <c r="C27" i="36"/>
  <c r="C25" i="36"/>
  <c r="C21" i="36"/>
  <c r="C19" i="36"/>
  <c r="K23" i="36"/>
  <c r="K22" i="36"/>
  <c r="C23" i="36"/>
  <c r="C22" i="36"/>
  <c r="K29" i="36"/>
  <c r="K27" i="36"/>
  <c r="K25" i="36"/>
  <c r="K21" i="36"/>
  <c r="K19" i="36"/>
  <c r="K28" i="36"/>
  <c r="K26" i="36"/>
  <c r="K24" i="36"/>
  <c r="K20" i="36"/>
  <c r="O30" i="36"/>
  <c r="P30" i="36" s="1"/>
  <c r="I303" i="34"/>
  <c r="O303" i="34" s="1"/>
  <c r="G303" i="34"/>
  <c r="E303" i="34"/>
  <c r="C303" i="34"/>
  <c r="B303" i="34"/>
  <c r="J302" i="34"/>
  <c r="H302" i="34"/>
  <c r="F302" i="34"/>
  <c r="D302" i="34"/>
  <c r="J301" i="34"/>
  <c r="H301" i="34"/>
  <c r="F301" i="34"/>
  <c r="D301" i="34"/>
  <c r="I297" i="34"/>
  <c r="O297" i="34" s="1"/>
  <c r="G297" i="34"/>
  <c r="E297" i="34"/>
  <c r="C297" i="34"/>
  <c r="B297" i="34"/>
  <c r="J296" i="34"/>
  <c r="H296" i="34"/>
  <c r="F296" i="34"/>
  <c r="D296" i="34"/>
  <c r="J295" i="34"/>
  <c r="H295" i="34"/>
  <c r="F295" i="34"/>
  <c r="D295" i="34"/>
  <c r="I291" i="34"/>
  <c r="O291" i="34" s="1"/>
  <c r="G291" i="34"/>
  <c r="E291" i="34"/>
  <c r="C291" i="34"/>
  <c r="B291" i="34"/>
  <c r="J290" i="34"/>
  <c r="H290" i="34"/>
  <c r="F290" i="34"/>
  <c r="D290" i="34"/>
  <c r="J289" i="34"/>
  <c r="H289" i="34"/>
  <c r="F289" i="34"/>
  <c r="D289" i="34"/>
  <c r="I285" i="34"/>
  <c r="O285" i="34" s="1"/>
  <c r="G285" i="34"/>
  <c r="E285" i="34"/>
  <c r="C285" i="34"/>
  <c r="B285" i="34"/>
  <c r="J284" i="34"/>
  <c r="H284" i="34"/>
  <c r="F284" i="34"/>
  <c r="D284" i="34"/>
  <c r="J283" i="34"/>
  <c r="H283" i="34"/>
  <c r="F283" i="34"/>
  <c r="D283" i="34"/>
  <c r="J282" i="34"/>
  <c r="H282" i="34"/>
  <c r="F282" i="34"/>
  <c r="D282" i="34"/>
  <c r="J281" i="34"/>
  <c r="H281" i="34"/>
  <c r="F281" i="34"/>
  <c r="D281" i="34"/>
  <c r="J280" i="34"/>
  <c r="H280" i="34"/>
  <c r="F280" i="34"/>
  <c r="D280" i="34"/>
  <c r="I276" i="34"/>
  <c r="O276" i="34" s="1"/>
  <c r="G276" i="34"/>
  <c r="E276" i="34"/>
  <c r="C276" i="34"/>
  <c r="B276" i="34"/>
  <c r="J275" i="34"/>
  <c r="H275" i="34"/>
  <c r="F275" i="34"/>
  <c r="D275" i="34"/>
  <c r="J274" i="34"/>
  <c r="H274" i="34"/>
  <c r="F274" i="34"/>
  <c r="D274" i="34"/>
  <c r="J273" i="34"/>
  <c r="H273" i="34"/>
  <c r="F273" i="34"/>
  <c r="D273" i="34"/>
  <c r="J272" i="34"/>
  <c r="H272" i="34"/>
  <c r="F272" i="34"/>
  <c r="D272" i="34"/>
  <c r="J271" i="34"/>
  <c r="H271" i="34"/>
  <c r="F271" i="34"/>
  <c r="D271" i="34"/>
  <c r="J270" i="34"/>
  <c r="H270" i="34"/>
  <c r="F270" i="34"/>
  <c r="D270" i="34"/>
  <c r="J269" i="34"/>
  <c r="H269" i="34"/>
  <c r="F269" i="34"/>
  <c r="D269" i="34"/>
  <c r="J268" i="34"/>
  <c r="H268" i="34"/>
  <c r="F268" i="34"/>
  <c r="D268" i="34"/>
  <c r="J267" i="34"/>
  <c r="H267" i="34"/>
  <c r="F267" i="34"/>
  <c r="D267" i="34"/>
  <c r="J266" i="34"/>
  <c r="H266" i="34"/>
  <c r="F266" i="34"/>
  <c r="D266" i="34"/>
  <c r="J265" i="34"/>
  <c r="H265" i="34"/>
  <c r="F265" i="34"/>
  <c r="D265" i="34"/>
  <c r="J264" i="34"/>
  <c r="H264" i="34"/>
  <c r="F264" i="34"/>
  <c r="D264" i="34"/>
  <c r="I260" i="34"/>
  <c r="O260" i="34" s="1"/>
  <c r="G260" i="34"/>
  <c r="E260" i="34"/>
  <c r="C260" i="34"/>
  <c r="B260" i="34"/>
  <c r="J259" i="34"/>
  <c r="H259" i="34"/>
  <c r="F259" i="34"/>
  <c r="D259" i="34"/>
  <c r="J258" i="34"/>
  <c r="H258" i="34"/>
  <c r="F258" i="34"/>
  <c r="D258" i="34"/>
  <c r="J257" i="34"/>
  <c r="H257" i="34"/>
  <c r="F257" i="34"/>
  <c r="D257" i="34"/>
  <c r="J256" i="34"/>
  <c r="H256" i="34"/>
  <c r="F256" i="34"/>
  <c r="D256" i="34"/>
  <c r="J255" i="34"/>
  <c r="H255" i="34"/>
  <c r="F255" i="34"/>
  <c r="D255" i="34"/>
  <c r="J254" i="34"/>
  <c r="H254" i="34"/>
  <c r="F254" i="34"/>
  <c r="D254" i="34"/>
  <c r="J253" i="34"/>
  <c r="H253" i="34"/>
  <c r="F253" i="34"/>
  <c r="D253" i="34"/>
  <c r="J252" i="34"/>
  <c r="H252" i="34"/>
  <c r="F252" i="34"/>
  <c r="D252" i="34"/>
  <c r="J251" i="34"/>
  <c r="H251" i="34"/>
  <c r="F251" i="34"/>
  <c r="D251" i="34"/>
  <c r="J250" i="34"/>
  <c r="H250" i="34"/>
  <c r="F250" i="34"/>
  <c r="D250" i="34"/>
  <c r="I246" i="34"/>
  <c r="O246" i="34" s="1"/>
  <c r="G246" i="34"/>
  <c r="E246" i="34"/>
  <c r="C246" i="34"/>
  <c r="B246" i="34"/>
  <c r="J245" i="34"/>
  <c r="H245" i="34"/>
  <c r="F245" i="34"/>
  <c r="D245" i="34"/>
  <c r="J244" i="34"/>
  <c r="H244" i="34"/>
  <c r="F244" i="34"/>
  <c r="D244" i="34"/>
  <c r="J243" i="34"/>
  <c r="H243" i="34"/>
  <c r="F243" i="34"/>
  <c r="D243" i="34"/>
  <c r="J242" i="34"/>
  <c r="H242" i="34"/>
  <c r="F242" i="34"/>
  <c r="D242" i="34"/>
  <c r="J241" i="34"/>
  <c r="H241" i="34"/>
  <c r="F241" i="34"/>
  <c r="D241" i="34"/>
  <c r="J240" i="34"/>
  <c r="H240" i="34"/>
  <c r="F240" i="34"/>
  <c r="D240" i="34"/>
  <c r="J239" i="34"/>
  <c r="H239" i="34"/>
  <c r="F239" i="34"/>
  <c r="D239" i="34"/>
  <c r="I235" i="34"/>
  <c r="O235" i="34" s="1"/>
  <c r="G235" i="34"/>
  <c r="E235" i="34"/>
  <c r="C235" i="34"/>
  <c r="B235" i="34"/>
  <c r="J234" i="34"/>
  <c r="H234" i="34"/>
  <c r="F234" i="34"/>
  <c r="D234" i="34"/>
  <c r="J233" i="34"/>
  <c r="H233" i="34"/>
  <c r="F233" i="34"/>
  <c r="D233" i="34"/>
  <c r="J232" i="34"/>
  <c r="H232" i="34"/>
  <c r="F232" i="34"/>
  <c r="D232" i="34"/>
  <c r="J231" i="34"/>
  <c r="H231" i="34"/>
  <c r="F231" i="34"/>
  <c r="D231" i="34"/>
  <c r="J230" i="34"/>
  <c r="H230" i="34"/>
  <c r="F230" i="34"/>
  <c r="D230" i="34"/>
  <c r="J229" i="34"/>
  <c r="H229" i="34"/>
  <c r="F229" i="34"/>
  <c r="D229" i="34"/>
  <c r="J228" i="34"/>
  <c r="H228" i="34"/>
  <c r="F228" i="34"/>
  <c r="D228" i="34"/>
  <c r="J227" i="34"/>
  <c r="H227" i="34"/>
  <c r="F227" i="34"/>
  <c r="D227" i="34"/>
  <c r="I223" i="34"/>
  <c r="O223" i="34" s="1"/>
  <c r="G223" i="34"/>
  <c r="E223" i="34"/>
  <c r="C223" i="34"/>
  <c r="B223" i="34"/>
  <c r="J222" i="34"/>
  <c r="H222" i="34"/>
  <c r="F222" i="34"/>
  <c r="D222" i="34"/>
  <c r="J221" i="34"/>
  <c r="H221" i="34"/>
  <c r="F221" i="34"/>
  <c r="D221" i="34"/>
  <c r="J220" i="34"/>
  <c r="H220" i="34"/>
  <c r="F220" i="34"/>
  <c r="D220" i="34"/>
  <c r="J219" i="34"/>
  <c r="H219" i="34"/>
  <c r="F219" i="34"/>
  <c r="D219" i="34"/>
  <c r="J218" i="34"/>
  <c r="H218" i="34"/>
  <c r="F218" i="34"/>
  <c r="D218" i="34"/>
  <c r="J217" i="34"/>
  <c r="H217" i="34"/>
  <c r="F217" i="34"/>
  <c r="D217" i="34"/>
  <c r="J216" i="34"/>
  <c r="H216" i="34"/>
  <c r="F216" i="34"/>
  <c r="D216" i="34"/>
  <c r="I212" i="34"/>
  <c r="O212" i="34" s="1"/>
  <c r="G212" i="34"/>
  <c r="E212" i="34"/>
  <c r="C212" i="34"/>
  <c r="B212" i="34"/>
  <c r="J211" i="34"/>
  <c r="H211" i="34"/>
  <c r="F211" i="34"/>
  <c r="D211" i="34"/>
  <c r="J210" i="34"/>
  <c r="H210" i="34"/>
  <c r="F210" i="34"/>
  <c r="D210" i="34"/>
  <c r="J209" i="34"/>
  <c r="H209" i="34"/>
  <c r="F209" i="34"/>
  <c r="D209" i="34"/>
  <c r="J208" i="34"/>
  <c r="H208" i="34"/>
  <c r="F208" i="34"/>
  <c r="D208" i="34"/>
  <c r="J207" i="34"/>
  <c r="H207" i="34"/>
  <c r="F207" i="34"/>
  <c r="D207" i="34"/>
  <c r="I203" i="34"/>
  <c r="O203" i="34" s="1"/>
  <c r="G203" i="34"/>
  <c r="E203" i="34"/>
  <c r="C203" i="34"/>
  <c r="B203" i="34"/>
  <c r="J202" i="34"/>
  <c r="H202" i="34"/>
  <c r="F202" i="34"/>
  <c r="D202" i="34"/>
  <c r="J201" i="34"/>
  <c r="H201" i="34"/>
  <c r="F201" i="34"/>
  <c r="D201" i="34"/>
  <c r="J200" i="34"/>
  <c r="H200" i="34"/>
  <c r="F200" i="34"/>
  <c r="D200" i="34"/>
  <c r="J199" i="34"/>
  <c r="H199" i="34"/>
  <c r="F199" i="34"/>
  <c r="D199" i="34"/>
  <c r="J198" i="34"/>
  <c r="H198" i="34"/>
  <c r="F198" i="34"/>
  <c r="D198" i="34"/>
  <c r="J197" i="34"/>
  <c r="H197" i="34"/>
  <c r="F197" i="34"/>
  <c r="D197" i="34"/>
  <c r="J196" i="34"/>
  <c r="H196" i="34"/>
  <c r="F196" i="34"/>
  <c r="D196" i="34"/>
  <c r="J195" i="34"/>
  <c r="H195" i="34"/>
  <c r="F195" i="34"/>
  <c r="D195" i="34"/>
  <c r="J194" i="34"/>
  <c r="H194" i="34"/>
  <c r="F194" i="34"/>
  <c r="D194" i="34"/>
  <c r="J193" i="34"/>
  <c r="H193" i="34"/>
  <c r="F193" i="34"/>
  <c r="D193" i="34"/>
  <c r="I189" i="34"/>
  <c r="O189" i="34" s="1"/>
  <c r="G189" i="34"/>
  <c r="E189" i="34"/>
  <c r="C189" i="34"/>
  <c r="B189" i="34"/>
  <c r="J188" i="34"/>
  <c r="H188" i="34"/>
  <c r="F188" i="34"/>
  <c r="D188" i="34"/>
  <c r="J187" i="34"/>
  <c r="H187" i="34"/>
  <c r="F187" i="34"/>
  <c r="D187" i="34"/>
  <c r="J186" i="34"/>
  <c r="H186" i="34"/>
  <c r="F186" i="34"/>
  <c r="D186" i="34"/>
  <c r="J185" i="34"/>
  <c r="H185" i="34"/>
  <c r="F185" i="34"/>
  <c r="D185" i="34"/>
  <c r="J184" i="34"/>
  <c r="H184" i="34"/>
  <c r="F184" i="34"/>
  <c r="D184" i="34"/>
  <c r="J183" i="34"/>
  <c r="H183" i="34"/>
  <c r="F183" i="34"/>
  <c r="D183" i="34"/>
  <c r="J182" i="34"/>
  <c r="H182" i="34"/>
  <c r="F182" i="34"/>
  <c r="D182" i="34"/>
  <c r="J181" i="34"/>
  <c r="H181" i="34"/>
  <c r="F181" i="34"/>
  <c r="D181" i="34"/>
  <c r="J180" i="34"/>
  <c r="H180" i="34"/>
  <c r="F180" i="34"/>
  <c r="D180" i="34"/>
  <c r="J179" i="34"/>
  <c r="H179" i="34"/>
  <c r="F179" i="34"/>
  <c r="D179" i="34"/>
  <c r="J178" i="34"/>
  <c r="H178" i="34"/>
  <c r="F178" i="34"/>
  <c r="D178" i="34"/>
  <c r="J177" i="34"/>
  <c r="H177" i="34"/>
  <c r="F177" i="34"/>
  <c r="D177" i="34"/>
  <c r="J176" i="34"/>
  <c r="H176" i="34"/>
  <c r="F176" i="34"/>
  <c r="D176" i="34"/>
  <c r="I172" i="34"/>
  <c r="O172" i="34" s="1"/>
  <c r="G172" i="34"/>
  <c r="E172" i="34"/>
  <c r="C172" i="34"/>
  <c r="B172" i="34"/>
  <c r="J171" i="34"/>
  <c r="H171" i="34"/>
  <c r="F171" i="34"/>
  <c r="D171" i="34"/>
  <c r="J170" i="34"/>
  <c r="H170" i="34"/>
  <c r="F170" i="34"/>
  <c r="D170" i="34"/>
  <c r="J169" i="34"/>
  <c r="H169" i="34"/>
  <c r="F169" i="34"/>
  <c r="D169" i="34"/>
  <c r="J168" i="34"/>
  <c r="H168" i="34"/>
  <c r="F168" i="34"/>
  <c r="D168" i="34"/>
  <c r="J167" i="34"/>
  <c r="H167" i="34"/>
  <c r="F167" i="34"/>
  <c r="D167" i="34"/>
  <c r="J166" i="34"/>
  <c r="H166" i="34"/>
  <c r="F166" i="34"/>
  <c r="D166" i="34"/>
  <c r="J165" i="34"/>
  <c r="H165" i="34"/>
  <c r="F165" i="34"/>
  <c r="D165" i="34"/>
  <c r="I161" i="34"/>
  <c r="O161" i="34" s="1"/>
  <c r="G161" i="34"/>
  <c r="E161" i="34"/>
  <c r="C161" i="34"/>
  <c r="B161" i="34"/>
  <c r="J160" i="34"/>
  <c r="H160" i="34"/>
  <c r="F160" i="34"/>
  <c r="D160" i="34"/>
  <c r="J159" i="34"/>
  <c r="H159" i="34"/>
  <c r="F159" i="34"/>
  <c r="D159" i="34"/>
  <c r="J158" i="34"/>
  <c r="H158" i="34"/>
  <c r="F158" i="34"/>
  <c r="D158" i="34"/>
  <c r="J157" i="34"/>
  <c r="H157" i="34"/>
  <c r="F157" i="34"/>
  <c r="D157" i="34"/>
  <c r="J156" i="34"/>
  <c r="H156" i="34"/>
  <c r="F156" i="34"/>
  <c r="D156" i="34"/>
  <c r="J155" i="34"/>
  <c r="H155" i="34"/>
  <c r="F155" i="34"/>
  <c r="D155" i="34"/>
  <c r="J154" i="34"/>
  <c r="H154" i="34"/>
  <c r="F154" i="34"/>
  <c r="D154" i="34"/>
  <c r="J153" i="34"/>
  <c r="H153" i="34"/>
  <c r="F153" i="34"/>
  <c r="D153" i="34"/>
  <c r="I149" i="34"/>
  <c r="O149" i="34" s="1"/>
  <c r="G149" i="34"/>
  <c r="E149" i="34"/>
  <c r="C149" i="34"/>
  <c r="B149" i="34"/>
  <c r="J148" i="34"/>
  <c r="H148" i="34"/>
  <c r="F148" i="34"/>
  <c r="D148" i="34"/>
  <c r="J147" i="34"/>
  <c r="H147" i="34"/>
  <c r="F147" i="34"/>
  <c r="D147" i="34"/>
  <c r="J146" i="34"/>
  <c r="H146" i="34"/>
  <c r="F146" i="34"/>
  <c r="D146" i="34"/>
  <c r="J145" i="34"/>
  <c r="H145" i="34"/>
  <c r="F145" i="34"/>
  <c r="D145" i="34"/>
  <c r="J144" i="34"/>
  <c r="H144" i="34"/>
  <c r="F144" i="34"/>
  <c r="D144" i="34"/>
  <c r="J143" i="34"/>
  <c r="H143" i="34"/>
  <c r="F143" i="34"/>
  <c r="D143" i="34"/>
  <c r="J142" i="34"/>
  <c r="H142" i="34"/>
  <c r="F142" i="34"/>
  <c r="D142" i="34"/>
  <c r="J141" i="34"/>
  <c r="H141" i="34"/>
  <c r="F141" i="34"/>
  <c r="D141" i="34"/>
  <c r="I137" i="34"/>
  <c r="O137" i="34" s="1"/>
  <c r="G137" i="34"/>
  <c r="E137" i="34"/>
  <c r="C137" i="34"/>
  <c r="B137" i="34"/>
  <c r="J136" i="34"/>
  <c r="H136" i="34"/>
  <c r="F136" i="34"/>
  <c r="D136" i="34"/>
  <c r="J135" i="34"/>
  <c r="H135" i="34"/>
  <c r="F135" i="34"/>
  <c r="D135" i="34"/>
  <c r="J134" i="34"/>
  <c r="H134" i="34"/>
  <c r="F134" i="34"/>
  <c r="D134" i="34"/>
  <c r="J133" i="34"/>
  <c r="H133" i="34"/>
  <c r="F133" i="34"/>
  <c r="D133" i="34"/>
  <c r="J132" i="34"/>
  <c r="H132" i="34"/>
  <c r="F132" i="34"/>
  <c r="D132" i="34"/>
  <c r="I128" i="34"/>
  <c r="O128" i="34" s="1"/>
  <c r="G128" i="34"/>
  <c r="E128" i="34"/>
  <c r="C128" i="34"/>
  <c r="B128" i="34"/>
  <c r="J127" i="34"/>
  <c r="H127" i="34"/>
  <c r="F127" i="34"/>
  <c r="D127" i="34"/>
  <c r="J126" i="34"/>
  <c r="H126" i="34"/>
  <c r="F126" i="34"/>
  <c r="D126" i="34"/>
  <c r="J125" i="34"/>
  <c r="H125" i="34"/>
  <c r="F125" i="34"/>
  <c r="D125" i="34"/>
  <c r="J124" i="34"/>
  <c r="H124" i="34"/>
  <c r="F124" i="34"/>
  <c r="D124" i="34"/>
  <c r="J123" i="34"/>
  <c r="H123" i="34"/>
  <c r="F123" i="34"/>
  <c r="D123" i="34"/>
  <c r="J122" i="34"/>
  <c r="H122" i="34"/>
  <c r="F122" i="34"/>
  <c r="D122" i="34"/>
  <c r="J121" i="34"/>
  <c r="H121" i="34"/>
  <c r="F121" i="34"/>
  <c r="D121" i="34"/>
  <c r="J120" i="34"/>
  <c r="H120" i="34"/>
  <c r="F120" i="34"/>
  <c r="D120" i="34"/>
  <c r="J119" i="34"/>
  <c r="H119" i="34"/>
  <c r="F119" i="34"/>
  <c r="D119" i="34"/>
  <c r="J118" i="34"/>
  <c r="H118" i="34"/>
  <c r="F118" i="34"/>
  <c r="D118" i="34"/>
  <c r="I114" i="34"/>
  <c r="O114" i="34" s="1"/>
  <c r="G114" i="34"/>
  <c r="E114" i="34"/>
  <c r="C114" i="34"/>
  <c r="B114" i="34"/>
  <c r="J113" i="34"/>
  <c r="H113" i="34"/>
  <c r="F113" i="34"/>
  <c r="D113" i="34"/>
  <c r="J112" i="34"/>
  <c r="H112" i="34"/>
  <c r="F112" i="34"/>
  <c r="D112" i="34"/>
  <c r="J111" i="34"/>
  <c r="H111" i="34"/>
  <c r="F111" i="34"/>
  <c r="D111" i="34"/>
  <c r="J110" i="34"/>
  <c r="H110" i="34"/>
  <c r="F110" i="34"/>
  <c r="D110" i="34"/>
  <c r="J109" i="34"/>
  <c r="H109" i="34"/>
  <c r="F109" i="34"/>
  <c r="D109" i="34"/>
  <c r="J108" i="34"/>
  <c r="H108" i="34"/>
  <c r="F108" i="34"/>
  <c r="D108" i="34"/>
  <c r="J107" i="34"/>
  <c r="H107" i="34"/>
  <c r="F107" i="34"/>
  <c r="D107" i="34"/>
  <c r="J106" i="34"/>
  <c r="H106" i="34"/>
  <c r="F106" i="34"/>
  <c r="D106" i="34"/>
  <c r="J105" i="34"/>
  <c r="H105" i="34"/>
  <c r="F105" i="34"/>
  <c r="D105" i="34"/>
  <c r="J104" i="34"/>
  <c r="H104" i="34"/>
  <c r="F104" i="34"/>
  <c r="D104" i="34"/>
  <c r="J103" i="34"/>
  <c r="H103" i="34"/>
  <c r="F103" i="34"/>
  <c r="D103" i="34"/>
  <c r="I99" i="34"/>
  <c r="O99" i="34" s="1"/>
  <c r="G99" i="34"/>
  <c r="E99" i="34"/>
  <c r="C99" i="34"/>
  <c r="B99" i="34"/>
  <c r="J98" i="34"/>
  <c r="H98" i="34"/>
  <c r="F98" i="34"/>
  <c r="D98" i="34"/>
  <c r="J97" i="34"/>
  <c r="H97" i="34"/>
  <c r="F97" i="34"/>
  <c r="D97" i="34"/>
  <c r="J96" i="34"/>
  <c r="H96" i="34"/>
  <c r="F96" i="34"/>
  <c r="D96" i="34"/>
  <c r="J95" i="34"/>
  <c r="H95" i="34"/>
  <c r="F95" i="34"/>
  <c r="D95" i="34"/>
  <c r="J94" i="34"/>
  <c r="H94" i="34"/>
  <c r="F94" i="34"/>
  <c r="D94" i="34"/>
  <c r="J93" i="34"/>
  <c r="H93" i="34"/>
  <c r="F93" i="34"/>
  <c r="D93" i="34"/>
  <c r="J92" i="34"/>
  <c r="H92" i="34"/>
  <c r="F92" i="34"/>
  <c r="D92" i="34"/>
  <c r="J91" i="34"/>
  <c r="H91" i="34"/>
  <c r="F91" i="34"/>
  <c r="D91" i="34"/>
  <c r="J90" i="34"/>
  <c r="H90" i="34"/>
  <c r="F90" i="34"/>
  <c r="D90" i="34"/>
  <c r="J89" i="34"/>
  <c r="H89" i="34"/>
  <c r="F89" i="34"/>
  <c r="D89" i="34"/>
  <c r="J88" i="34"/>
  <c r="H88" i="34"/>
  <c r="F88" i="34"/>
  <c r="D88" i="34"/>
  <c r="I84" i="34"/>
  <c r="O84" i="34" s="1"/>
  <c r="G84" i="34"/>
  <c r="E84" i="34"/>
  <c r="C84" i="34"/>
  <c r="B84" i="34"/>
  <c r="J83" i="34"/>
  <c r="H83" i="34"/>
  <c r="F83" i="34"/>
  <c r="D83" i="34"/>
  <c r="J82" i="34"/>
  <c r="H82" i="34"/>
  <c r="F82" i="34"/>
  <c r="D82" i="34"/>
  <c r="J81" i="34"/>
  <c r="H81" i="34"/>
  <c r="F81" i="34"/>
  <c r="D81" i="34"/>
  <c r="J80" i="34"/>
  <c r="H80" i="34"/>
  <c r="F80" i="34"/>
  <c r="D80" i="34"/>
  <c r="J79" i="34"/>
  <c r="H79" i="34"/>
  <c r="F79" i="34"/>
  <c r="D79" i="34"/>
  <c r="J78" i="34"/>
  <c r="H78" i="34"/>
  <c r="F78" i="34"/>
  <c r="D78" i="34"/>
  <c r="J77" i="34"/>
  <c r="H77" i="34"/>
  <c r="F77" i="34"/>
  <c r="D77" i="34"/>
  <c r="J76" i="34"/>
  <c r="H76" i="34"/>
  <c r="F76" i="34"/>
  <c r="D76" i="34"/>
  <c r="I72" i="34"/>
  <c r="O72" i="34" s="1"/>
  <c r="G72" i="34"/>
  <c r="E72" i="34"/>
  <c r="C72" i="34"/>
  <c r="B72" i="34"/>
  <c r="J71" i="34"/>
  <c r="H71" i="34"/>
  <c r="F71" i="34"/>
  <c r="D71" i="34"/>
  <c r="J68" i="34"/>
  <c r="H68" i="34"/>
  <c r="F68" i="34"/>
  <c r="D68" i="34"/>
  <c r="J67" i="34"/>
  <c r="H67" i="34"/>
  <c r="F67" i="34"/>
  <c r="D67" i="34"/>
  <c r="J66" i="34"/>
  <c r="H66" i="34"/>
  <c r="F66" i="34"/>
  <c r="D66" i="34"/>
  <c r="J65" i="34"/>
  <c r="H65" i="34"/>
  <c r="F65" i="34"/>
  <c r="D65" i="34"/>
  <c r="J64" i="34"/>
  <c r="H64" i="34"/>
  <c r="F64" i="34"/>
  <c r="D64" i="34"/>
  <c r="J63" i="34"/>
  <c r="H63" i="34"/>
  <c r="F63" i="34"/>
  <c r="D63" i="34"/>
  <c r="I59" i="34"/>
  <c r="O59" i="34" s="1"/>
  <c r="G59" i="34"/>
  <c r="E59" i="34"/>
  <c r="C59" i="34"/>
  <c r="B59" i="34"/>
  <c r="J58" i="34"/>
  <c r="H58" i="34"/>
  <c r="F58" i="34"/>
  <c r="D58" i="34"/>
  <c r="J57" i="34"/>
  <c r="H57" i="34"/>
  <c r="F57" i="34"/>
  <c r="D57" i="34"/>
  <c r="J55" i="34"/>
  <c r="H55" i="34"/>
  <c r="F55" i="34"/>
  <c r="D55" i="34"/>
  <c r="J54" i="34"/>
  <c r="H54" i="34"/>
  <c r="F54" i="34"/>
  <c r="D54" i="34"/>
  <c r="J53" i="34"/>
  <c r="H53" i="34"/>
  <c r="F53" i="34"/>
  <c r="D53" i="34"/>
  <c r="J52" i="34"/>
  <c r="H52" i="34"/>
  <c r="F52" i="34"/>
  <c r="D52" i="34"/>
  <c r="J51" i="34"/>
  <c r="H51" i="34"/>
  <c r="F51" i="34"/>
  <c r="D51" i="34"/>
  <c r="J50" i="34"/>
  <c r="H50" i="34"/>
  <c r="F50" i="34"/>
  <c r="D50" i="34"/>
  <c r="J49" i="34"/>
  <c r="H49" i="34"/>
  <c r="F49" i="34"/>
  <c r="D49" i="34"/>
  <c r="I34" i="34"/>
  <c r="O34" i="34" s="1"/>
  <c r="G34" i="34"/>
  <c r="E34" i="34"/>
  <c r="C34" i="34"/>
  <c r="B34" i="34"/>
  <c r="J33" i="34"/>
  <c r="H33" i="34"/>
  <c r="F33" i="34"/>
  <c r="D33" i="34"/>
  <c r="J32" i="34"/>
  <c r="H32" i="34"/>
  <c r="F32" i="34"/>
  <c r="D32" i="34"/>
  <c r="J31" i="34"/>
  <c r="H31" i="34"/>
  <c r="F31" i="34"/>
  <c r="D31" i="34"/>
  <c r="J30" i="34"/>
  <c r="H30" i="34"/>
  <c r="F30" i="34"/>
  <c r="D30" i="34"/>
  <c r="J29" i="34"/>
  <c r="H29" i="34"/>
  <c r="F29" i="34"/>
  <c r="D29" i="34"/>
  <c r="J28" i="34"/>
  <c r="H28" i="34"/>
  <c r="F28" i="34"/>
  <c r="D28" i="34"/>
  <c r="J27" i="34"/>
  <c r="H27" i="34"/>
  <c r="F27" i="34"/>
  <c r="D27" i="34"/>
  <c r="J26" i="34"/>
  <c r="H26" i="34"/>
  <c r="F26" i="34"/>
  <c r="D26" i="34"/>
  <c r="J25" i="34"/>
  <c r="H25" i="34"/>
  <c r="F25" i="34"/>
  <c r="D25" i="34"/>
  <c r="J24" i="34"/>
  <c r="H24" i="34"/>
  <c r="F24" i="34"/>
  <c r="D24" i="34"/>
  <c r="J23" i="34"/>
  <c r="H23" i="34"/>
  <c r="F23" i="34"/>
  <c r="D23" i="34"/>
  <c r="J22" i="34"/>
  <c r="H22" i="34"/>
  <c r="F22" i="34"/>
  <c r="D22" i="34"/>
  <c r="I18" i="34"/>
  <c r="O18" i="34" s="1"/>
  <c r="G18" i="34"/>
  <c r="E18" i="34"/>
  <c r="C18" i="34"/>
  <c r="B18" i="34"/>
  <c r="J17" i="34"/>
  <c r="H17" i="34"/>
  <c r="F17" i="34"/>
  <c r="D17" i="34"/>
  <c r="J16" i="34"/>
  <c r="H16" i="34"/>
  <c r="F16" i="34"/>
  <c r="D16" i="34"/>
  <c r="J15" i="34"/>
  <c r="H15" i="34"/>
  <c r="F15" i="34"/>
  <c r="D15" i="34"/>
  <c r="J14" i="34"/>
  <c r="H14" i="34"/>
  <c r="F14" i="34"/>
  <c r="D14" i="34"/>
  <c r="J13" i="34"/>
  <c r="H13" i="34"/>
  <c r="F13" i="34"/>
  <c r="D13" i="34"/>
  <c r="J12" i="34"/>
  <c r="H12" i="34"/>
  <c r="F12" i="34"/>
  <c r="D12" i="34"/>
  <c r="J11" i="34"/>
  <c r="H11" i="34"/>
  <c r="F11" i="34"/>
  <c r="D11" i="34"/>
  <c r="J10" i="34"/>
  <c r="H10" i="34"/>
  <c r="F10" i="34"/>
  <c r="D10" i="34"/>
  <c r="J9" i="34"/>
  <c r="H9" i="34"/>
  <c r="F9" i="34"/>
  <c r="D9" i="34"/>
  <c r="J8" i="34"/>
  <c r="H8" i="34"/>
  <c r="F8" i="34"/>
  <c r="D8" i="34"/>
  <c r="J7" i="34"/>
  <c r="H7" i="34"/>
  <c r="F7" i="34"/>
  <c r="D7" i="34"/>
  <c r="J6" i="34"/>
  <c r="H6" i="34"/>
  <c r="F6" i="34"/>
  <c r="D6" i="34"/>
  <c r="S28" i="36" l="1"/>
  <c r="I22" i="36"/>
  <c r="J22" i="36" s="1"/>
  <c r="I23" i="36"/>
  <c r="J23" i="36" s="1"/>
  <c r="S27" i="36"/>
  <c r="G30" i="36"/>
  <c r="H30" i="36" s="1"/>
  <c r="I19" i="36"/>
  <c r="J19" i="36" s="1"/>
  <c r="E30" i="36"/>
  <c r="F30" i="36" s="1"/>
  <c r="S29" i="36"/>
  <c r="S26" i="36"/>
  <c r="S20" i="36"/>
  <c r="S24" i="36"/>
  <c r="D19" i="36"/>
  <c r="S25" i="36"/>
  <c r="S21" i="36"/>
  <c r="C30" i="36"/>
  <c r="D30" i="36" s="1"/>
  <c r="S19" i="36"/>
  <c r="D21" i="36"/>
  <c r="I21" i="36"/>
  <c r="J21" i="36" s="1"/>
  <c r="D25" i="36"/>
  <c r="I25" i="36"/>
  <c r="J25" i="36" s="1"/>
  <c r="D27" i="36"/>
  <c r="I27" i="36"/>
  <c r="J27" i="36" s="1"/>
  <c r="D29" i="36"/>
  <c r="I29" i="36"/>
  <c r="J29" i="36" s="1"/>
  <c r="D20" i="36"/>
  <c r="I20" i="36"/>
  <c r="J20" i="36" s="1"/>
  <c r="D24" i="36"/>
  <c r="I24" i="36"/>
  <c r="J24" i="36" s="1"/>
  <c r="D26" i="36"/>
  <c r="I26" i="36"/>
  <c r="J26" i="36" s="1"/>
  <c r="D28" i="36"/>
  <c r="I28" i="36"/>
  <c r="J28" i="36" s="1"/>
  <c r="L22" i="36"/>
  <c r="Q22" i="36"/>
  <c r="R22" i="36" s="1"/>
  <c r="L23" i="36"/>
  <c r="Q23" i="36"/>
  <c r="R23" i="36" s="1"/>
  <c r="D22" i="36"/>
  <c r="S22" i="36"/>
  <c r="D23" i="36"/>
  <c r="S23" i="36"/>
  <c r="L20" i="36"/>
  <c r="Q20" i="36"/>
  <c r="R20" i="36" s="1"/>
  <c r="L24" i="36"/>
  <c r="Q24" i="36"/>
  <c r="R24" i="36" s="1"/>
  <c r="L26" i="36"/>
  <c r="Q26" i="36"/>
  <c r="R26" i="36" s="1"/>
  <c r="L28" i="36"/>
  <c r="Q28" i="36"/>
  <c r="R28" i="36" s="1"/>
  <c r="K30" i="36"/>
  <c r="L19" i="36"/>
  <c r="Q19" i="36"/>
  <c r="R19" i="36" s="1"/>
  <c r="L21" i="36"/>
  <c r="Q21" i="36"/>
  <c r="R21" i="36" s="1"/>
  <c r="L25" i="36"/>
  <c r="Q25" i="36"/>
  <c r="R25" i="36" s="1"/>
  <c r="L27" i="36"/>
  <c r="Q27" i="36"/>
  <c r="R27" i="36" s="1"/>
  <c r="L29" i="36"/>
  <c r="Q29" i="36"/>
  <c r="R29" i="36" s="1"/>
  <c r="Q34" i="34"/>
  <c r="Q161" i="34"/>
  <c r="Q137" i="34"/>
  <c r="Q189" i="34"/>
  <c r="Q72" i="34"/>
  <c r="Q99" i="34"/>
  <c r="Q18" i="34"/>
  <c r="P34" i="34"/>
  <c r="Q59" i="34"/>
  <c r="P72" i="34"/>
  <c r="Q84" i="34"/>
  <c r="P99" i="34"/>
  <c r="Q114" i="34"/>
  <c r="P128" i="34"/>
  <c r="P149" i="34"/>
  <c r="P172" i="34"/>
  <c r="P203" i="34"/>
  <c r="Q212" i="34"/>
  <c r="P223" i="34"/>
  <c r="Q235" i="34"/>
  <c r="P246" i="34"/>
  <c r="Q260" i="34"/>
  <c r="P276" i="34"/>
  <c r="Q285" i="34"/>
  <c r="P291" i="34"/>
  <c r="Q297" i="34"/>
  <c r="P303" i="34"/>
  <c r="P18" i="34"/>
  <c r="P59" i="34"/>
  <c r="P84" i="34"/>
  <c r="P114" i="34"/>
  <c r="Q128" i="34"/>
  <c r="P137" i="34"/>
  <c r="Q149" i="34"/>
  <c r="P161" i="34"/>
  <c r="Q172" i="34"/>
  <c r="P189" i="34"/>
  <c r="Q203" i="34"/>
  <c r="P212" i="34"/>
  <c r="Q223" i="34"/>
  <c r="P235" i="34"/>
  <c r="Q246" i="34"/>
  <c r="P260" i="34"/>
  <c r="Q276" i="34"/>
  <c r="P285" i="34"/>
  <c r="Q291" i="34"/>
  <c r="P297" i="34"/>
  <c r="Q303" i="34"/>
  <c r="D235" i="34"/>
  <c r="D203" i="34"/>
  <c r="D303" i="34"/>
  <c r="J34" i="34"/>
  <c r="L34" i="34"/>
  <c r="N34" i="34"/>
  <c r="J72" i="34"/>
  <c r="L72" i="34"/>
  <c r="N72" i="34"/>
  <c r="J99" i="34"/>
  <c r="L99" i="34"/>
  <c r="N99" i="34"/>
  <c r="J128" i="34"/>
  <c r="L128" i="34"/>
  <c r="N128" i="34"/>
  <c r="N149" i="34"/>
  <c r="L149" i="34"/>
  <c r="J172" i="34"/>
  <c r="L172" i="34"/>
  <c r="N172" i="34"/>
  <c r="N203" i="34"/>
  <c r="L203" i="34"/>
  <c r="N223" i="34"/>
  <c r="L223" i="34"/>
  <c r="J246" i="34"/>
  <c r="L246" i="34"/>
  <c r="N246" i="34"/>
  <c r="J276" i="34"/>
  <c r="L276" i="34"/>
  <c r="N276" i="34"/>
  <c r="N291" i="34"/>
  <c r="L291" i="34"/>
  <c r="L303" i="34"/>
  <c r="N303" i="34"/>
  <c r="D137" i="34"/>
  <c r="H137" i="34"/>
  <c r="F149" i="34"/>
  <c r="J149" i="34"/>
  <c r="D161" i="34"/>
  <c r="H161" i="34"/>
  <c r="D189" i="34"/>
  <c r="H189" i="34"/>
  <c r="F203" i="34"/>
  <c r="J203" i="34"/>
  <c r="F223" i="34"/>
  <c r="J223" i="34"/>
  <c r="H235" i="34"/>
  <c r="D285" i="34"/>
  <c r="H285" i="34"/>
  <c r="F291" i="34"/>
  <c r="J291" i="34"/>
  <c r="D297" i="34"/>
  <c r="H297" i="34"/>
  <c r="F303" i="34"/>
  <c r="J303" i="34"/>
  <c r="J18" i="34"/>
  <c r="N18" i="34"/>
  <c r="L18" i="34"/>
  <c r="J59" i="34"/>
  <c r="N59" i="34"/>
  <c r="L59" i="34"/>
  <c r="J84" i="34"/>
  <c r="N84" i="34"/>
  <c r="L84" i="34"/>
  <c r="J114" i="34"/>
  <c r="N114" i="34"/>
  <c r="L114" i="34"/>
  <c r="L137" i="34"/>
  <c r="N137" i="34"/>
  <c r="L161" i="34"/>
  <c r="N161" i="34"/>
  <c r="N189" i="34"/>
  <c r="L189" i="34"/>
  <c r="J212" i="34"/>
  <c r="L212" i="34"/>
  <c r="N212" i="34"/>
  <c r="L235" i="34"/>
  <c r="N235" i="34"/>
  <c r="J260" i="34"/>
  <c r="L260" i="34"/>
  <c r="N260" i="34"/>
  <c r="L285" i="34"/>
  <c r="N285" i="34"/>
  <c r="N297" i="34"/>
  <c r="L297" i="34"/>
  <c r="F137" i="34"/>
  <c r="J137" i="34"/>
  <c r="D149" i="34"/>
  <c r="H149" i="34"/>
  <c r="F161" i="34"/>
  <c r="J161" i="34"/>
  <c r="F189" i="34"/>
  <c r="J189" i="34"/>
  <c r="H203" i="34"/>
  <c r="D223" i="34"/>
  <c r="H223" i="34"/>
  <c r="F235" i="34"/>
  <c r="J235" i="34"/>
  <c r="F285" i="34"/>
  <c r="J285" i="34"/>
  <c r="D291" i="34"/>
  <c r="H291" i="34"/>
  <c r="F297" i="34"/>
  <c r="J297" i="34"/>
  <c r="H303" i="34"/>
  <c r="D18" i="34"/>
  <c r="F18" i="34"/>
  <c r="H18" i="34"/>
  <c r="D34" i="34"/>
  <c r="F34" i="34"/>
  <c r="H34" i="34"/>
  <c r="D59" i="34"/>
  <c r="F59" i="34"/>
  <c r="H59" i="34"/>
  <c r="D72" i="34"/>
  <c r="F72" i="34"/>
  <c r="H72" i="34"/>
  <c r="D84" i="34"/>
  <c r="F84" i="34"/>
  <c r="H84" i="34"/>
  <c r="D99" i="34"/>
  <c r="F99" i="34"/>
  <c r="H99" i="34"/>
  <c r="D114" i="34"/>
  <c r="F114" i="34"/>
  <c r="H114" i="34"/>
  <c r="D128" i="34"/>
  <c r="F128" i="34"/>
  <c r="H128" i="34"/>
  <c r="D172" i="34"/>
  <c r="F172" i="34"/>
  <c r="H172" i="34"/>
  <c r="D212" i="34"/>
  <c r="F212" i="34"/>
  <c r="H212" i="34"/>
  <c r="D246" i="34"/>
  <c r="F246" i="34"/>
  <c r="H246" i="34"/>
  <c r="D260" i="34"/>
  <c r="F260" i="34"/>
  <c r="H260" i="34"/>
  <c r="D276" i="34"/>
  <c r="F276" i="34"/>
  <c r="H276" i="34"/>
  <c r="S30" i="36" l="1"/>
  <c r="I30" i="36"/>
  <c r="J30" i="36" s="1"/>
  <c r="L30" i="36"/>
  <c r="Q30" i="36"/>
  <c r="R30" i="36" s="1"/>
  <c r="K9" i="24"/>
  <c r="Q9" i="24" s="1"/>
  <c r="G9" i="24"/>
  <c r="E9" i="24"/>
  <c r="C9" i="24"/>
  <c r="B9" i="24"/>
  <c r="L8" i="24"/>
  <c r="H8" i="24"/>
  <c r="F8" i="24"/>
  <c r="D8" i="24"/>
  <c r="L7" i="24"/>
  <c r="H7" i="24"/>
  <c r="F7" i="24"/>
  <c r="D7" i="24"/>
  <c r="K9" i="23"/>
  <c r="Q9" i="23" s="1"/>
  <c r="G9" i="23"/>
  <c r="E9" i="23"/>
  <c r="C9" i="23"/>
  <c r="B9" i="23"/>
  <c r="L8" i="23"/>
  <c r="H8" i="23"/>
  <c r="F8" i="23"/>
  <c r="D8" i="23"/>
  <c r="L7" i="23"/>
  <c r="H7" i="23"/>
  <c r="F7" i="23"/>
  <c r="D7" i="23"/>
  <c r="L16" i="22"/>
  <c r="L15" i="22"/>
  <c r="H16" i="22"/>
  <c r="H15" i="22"/>
  <c r="F16" i="22"/>
  <c r="F15" i="22"/>
  <c r="D16" i="22"/>
  <c r="D15" i="22"/>
  <c r="K17" i="22"/>
  <c r="Q17" i="22" s="1"/>
  <c r="G17" i="22"/>
  <c r="E17" i="22"/>
  <c r="C17" i="22"/>
  <c r="B17" i="22"/>
  <c r="B30" i="8"/>
  <c r="B19" i="7"/>
  <c r="B100" i="33" s="1"/>
  <c r="B38" i="6"/>
  <c r="B37" i="5"/>
  <c r="E37" i="5"/>
  <c r="B49" i="3"/>
  <c r="B42" i="4"/>
  <c r="B227" i="43" l="1"/>
  <c r="B229" i="43"/>
  <c r="B228" i="43"/>
  <c r="I9" i="24"/>
  <c r="J9" i="24" s="1"/>
  <c r="I9" i="23"/>
  <c r="J9" i="23" s="1"/>
  <c r="I17" i="22"/>
  <c r="J17" i="22" s="1"/>
  <c r="B192" i="42"/>
  <c r="Q192" i="42" s="1"/>
  <c r="J192" i="42" s="1"/>
  <c r="B9" i="36"/>
  <c r="J9" i="36" s="1"/>
  <c r="B191" i="42"/>
  <c r="Q191" i="42" s="1"/>
  <c r="J191" i="42" s="1"/>
  <c r="B8" i="36"/>
  <c r="J8" i="36" s="1"/>
  <c r="B193" i="42"/>
  <c r="Q193" i="42" s="1"/>
  <c r="J193" i="42" s="1"/>
  <c r="B11" i="36"/>
  <c r="J11" i="36" s="1"/>
  <c r="R9" i="24"/>
  <c r="R9" i="23"/>
  <c r="R17" i="22"/>
  <c r="N9" i="24"/>
  <c r="P9" i="24"/>
  <c r="L9" i="23"/>
  <c r="N9" i="23"/>
  <c r="P9" i="23"/>
  <c r="N17" i="22"/>
  <c r="P17" i="22"/>
  <c r="F17" i="22"/>
  <c r="L17" i="22"/>
  <c r="D17" i="22"/>
  <c r="H17" i="22"/>
  <c r="F9" i="24"/>
  <c r="L9" i="24"/>
  <c r="D9" i="24"/>
  <c r="H9" i="24"/>
  <c r="D9" i="23"/>
  <c r="F9" i="23"/>
  <c r="H9" i="23"/>
  <c r="AF228" i="43" l="1"/>
  <c r="AD228" i="43"/>
  <c r="AH228" i="43"/>
  <c r="AB228" i="43"/>
  <c r="AD229" i="43"/>
  <c r="AF229" i="43"/>
  <c r="AH229" i="43"/>
  <c r="AB229" i="43"/>
  <c r="AF227" i="43"/>
  <c r="AD227" i="43"/>
  <c r="AB227" i="43"/>
  <c r="AH227" i="43"/>
  <c r="X228" i="43"/>
  <c r="V228" i="43"/>
  <c r="T228" i="43"/>
  <c r="Z228" i="43"/>
  <c r="X229" i="43"/>
  <c r="V229" i="43"/>
  <c r="T229" i="43"/>
  <c r="Z229" i="43"/>
  <c r="V227" i="43"/>
  <c r="T227" i="43"/>
  <c r="X227" i="43"/>
  <c r="Z227" i="43"/>
  <c r="H228" i="43"/>
  <c r="L228" i="43"/>
  <c r="N228" i="43"/>
  <c r="D228" i="43"/>
  <c r="P228" i="43"/>
  <c r="F228" i="43"/>
  <c r="J228" i="43"/>
  <c r="P229" i="43"/>
  <c r="F229" i="43"/>
  <c r="H229" i="43"/>
  <c r="D229" i="43"/>
  <c r="L229" i="43"/>
  <c r="N229" i="43"/>
  <c r="J229" i="43"/>
  <c r="B230" i="43"/>
  <c r="P227" i="43"/>
  <c r="F227" i="43"/>
  <c r="N227" i="43"/>
  <c r="L227" i="43"/>
  <c r="H227" i="43"/>
  <c r="D227" i="43"/>
  <c r="J227" i="43"/>
  <c r="B14" i="42"/>
  <c r="F193" i="42"/>
  <c r="P193" i="42"/>
  <c r="H193" i="42"/>
  <c r="L193" i="42"/>
  <c r="D193" i="42"/>
  <c r="N193" i="42"/>
  <c r="S193" i="42"/>
  <c r="P8" i="36"/>
  <c r="B15" i="36"/>
  <c r="J15" i="36" s="1"/>
  <c r="F8" i="36"/>
  <c r="L8" i="36"/>
  <c r="D8" i="36"/>
  <c r="H8" i="36"/>
  <c r="N8" i="36"/>
  <c r="R8" i="36"/>
  <c r="R227" i="43"/>
  <c r="H192" i="42"/>
  <c r="F192" i="42"/>
  <c r="P192" i="42"/>
  <c r="B12" i="42"/>
  <c r="D192" i="42"/>
  <c r="N192" i="42"/>
  <c r="L192" i="42"/>
  <c r="S192" i="42"/>
  <c r="P11" i="36"/>
  <c r="R11" i="36"/>
  <c r="D11" i="36"/>
  <c r="H11" i="36"/>
  <c r="N11" i="36"/>
  <c r="F11" i="36"/>
  <c r="L11" i="36"/>
  <c r="R229" i="43"/>
  <c r="B194" i="42"/>
  <c r="Q194" i="42" s="1"/>
  <c r="J194" i="42" s="1"/>
  <c r="B11" i="42"/>
  <c r="F191" i="42"/>
  <c r="P191" i="42"/>
  <c r="H191" i="42"/>
  <c r="L191" i="42"/>
  <c r="D191" i="42"/>
  <c r="N191" i="42"/>
  <c r="S191" i="42"/>
  <c r="P9" i="36"/>
  <c r="D9" i="36"/>
  <c r="H9" i="36"/>
  <c r="N9" i="36"/>
  <c r="R9" i="36"/>
  <c r="F9" i="36"/>
  <c r="L9" i="36"/>
  <c r="R228" i="43"/>
  <c r="AB230" i="43" l="1"/>
  <c r="AB21" i="43" s="1"/>
  <c r="AF230" i="43"/>
  <c r="AF21" i="43" s="1"/>
  <c r="AH230" i="43"/>
  <c r="AH21" i="43" s="1"/>
  <c r="AD230" i="43"/>
  <c r="AD21" i="43" s="1"/>
  <c r="V230" i="43"/>
  <c r="V21" i="43" s="1"/>
  <c r="T230" i="43"/>
  <c r="T21" i="43" s="1"/>
  <c r="X230" i="43"/>
  <c r="X21" i="43" s="1"/>
  <c r="Z230" i="43"/>
  <c r="Z21" i="43" s="1"/>
  <c r="D249" i="43"/>
  <c r="F249" i="43"/>
  <c r="H249" i="43"/>
  <c r="D248" i="43"/>
  <c r="F248" i="43"/>
  <c r="H248" i="43"/>
  <c r="D247" i="43"/>
  <c r="F247" i="43"/>
  <c r="H247" i="43"/>
  <c r="D246" i="43"/>
  <c r="F246" i="43"/>
  <c r="H246" i="43"/>
  <c r="D245" i="43"/>
  <c r="F245" i="43"/>
  <c r="H245" i="43"/>
  <c r="D243" i="43"/>
  <c r="F243" i="43"/>
  <c r="H243" i="43"/>
  <c r="D240" i="43"/>
  <c r="F240" i="43"/>
  <c r="H240" i="43"/>
  <c r="D239" i="43"/>
  <c r="F239" i="43"/>
  <c r="H239" i="43"/>
  <c r="D252" i="43"/>
  <c r="F252" i="43"/>
  <c r="H252" i="43"/>
  <c r="L252" i="43"/>
  <c r="D250" i="43"/>
  <c r="F250" i="43"/>
  <c r="H250" i="43"/>
  <c r="L250" i="43"/>
  <c r="L249" i="43"/>
  <c r="L248" i="43"/>
  <c r="L247" i="43"/>
  <c r="L246" i="43"/>
  <c r="L245" i="43"/>
  <c r="L243" i="43"/>
  <c r="L240" i="43"/>
  <c r="L239" i="43"/>
  <c r="F230" i="43"/>
  <c r="F21" i="43" s="1"/>
  <c r="H230" i="43"/>
  <c r="H21" i="43" s="1"/>
  <c r="P230" i="43"/>
  <c r="D230" i="43"/>
  <c r="D21" i="43" s="1"/>
  <c r="N230" i="43"/>
  <c r="N21" i="43" s="1"/>
  <c r="L230" i="43"/>
  <c r="L21" i="43" s="1"/>
  <c r="J230" i="43"/>
  <c r="J21" i="43" s="1"/>
  <c r="H194" i="42"/>
  <c r="F194" i="42"/>
  <c r="L194" i="42"/>
  <c r="N194" i="42"/>
  <c r="P194" i="42"/>
  <c r="D194" i="42"/>
  <c r="S194" i="42"/>
  <c r="B21" i="43"/>
  <c r="R230" i="43"/>
  <c r="R21" i="43" s="1"/>
  <c r="N15" i="36"/>
  <c r="L15" i="36"/>
  <c r="P15" i="36"/>
  <c r="H15" i="36"/>
  <c r="F15" i="36"/>
  <c r="R15" i="36"/>
  <c r="D15" i="36"/>
  <c r="Q11" i="42"/>
  <c r="F11" i="42"/>
  <c r="L11" i="42"/>
  <c r="H11" i="42"/>
  <c r="P11" i="42"/>
  <c r="D11" i="42"/>
  <c r="N11" i="42"/>
  <c r="Q12" i="42"/>
  <c r="F12" i="42"/>
  <c r="P12" i="42"/>
  <c r="D12" i="42"/>
  <c r="L12" i="42"/>
  <c r="H12" i="42"/>
  <c r="N12" i="42"/>
  <c r="Q14" i="42"/>
  <c r="F14" i="42"/>
  <c r="H14" i="42"/>
  <c r="P14" i="42"/>
  <c r="L14" i="42"/>
  <c r="D14" i="42"/>
  <c r="N14" i="42"/>
  <c r="S14" i="42" l="1"/>
  <c r="J14" i="42"/>
  <c r="S12" i="42"/>
  <c r="J12" i="42"/>
  <c r="S11" i="42"/>
  <c r="J11" i="42"/>
  <c r="P21" i="43"/>
  <c r="B41" i="2" l="1"/>
  <c r="E27" i="30" l="1"/>
  <c r="D27" i="30"/>
  <c r="B27" i="30"/>
  <c r="C27" i="30"/>
  <c r="D25" i="31"/>
  <c r="C25" i="31"/>
  <c r="B25" i="31"/>
  <c r="F25" i="31"/>
  <c r="E25" i="31"/>
  <c r="B10" i="31"/>
  <c r="F27" i="30"/>
  <c r="F11" i="30"/>
  <c r="F168" i="33" s="1"/>
  <c r="B11" i="30"/>
  <c r="C11" i="30"/>
  <c r="C168" i="33" s="1"/>
  <c r="F20" i="29"/>
  <c r="B20" i="29"/>
  <c r="E20" i="29"/>
  <c r="D20" i="29"/>
  <c r="C20" i="29"/>
  <c r="F10" i="29"/>
  <c r="F173" i="33" s="1"/>
  <c r="E10" i="29"/>
  <c r="E173" i="33" s="1"/>
  <c r="B10" i="29"/>
  <c r="D10" i="29"/>
  <c r="D173" i="33" s="1"/>
  <c r="C10" i="29"/>
  <c r="C173" i="33" s="1"/>
  <c r="C10" i="22"/>
  <c r="E24" i="25"/>
  <c r="F24" i="25"/>
  <c r="B24" i="25"/>
  <c r="D24" i="25"/>
  <c r="C24" i="25"/>
  <c r="B13" i="25"/>
  <c r="C13" i="25"/>
  <c r="C123" i="33" s="1"/>
  <c r="K10" i="22"/>
  <c r="Q10" i="22" s="1"/>
  <c r="G10" i="22"/>
  <c r="E10" i="22"/>
  <c r="B10" i="22"/>
  <c r="L9" i="22"/>
  <c r="H9" i="22"/>
  <c r="F9" i="22"/>
  <c r="D9" i="22"/>
  <c r="L8" i="22"/>
  <c r="H8" i="22"/>
  <c r="F8" i="22"/>
  <c r="D8" i="22"/>
  <c r="L7" i="22"/>
  <c r="H7" i="22"/>
  <c r="F7" i="22"/>
  <c r="D7" i="22"/>
  <c r="F31" i="19"/>
  <c r="E31" i="19"/>
  <c r="D31" i="19"/>
  <c r="C31" i="19"/>
  <c r="B31" i="19"/>
  <c r="D10" i="22"/>
  <c r="B28" i="13"/>
  <c r="F28" i="13"/>
  <c r="E28" i="13"/>
  <c r="D28" i="13"/>
  <c r="C28" i="13"/>
  <c r="B15" i="13"/>
  <c r="F15" i="13"/>
  <c r="F194" i="33" s="1"/>
  <c r="E15" i="13"/>
  <c r="E194" i="33" s="1"/>
  <c r="D15" i="13"/>
  <c r="D194" i="33" s="1"/>
  <c r="E34" i="12"/>
  <c r="B34" i="12"/>
  <c r="D34" i="12"/>
  <c r="C34" i="12"/>
  <c r="C16" i="12"/>
  <c r="C162" i="33" s="1"/>
  <c r="B16" i="12"/>
  <c r="F34" i="12"/>
  <c r="F16" i="12"/>
  <c r="F162" i="33" s="1"/>
  <c r="E16" i="12"/>
  <c r="E162" i="33" s="1"/>
  <c r="D16" i="12"/>
  <c r="D162" i="33" s="1"/>
  <c r="B26" i="11"/>
  <c r="F26" i="11"/>
  <c r="E26" i="11"/>
  <c r="D26" i="11"/>
  <c r="C26" i="11"/>
  <c r="C14" i="11"/>
  <c r="C151" i="33" s="1"/>
  <c r="B14" i="11"/>
  <c r="F27" i="10"/>
  <c r="E27" i="10"/>
  <c r="D27" i="10"/>
  <c r="C27" i="10"/>
  <c r="B27" i="10"/>
  <c r="B14" i="10"/>
  <c r="B15" i="9"/>
  <c r="E30" i="8"/>
  <c r="F30" i="8"/>
  <c r="D30" i="8"/>
  <c r="C15" i="8"/>
  <c r="C115" i="33" s="1"/>
  <c r="B50" i="7"/>
  <c r="F30" i="9"/>
  <c r="B30" i="9"/>
  <c r="E30" i="9"/>
  <c r="D30" i="9"/>
  <c r="C30" i="9"/>
  <c r="C15" i="9"/>
  <c r="C133" i="33" s="1"/>
  <c r="C30" i="8"/>
  <c r="B15" i="8"/>
  <c r="C49" i="3"/>
  <c r="B37" i="3"/>
  <c r="F37" i="3"/>
  <c r="E37" i="3"/>
  <c r="D37" i="3"/>
  <c r="C37" i="3"/>
  <c r="F49" i="3"/>
  <c r="E49" i="3"/>
  <c r="D49" i="3"/>
  <c r="E50" i="7"/>
  <c r="F50" i="7"/>
  <c r="D50" i="7"/>
  <c r="B17" i="6"/>
  <c r="D38" i="6"/>
  <c r="C38" i="6"/>
  <c r="F38" i="6"/>
  <c r="E38" i="6"/>
  <c r="C17" i="6"/>
  <c r="C86" i="33" s="1"/>
  <c r="C42" i="4"/>
  <c r="F42" i="4"/>
  <c r="E42" i="4"/>
  <c r="D42" i="4"/>
  <c r="B20" i="3"/>
  <c r="F41" i="2"/>
  <c r="E41" i="2"/>
  <c r="D41" i="2"/>
  <c r="C41" i="2"/>
  <c r="B20" i="2"/>
  <c r="L10" i="22" l="1"/>
  <c r="F263" i="43"/>
  <c r="I10" i="22"/>
  <c r="J10" i="22" s="1"/>
  <c r="R10" i="22"/>
  <c r="P10" i="22"/>
  <c r="N10" i="22"/>
  <c r="H10" i="22"/>
  <c r="F10" i="22"/>
  <c r="D263" i="43" l="1"/>
  <c r="N263" i="43"/>
  <c r="P263" i="43"/>
  <c r="H263" i="43"/>
  <c r="J263" i="43"/>
  <c r="L263" i="43"/>
  <c r="R263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  <author>6200391</author>
  </authors>
  <commentList>
    <comment ref="A30" authorId="0" shapeId="0" xr:uid="{00000000-0006-0000-0100-000001000000}">
      <text>
        <r>
          <rPr>
            <sz val="9"/>
            <color indexed="81"/>
            <rFont val="Tahoma"/>
            <family val="2"/>
          </rPr>
          <t>Para odonto das UBS o quadro minimo é para profissionais de 20 horas. Desta forma, os profissionais de 40 estão somados na linha de 20 horas.</t>
        </r>
      </text>
    </comment>
    <comment ref="C31" authorId="1" shapeId="0" xr:uid="{E661A1F0-F7CF-4D39-A03B-D5B554AFD0D8}">
      <text>
        <r>
          <rPr>
            <sz val="9"/>
            <color indexed="81"/>
            <rFont val="Segoe UI"/>
            <family val="2"/>
          </rPr>
          <t xml:space="preserve">1 Prof. - 30hs
1 Prof. - 10hs
</t>
        </r>
      </text>
    </comment>
    <comment ref="C34" authorId="1" shapeId="0" xr:uid="{173DD6D4-F70B-4BCF-B6B1-D967A39FCC1E}">
      <text>
        <r>
          <rPr>
            <sz val="9"/>
            <color indexed="81"/>
            <rFont val="Segoe UI"/>
            <family val="2"/>
          </rPr>
          <t xml:space="preserve">1 Prof. - 10hs
1 Prof. - 20hs
</t>
        </r>
      </text>
    </comment>
    <comment ref="D36" authorId="0" shapeId="0" xr:uid="{00000000-0006-0000-0100-000003000000}">
      <text>
        <r>
          <rPr>
            <sz val="9"/>
            <color indexed="81"/>
            <rFont val="Tahoma"/>
            <family val="2"/>
          </rPr>
          <t xml:space="preserve">3 de 30 horas 
1 de 36 horas
</t>
        </r>
      </text>
    </comment>
    <comment ref="E36" authorId="0" shapeId="0" xr:uid="{00000000-0006-0000-0100-000004000000}">
      <text>
        <r>
          <rPr>
            <sz val="9"/>
            <color indexed="81"/>
            <rFont val="Tahoma"/>
            <family val="2"/>
          </rPr>
          <t xml:space="preserve">3 de 30 horas 
1 de 36 horas
1 de 40 horas
</t>
        </r>
      </text>
    </comment>
    <comment ref="F36" authorId="0" shapeId="0" xr:uid="{00000000-0006-0000-0100-000005000000}">
      <text>
        <r>
          <rPr>
            <sz val="9"/>
            <color indexed="81"/>
            <rFont val="Tahoma"/>
            <family val="2"/>
          </rPr>
          <t xml:space="preserve">3 de 30 horas 
1 de 36 horas
1 de 40 horas
</t>
        </r>
      </text>
    </comment>
    <comment ref="G36" authorId="0" shapeId="0" xr:uid="{00000000-0006-0000-0100-000006000000}">
      <text>
        <r>
          <rPr>
            <sz val="9"/>
            <color indexed="81"/>
            <rFont val="Tahoma"/>
            <family val="2"/>
          </rPr>
          <t xml:space="preserve">3 de 30 horas 
1 de 36 horas
1 de 40 horas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F22" authorId="0" shapeId="0" xr:uid="{00000000-0006-0000-0C00-000001000000}">
      <text>
        <r>
          <rPr>
            <sz val="9"/>
            <color indexed="81"/>
            <rFont val="Tahoma"/>
            <family val="2"/>
          </rPr>
          <t xml:space="preserve">2 de 20hrs
1 de 24hrs
</t>
        </r>
      </text>
    </comment>
    <comment ref="G22" authorId="0" shapeId="0" xr:uid="{00000000-0006-0000-0C00-000002000000}">
      <text>
        <r>
          <rPr>
            <sz val="9"/>
            <color indexed="81"/>
            <rFont val="Tahoma"/>
            <family val="2"/>
          </rPr>
          <t xml:space="preserve">2 de 20hrs
1 de 24hrs
</t>
        </r>
      </text>
    </comment>
    <comment ref="C24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4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4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4" authorId="0" shapeId="0" xr:uid="{00000000-0006-0000-0C00-000007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4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" authorId="0" shapeId="0" xr:uid="{00000000-0006-0000-0C00-000009000000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9" authorId="0" shapeId="0" xr:uid="{00000000-0006-0000-0C00-00000A000000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9" authorId="0" shapeId="0" xr:uid="{00000000-0006-0000-0C00-00000B000000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9" authorId="0" shapeId="0" xr:uid="{00000000-0006-0000-0C00-00000C000000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23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3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3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3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F22" authorId="0" shapeId="0" xr:uid="{CAD7A046-4906-4648-9517-A991083C0393}">
      <text>
        <r>
          <rPr>
            <sz val="9"/>
            <color indexed="81"/>
            <rFont val="Tahoma"/>
            <family val="2"/>
          </rPr>
          <t xml:space="preserve">2 de 20hrs
1 de 24hrs
</t>
        </r>
      </text>
    </comment>
    <comment ref="G22" authorId="0" shapeId="0" xr:uid="{A72DF35C-728A-4B6A-B3AD-EBE0B493D2B3}">
      <text>
        <r>
          <rPr>
            <sz val="9"/>
            <color indexed="81"/>
            <rFont val="Tahoma"/>
            <family val="2"/>
          </rPr>
          <t xml:space="preserve">2 de 20hrs
1 de 24hrs
</t>
        </r>
      </text>
    </comment>
    <comment ref="C24" authorId="0" shapeId="0" xr:uid="{BACCFE59-95C8-4995-B264-13F9BCF7E728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" authorId="0" shapeId="0" xr:uid="{F2F754F9-56FC-4483-968A-F0B4831246E1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4" authorId="0" shapeId="0" xr:uid="{42DE0E50-E770-4E07-929A-7533AFBA5039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4" authorId="0" shapeId="0" xr:uid="{4F82ED4A-635D-47A8-BAF2-8AFC202DB57D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4" authorId="0" shapeId="0" xr:uid="{C65D6417-AD26-40A1-8D05-59A25AE82D9D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" authorId="0" shapeId="0" xr:uid="{4B9C28BA-6C30-462F-8377-9BC8C1065B3A}">
      <text>
        <r>
          <rPr>
            <b/>
            <sz val="9"/>
            <color indexed="81"/>
            <rFont val="Tahoma"/>
            <family val="2"/>
          </rPr>
          <t>4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" authorId="0" shapeId="0" xr:uid="{AAF7A386-3640-4C05-9D9E-129F7EB2B142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9" authorId="0" shapeId="0" xr:uid="{671AD337-5801-4116-8E3F-8A316E392184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9" authorId="0" shapeId="0" xr:uid="{C830A7F7-419D-48A5-809A-EA95463C6188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9" authorId="0" shapeId="0" xr:uid="{856AADDD-2FAC-4F31-A9C0-70AA6D4903B7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25" authorId="0" shapeId="0" xr:uid="{00000000-0006-0000-1000-000001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  <comment ref="D25" authorId="0" shapeId="0" xr:uid="{00000000-0006-0000-1000-000002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  <comment ref="E25" authorId="0" shapeId="0" xr:uid="{00000000-0006-0000-1000-000003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  <comment ref="F25" authorId="0" shapeId="0" xr:uid="{00000000-0006-0000-1000-000004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  <comment ref="G25" authorId="0" shapeId="0" xr:uid="{00000000-0006-0000-1000-000005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15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1 de 10h
3 de 20h
1 de 30h</t>
        </r>
      </text>
    </comment>
    <comment ref="F16" authorId="0" shapeId="0" xr:uid="{00000000-0006-0000-1200-000002000000}">
      <text>
        <r>
          <rPr>
            <sz val="9"/>
            <color indexed="81"/>
            <rFont val="Tahoma"/>
            <family val="2"/>
          </rPr>
          <t xml:space="preserve">5 prof de 30hrs
</t>
        </r>
      </text>
    </comment>
    <comment ref="G16" authorId="0" shapeId="0" xr:uid="{00000000-0006-0000-1200-000003000000}">
      <text>
        <r>
          <rPr>
            <sz val="9"/>
            <color indexed="81"/>
            <rFont val="Tahoma"/>
            <family val="2"/>
          </rPr>
          <t>3 de 30hrs</t>
        </r>
      </text>
    </comment>
    <comment ref="C21" authorId="0" shapeId="0" xr:uid="{00000000-0006-0000-1200-000004000000}">
      <text>
        <r>
          <rPr>
            <b/>
            <sz val="9"/>
            <color indexed="81"/>
            <rFont val="Tahoma"/>
            <family val="2"/>
          </rPr>
          <t>3 de 30 hrs</t>
        </r>
      </text>
    </comment>
    <comment ref="D21" authorId="0" shapeId="0" xr:uid="{00000000-0006-0000-1200-000005000000}">
      <text>
        <r>
          <rPr>
            <b/>
            <sz val="9"/>
            <color indexed="81"/>
            <rFont val="Tahoma"/>
            <family val="2"/>
          </rPr>
          <t>3 de 30 hrs</t>
        </r>
      </text>
    </comment>
    <comment ref="E21" authorId="0" shapeId="0" xr:uid="{00000000-0006-0000-1200-000006000000}">
      <text>
        <r>
          <rPr>
            <b/>
            <sz val="9"/>
            <color indexed="81"/>
            <rFont val="Tahoma"/>
            <family val="2"/>
          </rPr>
          <t>2 de 30 hrs</t>
        </r>
      </text>
    </comment>
    <comment ref="F21" authorId="0" shapeId="0" xr:uid="{00000000-0006-0000-1200-000007000000}">
      <text>
        <r>
          <rPr>
            <b/>
            <sz val="9"/>
            <color indexed="81"/>
            <rFont val="Tahoma"/>
            <family val="2"/>
          </rPr>
          <t>2 de 30 hrs</t>
        </r>
      </text>
    </comment>
    <comment ref="G21" authorId="0" shapeId="0" xr:uid="{00000000-0006-0000-1200-000008000000}">
      <text>
        <r>
          <rPr>
            <b/>
            <sz val="9"/>
            <color indexed="81"/>
            <rFont val="Tahoma"/>
            <family val="2"/>
          </rPr>
          <t>2 de 30 hrs</t>
        </r>
      </text>
    </comment>
    <comment ref="C23" authorId="0" shapeId="0" xr:uid="{00000000-0006-0000-1200-000009000000}">
      <text>
        <r>
          <rPr>
            <sz val="9"/>
            <color indexed="81"/>
            <rFont val="Tahoma"/>
            <family val="2"/>
          </rPr>
          <t>1 de 30hrs
1 de 40hrs</t>
        </r>
      </text>
    </comment>
    <comment ref="D23" authorId="0" shapeId="0" xr:uid="{00000000-0006-0000-1200-00000A000000}">
      <text>
        <r>
          <rPr>
            <sz val="9"/>
            <color indexed="81"/>
            <rFont val="Tahoma"/>
            <family val="2"/>
          </rPr>
          <t>1 de 30hrs
1 de 40hrs</t>
        </r>
      </text>
    </comment>
    <comment ref="E23" authorId="0" shapeId="0" xr:uid="{00000000-0006-0000-1200-00000B000000}">
      <text>
        <r>
          <rPr>
            <sz val="9"/>
            <color indexed="81"/>
            <rFont val="Tahoma"/>
            <family val="2"/>
          </rPr>
          <t>1 de 30hrs
1 de 40hrs</t>
        </r>
      </text>
    </comment>
    <comment ref="F23" authorId="0" shapeId="0" xr:uid="{00000000-0006-0000-1200-00000C000000}">
      <text>
        <r>
          <rPr>
            <sz val="9"/>
            <color indexed="81"/>
            <rFont val="Tahoma"/>
            <family val="2"/>
          </rPr>
          <t>1 de 30hrs
1 de 40hrs</t>
        </r>
      </text>
    </comment>
    <comment ref="G23" authorId="0" shapeId="0" xr:uid="{00000000-0006-0000-1200-00000D000000}">
      <text>
        <r>
          <rPr>
            <sz val="9"/>
            <color indexed="81"/>
            <rFont val="Tahoma"/>
            <family val="2"/>
          </rPr>
          <t>1 de 30hrs
1 de 40hrs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 de Souza Silva</author>
  </authors>
  <commentList>
    <comment ref="C11" authorId="0" shapeId="0" xr:uid="{E23E3079-EA83-44BA-9747-415B3E1AE3D1}">
      <text>
        <r>
          <rPr>
            <b/>
            <sz val="9"/>
            <color indexed="81"/>
            <rFont val="Segoe UI"/>
            <family val="2"/>
          </rPr>
          <t>Produção + corujão</t>
        </r>
      </text>
    </comment>
    <comment ref="D11" authorId="0" shapeId="0" xr:uid="{D259CD5F-9744-416A-AEC3-ED46A4128393}">
      <text>
        <r>
          <rPr>
            <b/>
            <sz val="9"/>
            <color indexed="81"/>
            <rFont val="Segoe UI"/>
            <family val="2"/>
          </rPr>
          <t>Produção + corujão</t>
        </r>
      </text>
    </comment>
    <comment ref="C12" authorId="0" shapeId="0" xr:uid="{C1BC1F0F-A9D1-4412-9741-3C0AEFCB4A96}">
      <text>
        <r>
          <rPr>
            <b/>
            <sz val="9"/>
            <color indexed="81"/>
            <rFont val="Segoe UI"/>
            <family val="2"/>
          </rPr>
          <t>Produção + corujão</t>
        </r>
      </text>
    </comment>
    <comment ref="D12" authorId="0" shapeId="0" xr:uid="{EFCA1F9C-E609-408C-9C41-B885FCE54BA3}">
      <text>
        <r>
          <rPr>
            <b/>
            <sz val="9"/>
            <color indexed="81"/>
            <rFont val="Segoe UI"/>
            <family val="2"/>
          </rPr>
          <t>Produção + corujão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7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 xml:space="preserve">8 de 12
1 de 22
2 de 24 </t>
        </r>
      </text>
    </comment>
    <comment ref="G7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 xml:space="preserve">7 de 12
1 de 22
2 de 24 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  <author>Gerente</author>
  </authors>
  <commentList>
    <comment ref="G46" authorId="0" shapeId="0" xr:uid="{00000000-0006-0000-1A00-000001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G47" authorId="0" shapeId="0" xr:uid="{00000000-0006-0000-1A00-000002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E53" authorId="1" shapeId="0" xr:uid="{00000000-0006-0000-1A00-000003000000}">
      <text>
        <r>
          <rPr>
            <b/>
            <sz val="9"/>
            <color indexed="81"/>
            <rFont val="Tahoma"/>
            <family val="2"/>
          </rPr>
          <t>Férias dos profissionais no período</t>
        </r>
      </text>
    </comment>
    <comment ref="G59" authorId="0" shapeId="0" xr:uid="{00000000-0006-0000-1A00-000004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G60" authorId="0" shapeId="0" xr:uid="{00000000-0006-0000-1A00-000005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E95" authorId="1" shapeId="0" xr:uid="{00000000-0006-0000-1A00-000006000000}">
      <text>
        <r>
          <rPr>
            <sz val="9"/>
            <color indexed="81"/>
            <rFont val="Tahoma"/>
            <family val="2"/>
          </rPr>
          <t>Profissional solicitou demissão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6" authorId="1" shapeId="0" xr:uid="{00000000-0006-0000-1A00-000007000000}">
      <text>
        <r>
          <rPr>
            <sz val="9"/>
            <color indexed="81"/>
            <rFont val="Tahoma"/>
            <family val="2"/>
          </rPr>
          <t>Profissional de férias</t>
        </r>
      </text>
    </comment>
    <comment ref="A99" authorId="0" shapeId="0" xr:uid="{00000000-0006-0000-1A00-000008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100" authorId="0" shapeId="0" xr:uid="{00000000-0006-0000-1A00-000009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E142" authorId="1" shapeId="0" xr:uid="{00000000-0006-0000-1A00-00000A000000}">
      <text>
        <r>
          <rPr>
            <sz val="9"/>
            <color indexed="81"/>
            <rFont val="Tahoma"/>
            <family val="2"/>
          </rPr>
          <t>1 profissional de férias e outra de licença maternidade</t>
        </r>
      </text>
    </comment>
    <comment ref="E148" authorId="1" shapeId="0" xr:uid="{00000000-0006-0000-1A00-00000B000000}">
      <text>
        <r>
          <rPr>
            <sz val="9"/>
            <color indexed="81"/>
            <rFont val="Tahoma"/>
            <family val="2"/>
          </rPr>
          <t xml:space="preserve">16 saindas no mês, sendo 7 obitos 
</t>
        </r>
      </text>
    </comment>
    <comment ref="E170" authorId="1" shapeId="0" xr:uid="{00000000-0006-0000-1A00-00000C000000}">
      <text>
        <r>
          <rPr>
            <sz val="9"/>
            <color indexed="81"/>
            <rFont val="Tahoma"/>
            <family val="2"/>
          </rPr>
          <t xml:space="preserve">1 prof férias.
1 prof retornou de licença maternidade e depiu demissão
</t>
        </r>
      </text>
    </comment>
    <comment ref="E177" authorId="1" shapeId="0" xr:uid="{00000000-0006-0000-1A00-00000D000000}">
      <text>
        <r>
          <rPr>
            <sz val="9"/>
            <color indexed="81"/>
            <rFont val="Tahoma"/>
            <family val="2"/>
          </rPr>
          <t>solicitou demissão</t>
        </r>
      </text>
    </comment>
    <comment ref="C196" authorId="0" shapeId="0" xr:uid="{00000000-0006-0000-1A00-00000E000000}">
      <text>
        <r>
          <rPr>
            <b/>
            <sz val="9"/>
            <color indexed="81"/>
            <rFont val="Tahoma"/>
            <family val="2"/>
          </rPr>
          <t>Consultas de 1 vez da Estatística</t>
        </r>
      </text>
    </comment>
    <comment ref="C197" authorId="0" shapeId="0" xr:uid="{00000000-0006-0000-1A00-00000F000000}">
      <text>
        <r>
          <rPr>
            <b/>
            <sz val="9"/>
            <color indexed="81"/>
            <rFont val="Tahoma"/>
            <family val="2"/>
          </rPr>
          <t>Total de Consultas do BPA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  <author>Gerente</author>
  </authors>
  <commentList>
    <comment ref="G25" authorId="0" shapeId="0" xr:uid="{00000000-0006-0000-1B00-000001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G26" authorId="0" shapeId="0" xr:uid="{00000000-0006-0000-1B00-000002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E32" authorId="1" shapeId="0" xr:uid="{00000000-0006-0000-1B00-000003000000}">
      <text>
        <r>
          <rPr>
            <b/>
            <sz val="9"/>
            <color indexed="81"/>
            <rFont val="Tahoma"/>
            <family val="2"/>
          </rPr>
          <t>Férias dos profissionais no período</t>
        </r>
      </text>
    </comment>
    <comment ref="G38" authorId="0" shapeId="0" xr:uid="{00000000-0006-0000-1B00-000004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G39" authorId="0" shapeId="0" xr:uid="{00000000-0006-0000-1B00-000005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E71" authorId="1" shapeId="0" xr:uid="{00000000-0006-0000-1B00-000006000000}">
      <text>
        <r>
          <rPr>
            <sz val="9"/>
            <color indexed="81"/>
            <rFont val="Tahoma"/>
            <family val="2"/>
          </rPr>
          <t>Profissional solicitou demissão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72" authorId="1" shapeId="0" xr:uid="{00000000-0006-0000-1B00-000007000000}">
      <text>
        <r>
          <rPr>
            <sz val="9"/>
            <color indexed="81"/>
            <rFont val="Tahoma"/>
            <family val="2"/>
          </rPr>
          <t>Profissional de férias</t>
        </r>
      </text>
    </comment>
    <comment ref="A75" authorId="0" shapeId="0" xr:uid="{00000000-0006-0000-1B00-000008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76" authorId="0" shapeId="0" xr:uid="{00000000-0006-0000-1B00-000009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E106" authorId="1" shapeId="0" xr:uid="{00000000-0006-0000-1B00-00000A000000}">
      <text>
        <r>
          <rPr>
            <sz val="9"/>
            <color indexed="81"/>
            <rFont val="Tahoma"/>
            <family val="2"/>
          </rPr>
          <t>1 profissional de férias e outra de licença maternidade</t>
        </r>
      </text>
    </comment>
    <comment ref="E112" authorId="1" shapeId="0" xr:uid="{00000000-0006-0000-1B00-00000B000000}">
      <text>
        <r>
          <rPr>
            <sz val="9"/>
            <color indexed="81"/>
            <rFont val="Tahoma"/>
            <family val="2"/>
          </rPr>
          <t xml:space="preserve">16 saindas no mês, sendo 7 obitos 
</t>
        </r>
      </text>
    </comment>
    <comment ref="E134" authorId="1" shapeId="0" xr:uid="{00000000-0006-0000-1B00-00000C000000}">
      <text>
        <r>
          <rPr>
            <sz val="9"/>
            <color indexed="81"/>
            <rFont val="Tahoma"/>
            <family val="2"/>
          </rPr>
          <t xml:space="preserve">1 prof férias.
1 prof retornou de licença maternidade e depiu demissão
</t>
        </r>
      </text>
    </comment>
    <comment ref="E141" authorId="1" shapeId="0" xr:uid="{00000000-0006-0000-1B00-00000D000000}">
      <text>
        <r>
          <rPr>
            <sz val="9"/>
            <color indexed="81"/>
            <rFont val="Tahoma"/>
            <family val="2"/>
          </rPr>
          <t>solicitou demissão</t>
        </r>
      </text>
    </comment>
    <comment ref="C160" authorId="0" shapeId="0" xr:uid="{00000000-0006-0000-1B00-00000E000000}">
      <text>
        <r>
          <rPr>
            <b/>
            <sz val="9"/>
            <color indexed="81"/>
            <rFont val="Tahoma"/>
            <family val="2"/>
          </rPr>
          <t>Consultas de 1 vez da Estatística</t>
        </r>
      </text>
    </comment>
    <comment ref="C161" authorId="0" shapeId="0" xr:uid="{00000000-0006-0000-1B00-00000F000000}">
      <text>
        <r>
          <rPr>
            <b/>
            <sz val="9"/>
            <color indexed="81"/>
            <rFont val="Tahoma"/>
            <family val="2"/>
          </rPr>
          <t>Total de Consultas do BPA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A85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86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A28" authorId="0" shapeId="0" xr:uid="{00000000-0006-0000-0300-000001000000}">
      <text>
        <r>
          <rPr>
            <sz val="9"/>
            <color indexed="81"/>
            <rFont val="Tahoma"/>
            <family val="2"/>
          </rPr>
          <t xml:space="preserve">Trabalhar aos sábados 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A39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40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C54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Consultas de 1 vez da Estatística</t>
        </r>
      </text>
    </comment>
    <comment ref="C55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Total de Consultas do BPA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silva</author>
    <author>Luis Alberto</author>
    <author>leonardof</author>
  </authors>
  <commentList>
    <comment ref="C33" authorId="0" shapeId="0" xr:uid="{00000000-0006-0000-1F00-000001000000}">
      <text>
        <r>
          <rPr>
            <b/>
            <sz val="9"/>
            <color indexed="81"/>
            <rFont val="Calibri"/>
            <family val="2"/>
          </rPr>
          <t>1 de 30 
1 de 40</t>
        </r>
      </text>
    </comment>
    <comment ref="C50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1 de 20
1 de 32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50" authorId="1" shapeId="0" xr:uid="{00000000-0006-0000-1F00-000003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0" authorId="1" shapeId="0" xr:uid="{00000000-0006-0000-1F00-000004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1" authorId="1" shapeId="0" xr:uid="{00000000-0006-0000-1F00-000005000000}">
      <text>
        <r>
          <rPr>
            <b/>
            <sz val="9"/>
            <color indexed="81"/>
            <rFont val="Tahoma"/>
            <family val="2"/>
          </rPr>
          <t>3 de 20
1 de 32</t>
        </r>
      </text>
    </comment>
    <comment ref="E51" authorId="1" shapeId="0" xr:uid="{00000000-0006-0000-1F00-000006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G51" authorId="1" shapeId="0" xr:uid="{00000000-0006-0000-1F00-000007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C64" authorId="1" shapeId="0" xr:uid="{00000000-0006-0000-1F00-000008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E64" authorId="1" shapeId="0" xr:uid="{00000000-0006-0000-1F00-000009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G64" authorId="1" shapeId="0" xr:uid="{00000000-0006-0000-1F00-00000A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G77" authorId="1" shapeId="0" xr:uid="{00000000-0006-0000-1F00-00000B000000}">
      <text>
        <r>
          <rPr>
            <sz val="9"/>
            <color indexed="81"/>
            <rFont val="Tahoma"/>
            <family val="2"/>
          </rPr>
          <t xml:space="preserve">Iniciou dia 23/11/2015
</t>
        </r>
      </text>
    </comment>
    <comment ref="C89" authorId="0" shapeId="0" xr:uid="{00000000-0006-0000-1F00-00000C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G89" authorId="0" shapeId="0" xr:uid="{00000000-0006-0000-1F00-00000D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C91" authorId="1" shapeId="0" xr:uid="{00000000-0006-0000-1F00-00000E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E91" authorId="1" shapeId="0" xr:uid="{00000000-0006-0000-1F00-00000F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G91" authorId="1" shapeId="0" xr:uid="{00000000-0006-0000-1F00-000010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C106" authorId="1" shapeId="0" xr:uid="{00000000-0006-0000-1F00-000011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06" authorId="1" shapeId="0" xr:uid="{00000000-0006-0000-1F00-000012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2" authorId="1" shapeId="0" xr:uid="{00000000-0006-0000-1F00-000013000000}">
      <text>
        <r>
          <rPr>
            <b/>
            <sz val="9"/>
            <color indexed="81"/>
            <rFont val="Tahoma"/>
            <family val="2"/>
          </rPr>
          <t>1 de 40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9" authorId="0" shapeId="0" xr:uid="{00000000-0006-0000-1F00-000014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E119" authorId="0" shapeId="0" xr:uid="{00000000-0006-0000-1F00-000015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G119" authorId="0" shapeId="0" xr:uid="{00000000-0006-0000-1F00-000016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C135" authorId="0" shapeId="0" xr:uid="{00000000-0006-0000-1F00-000017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C143" authorId="1" shapeId="0" xr:uid="{00000000-0006-0000-1F00-000018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E143" authorId="1" shapeId="0" xr:uid="{00000000-0006-0000-1F00-000019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43" authorId="1" shapeId="0" xr:uid="{00000000-0006-0000-1F00-00001A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46" authorId="1" shapeId="0" xr:uid="{00000000-0006-0000-1F00-00001B000000}">
      <text>
        <r>
          <rPr>
            <sz val="9"/>
            <color indexed="81"/>
            <rFont val="Tahoma"/>
            <family val="2"/>
          </rPr>
          <t xml:space="preserve">5 de 30 
1 de 40
</t>
        </r>
      </text>
    </comment>
    <comment ref="E148" authorId="1" shapeId="0" xr:uid="{00000000-0006-0000-1F00-00001C000000}">
      <text>
        <r>
          <rPr>
            <b/>
            <sz val="9"/>
            <color indexed="81"/>
            <rFont val="Tahoma"/>
            <family val="2"/>
          </rPr>
          <t>solicitou aposentadoria</t>
        </r>
      </text>
    </comment>
    <comment ref="G148" authorId="1" shapeId="0" xr:uid="{00000000-0006-0000-1F00-00001D000000}">
      <text>
        <r>
          <rPr>
            <b/>
            <sz val="9"/>
            <color indexed="81"/>
            <rFont val="Tahoma"/>
            <family val="2"/>
          </rPr>
          <t>solicitou aposentadoria</t>
        </r>
      </text>
    </comment>
    <comment ref="E156" authorId="2" shapeId="0" xr:uid="{00000000-0006-0000-1F00-00001E000000}">
      <text>
        <r>
          <rPr>
            <b/>
            <sz val="9"/>
            <color indexed="81"/>
            <rFont val="Tahoma"/>
            <family val="2"/>
          </rPr>
          <t xml:space="preserve">1 de 10hrs
1 de 20hrs
</t>
        </r>
      </text>
    </comment>
    <comment ref="C160" authorId="0" shapeId="0" xr:uid="{00000000-0006-0000-1F00-00001F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E160" authorId="0" shapeId="0" xr:uid="{00000000-0006-0000-1F00-000020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G160" authorId="0" shapeId="0" xr:uid="{00000000-0006-0000-1F00-000021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C177" authorId="1" shapeId="0" xr:uid="{00000000-0006-0000-1F00-000022000000}">
      <text>
        <r>
          <rPr>
            <b/>
            <sz val="9"/>
            <color indexed="81"/>
            <rFont val="Tahoma"/>
            <family val="2"/>
          </rPr>
          <t>3 de 20
1 de 24</t>
        </r>
      </text>
    </comment>
    <comment ref="G177" authorId="1" shapeId="0" xr:uid="{00000000-0006-0000-1F00-000023000000}">
      <text>
        <r>
          <rPr>
            <sz val="9"/>
            <color indexed="81"/>
            <rFont val="Tahoma"/>
            <family val="2"/>
          </rPr>
          <t>2 de 20 hrs
1 de 24 hrs</t>
        </r>
      </text>
    </comment>
    <comment ref="C179" authorId="1" shapeId="0" xr:uid="{00000000-0006-0000-1F00-000024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E179" authorId="1" shapeId="0" xr:uid="{00000000-0006-0000-1F00-000025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G179" authorId="1" shapeId="0" xr:uid="{00000000-0006-0000-1F00-000026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C199" authorId="1" shapeId="0" xr:uid="{00000000-0006-0000-1F00-000027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E199" authorId="1" shapeId="0" xr:uid="{00000000-0006-0000-1F00-000028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G199" authorId="1" shapeId="0" xr:uid="{00000000-0006-0000-1F00-000029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I199" authorId="1" shapeId="0" xr:uid="{00000000-0006-0000-1F00-00002A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K199" authorId="1" shapeId="0" xr:uid="{00000000-0006-0000-1F00-00002B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C200" authorId="0" shapeId="0" xr:uid="{00000000-0006-0000-1F00-00002C000000}">
      <text>
        <r>
          <rPr>
            <b/>
            <sz val="9"/>
            <color indexed="81"/>
            <rFont val="Calibri"/>
            <family val="2"/>
          </rPr>
          <t>10 hrs</t>
        </r>
      </text>
    </comment>
    <comment ref="E200" authorId="0" shapeId="0" xr:uid="{00000000-0006-0000-1F00-00002D000000}">
      <text>
        <r>
          <rPr>
            <b/>
            <sz val="9"/>
            <color indexed="81"/>
            <rFont val="Calibri"/>
            <family val="2"/>
          </rPr>
          <t>10 hrs</t>
        </r>
      </text>
    </comment>
    <comment ref="G200" authorId="0" shapeId="0" xr:uid="{00000000-0006-0000-1F00-00002E000000}">
      <text>
        <r>
          <rPr>
            <b/>
            <sz val="9"/>
            <color indexed="81"/>
            <rFont val="Calibri"/>
            <family val="2"/>
          </rPr>
          <t>1 de 10 hrs
1 de 20 hrs</t>
        </r>
      </text>
    </comment>
    <comment ref="G207" authorId="1" shapeId="0" xr:uid="{00000000-0006-0000-1F00-00002F000000}">
      <text>
        <r>
          <rPr>
            <sz val="9"/>
            <color indexed="81"/>
            <rFont val="Tahoma"/>
            <family val="2"/>
          </rPr>
          <t>Contrado final de Novembro. Aguardando CBO da SMS para criação do CNES</t>
        </r>
      </text>
    </comment>
    <comment ref="E229" authorId="2" shapeId="0" xr:uid="{00000000-0006-0000-1F00-000030000000}">
      <text>
        <r>
          <rPr>
            <b/>
            <sz val="9"/>
            <color indexed="81"/>
            <rFont val="Tahoma"/>
            <family val="2"/>
          </rPr>
          <t xml:space="preserve">1 de 12 hrs
</t>
        </r>
      </text>
    </comment>
    <comment ref="C234" authorId="0" shapeId="0" xr:uid="{00000000-0006-0000-1F00-000031000000}">
      <text>
        <r>
          <rPr>
            <b/>
            <sz val="9"/>
            <color indexed="81"/>
            <rFont val="Calibri"/>
            <family val="2"/>
          </rPr>
          <t>1 de 40</t>
        </r>
      </text>
    </comment>
    <comment ref="C245" authorId="1" shapeId="0" xr:uid="{00000000-0006-0000-1F00-000032000000}">
      <text>
        <r>
          <rPr>
            <b/>
            <sz val="9"/>
            <color indexed="81"/>
            <rFont val="Tahoma"/>
            <family val="2"/>
          </rPr>
          <t>1 de 30 hrs</t>
        </r>
      </text>
    </comment>
    <comment ref="C250" authorId="1" shapeId="0" xr:uid="{00000000-0006-0000-1F00-000033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E250" authorId="1" shapeId="0" xr:uid="{00000000-0006-0000-1F00-000034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G250" authorId="1" shapeId="0" xr:uid="{00000000-0006-0000-1F00-000035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C258" authorId="1" shapeId="0" xr:uid="{00000000-0006-0000-1F00-000036000000}">
      <text>
        <r>
          <rPr>
            <b/>
            <sz val="9"/>
            <color indexed="81"/>
            <rFont val="Tahoma"/>
            <family val="2"/>
          </rPr>
          <t>1 de 30 
1 de 40</t>
        </r>
      </text>
    </comment>
    <comment ref="C265" authorId="1" shapeId="0" xr:uid="{00000000-0006-0000-1F00-000037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E265" authorId="1" shapeId="0" xr:uid="{00000000-0006-0000-1F00-000038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G265" authorId="1" shapeId="0" xr:uid="{00000000-0006-0000-1F00-000039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G266" authorId="1" shapeId="0" xr:uid="{00000000-0006-0000-1F00-00003A000000}">
      <text>
        <r>
          <rPr>
            <b/>
            <sz val="9"/>
            <color indexed="81"/>
            <rFont val="Tahoma"/>
            <family val="2"/>
          </rPr>
          <t>1 de 12 hrs
1 de 24 hrs
1 de 30 hrs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  <author>luis silva</author>
    <author>leonardof</author>
  </authors>
  <commentList>
    <comment ref="E62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1 de 20
1 de 32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2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63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3 de 20
1 de 32</t>
        </r>
      </text>
    </comment>
    <comment ref="G63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I63" authorId="0" shapeId="0" xr:uid="{00000000-0006-0000-2100-000006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E71" authorId="0" shapeId="0" xr:uid="{00000000-0006-0000-2100-000007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G71" authorId="0" shapeId="0" xr:uid="{00000000-0006-0000-2100-000008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I71" authorId="0" shapeId="0" xr:uid="{00000000-0006-0000-2100-000009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E79" authorId="1" shapeId="0" xr:uid="{00000000-0006-0000-2100-00000A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I79" authorId="1" shapeId="0" xr:uid="{00000000-0006-0000-2100-00000B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E81" authorId="0" shapeId="0" xr:uid="{00000000-0006-0000-2100-00000C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G81" authorId="0" shapeId="0" xr:uid="{00000000-0006-0000-2100-00000D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I81" authorId="0" shapeId="0" xr:uid="{00000000-0006-0000-2100-00000E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E89" authorId="0" shapeId="0" xr:uid="{00000000-0006-0000-2100-00000F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9" authorId="0" shapeId="0" xr:uid="{00000000-0006-0000-2100-000010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5" authorId="1" shapeId="0" xr:uid="{00000000-0006-0000-2100-000011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G95" authorId="1" shapeId="0" xr:uid="{00000000-0006-0000-2100-000012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I95" authorId="1" shapeId="0" xr:uid="{00000000-0006-0000-2100-000013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E102" authorId="1" shapeId="0" xr:uid="{00000000-0006-0000-2100-000014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E108" authorId="0" shapeId="0" xr:uid="{00000000-0006-0000-2100-000015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08" authorId="0" shapeId="0" xr:uid="{00000000-0006-0000-2100-000016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I108" authorId="0" shapeId="0" xr:uid="{00000000-0006-0000-2100-000017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16" authorId="2" shapeId="0" xr:uid="{00000000-0006-0000-2100-000018000000}">
      <text>
        <r>
          <rPr>
            <b/>
            <sz val="9"/>
            <color indexed="81"/>
            <rFont val="Tahoma"/>
            <family val="2"/>
          </rPr>
          <t xml:space="preserve">1 de 10hrs
1 de 20hrs
</t>
        </r>
      </text>
    </comment>
    <comment ref="E128" authorId="0" shapeId="0" xr:uid="{00000000-0006-0000-2100-000019000000}">
      <text>
        <r>
          <rPr>
            <b/>
            <sz val="9"/>
            <color indexed="81"/>
            <rFont val="Tahoma"/>
            <family val="2"/>
          </rPr>
          <t>3 de 20
1 de 24</t>
        </r>
      </text>
    </comment>
    <comment ref="I128" authorId="0" shapeId="0" xr:uid="{00000000-0006-0000-2100-00001A000000}">
      <text>
        <r>
          <rPr>
            <sz val="9"/>
            <color indexed="81"/>
            <rFont val="Tahoma"/>
            <family val="2"/>
          </rPr>
          <t>2 de 20 hrs
1 de 24 hrs</t>
        </r>
      </text>
    </comment>
    <comment ref="E130" authorId="0" shapeId="0" xr:uid="{00000000-0006-0000-2100-00001B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G130" authorId="0" shapeId="0" xr:uid="{00000000-0006-0000-2100-00001C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I130" authorId="0" shapeId="0" xr:uid="{00000000-0006-0000-2100-00001D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G151" authorId="2" shapeId="0" xr:uid="{00000000-0006-0000-2100-00001E000000}">
      <text>
        <r>
          <rPr>
            <b/>
            <sz val="9"/>
            <color indexed="81"/>
            <rFont val="Tahoma"/>
            <family val="2"/>
          </rPr>
          <t xml:space="preserve">1 de 12 hrs
</t>
        </r>
      </text>
    </comment>
    <comment ref="E164" authorId="0" shapeId="0" xr:uid="{00000000-0006-0000-2100-00001F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G164" authorId="0" shapeId="0" xr:uid="{00000000-0006-0000-2100-000020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I164" authorId="0" shapeId="0" xr:uid="{00000000-0006-0000-2100-000021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E170" authorId="0" shapeId="0" xr:uid="{00000000-0006-0000-2100-000022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G170" authorId="0" shapeId="0" xr:uid="{00000000-0006-0000-2100-000023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I170" authorId="0" shapeId="0" xr:uid="{00000000-0006-0000-2100-000024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I171" authorId="0" shapeId="0" xr:uid="{00000000-0006-0000-2100-000025000000}">
      <text>
        <r>
          <rPr>
            <b/>
            <sz val="9"/>
            <color indexed="81"/>
            <rFont val="Tahoma"/>
            <family val="2"/>
          </rPr>
          <t>1 de 12 hrs
1 de 24 hrs
1 de 30 hrs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I94" authorId="0" shapeId="0" xr:uid="{00000000-0006-0000-2300-000001000000}">
      <text>
        <r>
          <rPr>
            <sz val="9"/>
            <color indexed="81"/>
            <rFont val="Tahoma"/>
            <family val="2"/>
          </rPr>
          <t xml:space="preserve">5 de 30 
1 de 40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23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2 de 20
1 de 12 (jenifer)</t>
        </r>
      </text>
    </comment>
    <comment ref="D23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2 de 20
1 de 12 (jenifer)</t>
        </r>
      </text>
    </comment>
    <comment ref="E23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2 de 20 hrs
2 de 12 hrs</t>
        </r>
      </text>
    </comment>
    <comment ref="C26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D26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E26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F26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G26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C27" authorId="0" shapeId="0" xr:uid="{00000000-0006-0000-0400-000009000000}">
      <text>
        <r>
          <rPr>
            <sz val="9"/>
            <color indexed="81"/>
            <rFont val="Tahoma"/>
            <family val="2"/>
          </rPr>
          <t>1 prof de 20hrs
1 prof de 10hrs
2 prof de 12hrs (PMSP + SPDM)</t>
        </r>
      </text>
    </comment>
    <comment ref="D27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1 de 12
1 de 20
1 de 32</t>
        </r>
      </text>
    </comment>
    <comment ref="E27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1 de 10
1 de 12
1 de 20
1 de 32</t>
        </r>
      </text>
    </comment>
    <comment ref="F27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1 de 10
1 de 12
1 de 20
1 de 32</t>
        </r>
      </text>
    </comment>
    <comment ref="G27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1 de 10
1 de 12
1 de 20
1 de 32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A10" authorId="0" shapeId="0" xr:uid="{00000000-0006-0000-0500-000001000000}">
      <text>
        <r>
          <rPr>
            <sz val="9"/>
            <color indexed="81"/>
            <rFont val="Tahoma"/>
            <family val="2"/>
          </rPr>
          <t>Atendimento</t>
        </r>
      </text>
    </comment>
    <comment ref="A1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2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4 de 30
1 de 40</t>
        </r>
      </text>
    </comment>
    <comment ref="D2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4 de 30
1 de 40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24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 xml:space="preserve">8 de 12
1 de 22
2 de 24 </t>
        </r>
      </text>
    </comment>
    <comment ref="D24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 xml:space="preserve">7 de 12
1 de 22
2 de 24 </t>
        </r>
      </text>
    </comment>
    <comment ref="E24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 xml:space="preserve">7 de 12
1 de 22
2 de 24 </t>
        </r>
      </text>
    </comment>
    <comment ref="C25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3 de 10
2 de 20</t>
        </r>
      </text>
    </comment>
    <comment ref="D25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 xml:space="preserve">3 de 20 hrs
1 de 10 (24 ama + 10 ubs)
1 de 12 hrs
</t>
        </r>
      </text>
    </comment>
    <comment ref="E25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 xml:space="preserve">3 de 20 hrs
1 de 10 (24 ama + 10 ubs)
2 de 12 hrs
</t>
        </r>
      </text>
    </comment>
    <comment ref="C28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  <comment ref="D28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  <comment ref="E28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  <comment ref="F28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  <comment ref="G28" authorId="0" shapeId="0" xr:uid="{00000000-0006-0000-0600-00000B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E47" authorId="0" shapeId="0" xr:uid="{00000000-0006-0000-1400-000025000000}">
      <text>
        <r>
          <rPr>
            <sz val="9"/>
            <color indexed="81"/>
            <rFont val="Tahoma"/>
            <family val="2"/>
          </rPr>
          <t>Profissinal inciou na unidade no inicio do mês, porém não foi atualizado o Cnes da Unidade. Desta forma, somente consta no WEBSAASS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F21" authorId="0" shapeId="0" xr:uid="{00000000-0006-0000-0800-000001000000}">
      <text>
        <r>
          <rPr>
            <sz val="9"/>
            <color indexed="81"/>
            <rFont val="Tahoma"/>
            <family val="2"/>
          </rPr>
          <t>1 clinico 20hrs
1 geriatra 20hrs</t>
        </r>
      </text>
    </comment>
    <comment ref="G21" authorId="0" shapeId="0" xr:uid="{00000000-0006-0000-0800-000002000000}">
      <text>
        <r>
          <rPr>
            <sz val="9"/>
            <color indexed="81"/>
            <rFont val="Tahoma"/>
            <family val="2"/>
          </rPr>
          <t>1 clinico 20hrs
1 geriatra 20hrs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2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1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1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1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<sst xmlns="http://schemas.openxmlformats.org/spreadsheetml/2006/main" count="6219" uniqueCount="645">
  <si>
    <t xml:space="preserve">                  OSS/SPDM – Associação Paulista para o Desenvolvimento da Medicina</t>
  </si>
  <si>
    <t>%</t>
  </si>
  <si>
    <t>SET</t>
  </si>
  <si>
    <t>OUT</t>
  </si>
  <si>
    <t>NOV</t>
  </si>
  <si>
    <t>DEZ</t>
  </si>
  <si>
    <t>TOTAL</t>
  </si>
  <si>
    <t>SOMA</t>
  </si>
  <si>
    <t>Cirurgião Dentista (atendimento individual) UBS</t>
  </si>
  <si>
    <t>Cirurgião Dentista (procedimento) UBS</t>
  </si>
  <si>
    <t>Clinico (consulta) UBS</t>
  </si>
  <si>
    <t>Pediadra (consulta) UBS</t>
  </si>
  <si>
    <t>Psiquiatra (consulta) UBS</t>
  </si>
  <si>
    <t>Tocoginecologista (consulta) UBS</t>
  </si>
  <si>
    <t>Categoria Profissional</t>
  </si>
  <si>
    <t>Meta / Mês</t>
  </si>
  <si>
    <t>ACS  - ESF (40h)</t>
  </si>
  <si>
    <t>Médico Generelista ESF (40h)</t>
  </si>
  <si>
    <t xml:space="preserve">Enfermeiro - ESF (40h) </t>
  </si>
  <si>
    <t>Cirurgião Dentista (40h) UBS</t>
  </si>
  <si>
    <t>Clinico (20h) UBS</t>
  </si>
  <si>
    <t>Pediadra (20h) UBS</t>
  </si>
  <si>
    <t>Psiquiatra (20h) UBS</t>
  </si>
  <si>
    <t>Tocoginecologista (20h) UBS</t>
  </si>
  <si>
    <t>Assistente Social (30h) UBS</t>
  </si>
  <si>
    <t>Enfermeiro (30h) UBS</t>
  </si>
  <si>
    <t>Farmacêutico (40h) UBS</t>
  </si>
  <si>
    <t>ACS (Visita Domiciliar) - ESF</t>
  </si>
  <si>
    <t>Médico Generelista (consulta) - ESF</t>
  </si>
  <si>
    <t xml:space="preserve">Enfermeiro (consulta) - ESF </t>
  </si>
  <si>
    <t>Cirurgião Dentista (atendimento individual) ESB</t>
  </si>
  <si>
    <t>Cirurgião Dentista (procedimento) ESB</t>
  </si>
  <si>
    <t>Cirurgião Dentista (40h) ESB</t>
  </si>
  <si>
    <t>Cirurgião Dentista (20h) UBS</t>
  </si>
  <si>
    <t>Psicologo (30h) UBS</t>
  </si>
  <si>
    <t>Assistente Social (30h) NASF</t>
  </si>
  <si>
    <t>Fisioterapeuta (20h) NASF</t>
  </si>
  <si>
    <t>Psiquiatra (20h) NASF</t>
  </si>
  <si>
    <t>Terapeuta Ocupacional (20h) NASF</t>
  </si>
  <si>
    <t>Nutricionista (40h) NASF</t>
  </si>
  <si>
    <t>Fonoaudiólogo (40h) NASF</t>
  </si>
  <si>
    <t>Nutricionista (40h)</t>
  </si>
  <si>
    <t>Pediatra (consulta) UBS</t>
  </si>
  <si>
    <t>Pediatra (20h) UBS</t>
  </si>
  <si>
    <t>Psicologo (40h) NASF</t>
  </si>
  <si>
    <t>Enfermeiro (40h) UBS</t>
  </si>
  <si>
    <t>Fisioterapeuta (30h) UBS</t>
  </si>
  <si>
    <t>EQUIPE MINÍMA -  ATENÇÃO BÁSICA - UBS PARQUE NOVO MUNDO II - MISTA  - 5 ESF + 2 ESB MODALIDADE 1– 2015</t>
  </si>
  <si>
    <t>Pneumologista (consulta) UBS</t>
  </si>
  <si>
    <t>Cardiologista (consulta) UBS</t>
  </si>
  <si>
    <t>Pneumologista (20h) UBS</t>
  </si>
  <si>
    <t>Terapêuta Ocupacional (30h) UBS</t>
  </si>
  <si>
    <t>Periodontia</t>
  </si>
  <si>
    <t>Semiologia (disponível/procura)</t>
  </si>
  <si>
    <t>Cirurgia Oral Menor</t>
  </si>
  <si>
    <t>Endodontia</t>
  </si>
  <si>
    <t>Paciente Especial*</t>
  </si>
  <si>
    <t>CD Protesista</t>
  </si>
  <si>
    <t>Ortopedia funcional dos maxilares/Ortodontia</t>
  </si>
  <si>
    <t>Próteses e Aparelhos Ortodônticos (entregue no mês)</t>
  </si>
  <si>
    <t>Paciente Especial* (20h)</t>
  </si>
  <si>
    <t>Médico Clínico (12h) - Quarta a Sábado</t>
  </si>
  <si>
    <t>Pediatra (12h) - Segunda a Sexta</t>
  </si>
  <si>
    <t>DESCRIÇÃO</t>
  </si>
  <si>
    <t>Realizado (SIM/NÃO)</t>
  </si>
  <si>
    <t>Pontuação</t>
  </si>
  <si>
    <t>Pontualidade na entrega dos relatórios mensais de prestação de contas assistenciais e financeiras.</t>
  </si>
  <si>
    <t>Preenchimento de prontuários, nos seguintes aspectos: legibilidade, assinaturas, CID, exame físico.</t>
  </si>
  <si>
    <t>Execução do Plano de Educação Permanente aprovado pela CRS.</t>
  </si>
  <si>
    <t>Proporção de crianças com até 12 (doze) meses de idade com calendário vacinal completo nas unidades gerenciadas no Contrato de Gestão.</t>
  </si>
  <si>
    <t>Proporção de gestantes que realizaram procedimentos básicos no pré-natal e puerpério nas unidades gerenciadas no Contrato de Gestão.</t>
  </si>
  <si>
    <t>Proporção de gestantes com 7 (sete) ou mais consultas de pré-natal realizada nas unidades gerenciadas pelo Contrato de Gestão</t>
  </si>
  <si>
    <t>Entrega de relatório comentado das reclamações recebidas através das diferentes auditorias e S A U, e das providências adotadas.</t>
  </si>
  <si>
    <t>Funcionamento Conselho Gestor.</t>
  </si>
  <si>
    <t>Nota:  A coluna "Realizado" deve ser preenchida com "SIM" ou "NÃO"</t>
  </si>
  <si>
    <t xml:space="preserve">                - Os campos achurados não devem ser preenchidos</t>
  </si>
  <si>
    <t xml:space="preserve">                - Os campos da pontuação serão preenchidos automaticamente.</t>
  </si>
  <si>
    <t>Assistente Social (consulta) URSI</t>
  </si>
  <si>
    <t>Enfermeiro (consulta) URSI</t>
  </si>
  <si>
    <t>Nutricionista (consulta) URSI</t>
  </si>
  <si>
    <t>Fisioterapeuta (consulta) URSI</t>
  </si>
  <si>
    <t>Terapeuta Ocupacional (consulta) URSI</t>
  </si>
  <si>
    <t>Psicólogo (consulta) URSI</t>
  </si>
  <si>
    <t>Geriatra (consulta) URSI</t>
  </si>
  <si>
    <t>Geriatra (20h) URSI</t>
  </si>
  <si>
    <t>Assistente Social (30h) URSI</t>
  </si>
  <si>
    <t>Enfermeiro (30h) URSI</t>
  </si>
  <si>
    <t>Nutricionista (30h) URSI</t>
  </si>
  <si>
    <t>Fisioterapeuta (30h) URSI</t>
  </si>
  <si>
    <t>Terapeuta Ocupacional (30h) URSI</t>
  </si>
  <si>
    <t>Psicólogo (30h) URSI</t>
  </si>
  <si>
    <t>Cirúrgião Dentista - Periodontia (20h)</t>
  </si>
  <si>
    <t>Cirúrgião Dentista - Cirurgia Oral Menor (20h)</t>
  </si>
  <si>
    <t>Cirúrgião Dentista - Endodontia (20h)</t>
  </si>
  <si>
    <t>Cirúrgião Dentista - CD Protesista (20h)</t>
  </si>
  <si>
    <t>Cirúrgião Dentista - Ortopedia funcional dos maxilares/Ortodontia (20h)</t>
  </si>
  <si>
    <t>Ítem</t>
  </si>
  <si>
    <t>Ìtem</t>
  </si>
  <si>
    <t>Angiologista (consulta)</t>
  </si>
  <si>
    <t>Cardiologista (consulta)</t>
  </si>
  <si>
    <t>Endocrinologista (consulta)</t>
  </si>
  <si>
    <t>Neurologista (consulta)</t>
  </si>
  <si>
    <t>Ortopedista (consulta)</t>
  </si>
  <si>
    <t>Reumatologuista (consulta)</t>
  </si>
  <si>
    <t>Urologista (consulta)</t>
  </si>
  <si>
    <t>Dermatologista (consulta)</t>
  </si>
  <si>
    <t>Gastroenterologista (consulta)</t>
  </si>
  <si>
    <t>Pneumologista (consulta)</t>
  </si>
  <si>
    <t>Angiologista (12h)</t>
  </si>
  <si>
    <t>Cardiologista (12h)</t>
  </si>
  <si>
    <t>Endocrinologista (12h)</t>
  </si>
  <si>
    <t>Neurologista (12h)</t>
  </si>
  <si>
    <t>Ortopedista (12h)</t>
  </si>
  <si>
    <t>Urologista (12h)</t>
  </si>
  <si>
    <t>Dermatologista (12h)</t>
  </si>
  <si>
    <t>Gastroenterologista (12h)</t>
  </si>
  <si>
    <t>Pneumologista (12h)</t>
  </si>
  <si>
    <t>Enfermerio (40h)</t>
  </si>
  <si>
    <t>Enfermerio (36h)</t>
  </si>
  <si>
    <t>Psiquiatra (20h) CAPS</t>
  </si>
  <si>
    <t>Psicologo (36h) CAPS</t>
  </si>
  <si>
    <t>Assistente Social (30h) CAPS</t>
  </si>
  <si>
    <t>Psicopedagogo (36) CAPS</t>
  </si>
  <si>
    <t>Enfermeiro (40h) CAPS</t>
  </si>
  <si>
    <t>Enfermeiro (30h) CAPS</t>
  </si>
  <si>
    <t>Terapeuta Ocupacional (20h) CAPS</t>
  </si>
  <si>
    <t>Farmacêutico (40h) CAPS</t>
  </si>
  <si>
    <t>Fonoaudiólogo (30h) CAPS</t>
  </si>
  <si>
    <t>Nutricionista (40h) CAPS</t>
  </si>
  <si>
    <t>Acompanhante da Pessoa com Deficiência (40h) APD</t>
  </si>
  <si>
    <t>Enfermeiro (40h) APD</t>
  </si>
  <si>
    <t>Fonoaudiólogo (40h) APD</t>
  </si>
  <si>
    <t>Psicologo (40h) APD</t>
  </si>
  <si>
    <t>Terapeuta Ocupacional (30h) APD</t>
  </si>
  <si>
    <t>Nº pacientes em acompanhamento APD</t>
  </si>
  <si>
    <t>Pacientes com cadastro ativo CPS</t>
  </si>
  <si>
    <t>Casos novos/mês (avaliação multidisciplinar em reabilitação) CER</t>
  </si>
  <si>
    <t>Nº pacientes em terapia/mês CER</t>
  </si>
  <si>
    <t>Neurologista (AD/INF) (20h) CER</t>
  </si>
  <si>
    <t>Assistente Social (30h) CER</t>
  </si>
  <si>
    <t>Enfermeiro (30h) CER</t>
  </si>
  <si>
    <t>Fisioterapeuta (30h) CER</t>
  </si>
  <si>
    <t>Nutricionista (30h) CER</t>
  </si>
  <si>
    <t>Psicologo (30h) CER</t>
  </si>
  <si>
    <t>Terapeuta Ocupacional (30h) CER</t>
  </si>
  <si>
    <t>Otorrinolaringologista (20h) CER</t>
  </si>
  <si>
    <t>Ortopedista (20h) CER</t>
  </si>
  <si>
    <t>Enfermeiro (40h) EMAD</t>
  </si>
  <si>
    <t>Fisioterapeuta (30h) EMAD</t>
  </si>
  <si>
    <t>Auxiliar de Enfermagem (30h) EMAD</t>
  </si>
  <si>
    <t>Enfermeiro (pacientes ativos em atendimento)</t>
  </si>
  <si>
    <t>Fisioterapeuta (pacientes ativos em atendimento)</t>
  </si>
  <si>
    <t>Auxiliar de Enfermagem (pacientes ativos em atendimento)</t>
  </si>
  <si>
    <t>Clínico Geral (20h) EMAD</t>
  </si>
  <si>
    <t>Clínico Geral (pacientes ativos em atendimento)</t>
  </si>
  <si>
    <t>MAPA</t>
  </si>
  <si>
    <t>HOLTER</t>
  </si>
  <si>
    <t>TESTE ERGOMÉTRICO</t>
  </si>
  <si>
    <t>ELETROENCEFALOGRAMA</t>
  </si>
  <si>
    <t>ULTRASSONOGRAFIA GERAL</t>
  </si>
  <si>
    <t>ULTRASSONOGRAFIA DOPLER VASCULAR</t>
  </si>
  <si>
    <t>ECOCARDIOGRAMA</t>
  </si>
  <si>
    <t>Médico Clínico (12h) - Segunda e Terça</t>
  </si>
  <si>
    <t>Cirúrgião Dentista - Semiologia (disponível/procura) (20h)</t>
  </si>
  <si>
    <t>Meta / Mês TA</t>
  </si>
  <si>
    <t>Equipe Mínima TA</t>
  </si>
  <si>
    <t>Cirurgião Dentista (24h) UBS</t>
  </si>
  <si>
    <t>Enfermeiro (36h) UBS</t>
  </si>
  <si>
    <t>Nutricionista (40 hs) UBS</t>
  </si>
  <si>
    <t>Psicologo (36h) UBS</t>
  </si>
  <si>
    <t>Farmaceutico (40 hs) UBS</t>
  </si>
  <si>
    <t>Neurologista (12hs) UBS - SADT</t>
  </si>
  <si>
    <t>Radiologista (12hs) UBS - SADT</t>
  </si>
  <si>
    <t>Enfermeiro (30h) EMAD</t>
  </si>
  <si>
    <t>Psiquiatra (20hs) UBS</t>
  </si>
  <si>
    <t>Fisioterapeuta (30h) UBS (Emad)</t>
  </si>
  <si>
    <t>Clínica Médica - Diarista (30 hs)</t>
  </si>
  <si>
    <t>Clinico (12hs) AMA</t>
  </si>
  <si>
    <t>Pediadra (12h) AMA</t>
  </si>
  <si>
    <t xml:space="preserve">Clínica Médica (12h) </t>
  </si>
  <si>
    <t>Clínico Cirurgica - 12h</t>
  </si>
  <si>
    <t xml:space="preserve">Pediatra (12h) </t>
  </si>
  <si>
    <t>Pediatra - Diarista (30 hs)</t>
  </si>
  <si>
    <t>Reumatologista (12h)</t>
  </si>
  <si>
    <t>Homeopata (20h) UBS</t>
  </si>
  <si>
    <t xml:space="preserve">Homeopata (consulta) UBS </t>
  </si>
  <si>
    <t xml:space="preserve">Médico Clínico (12h) </t>
  </si>
  <si>
    <t>REDE ASSISTENCIAL DA STS  VILA MARIA / VILA GUILHERME  - ANO 2015</t>
  </si>
  <si>
    <t>OSS/SPDM – Associação Paulista para o Desenvolvimento da Medicina</t>
  </si>
  <si>
    <t>Indicadores conforme o Contrato/SMS s/ as alterações do TA</t>
  </si>
  <si>
    <t>-</t>
  </si>
  <si>
    <t>Psiquiatra (consulta) UBS (não esta no Edital)</t>
  </si>
  <si>
    <t>Equipe Minima conforme o Contrato/SMS s/ as alterações do TA</t>
  </si>
  <si>
    <t>Fonoaudiologo (40h) UBS</t>
  </si>
  <si>
    <t>JAN</t>
  </si>
  <si>
    <t>FEV</t>
  </si>
  <si>
    <t>% Trim</t>
  </si>
  <si>
    <t>2º Trimestre</t>
  </si>
  <si>
    <t xml:space="preserve">Equipe Mínima </t>
  </si>
  <si>
    <t>Fisioterapeuta (30h) UBS (Emad) - TA</t>
  </si>
  <si>
    <t>Enfermeiro (30h) EMAD - TA</t>
  </si>
  <si>
    <t>Cardiologista (10h) UBS</t>
  </si>
  <si>
    <t>Fonoaudiólogo (40h) CER</t>
  </si>
  <si>
    <t>PRODUÇÃO - UBS MISTA</t>
  </si>
  <si>
    <t xml:space="preserve">Cardiologista (consulta) UBS </t>
  </si>
  <si>
    <t xml:space="preserve">Pneumologista(consulta) UBS </t>
  </si>
  <si>
    <t>PRODUÇÃO - UBS TRADICIONAL</t>
  </si>
  <si>
    <t>QUANTIDADE DE ATENDIMENTOS DE ODONTOLOGIA - REDE ASSISTENCIAL VILA MARIA/ VILA GUILHERME</t>
  </si>
  <si>
    <t>UBS PARQUE NOVO MUNDO I</t>
  </si>
  <si>
    <t>UBS JARDIM BRASIL</t>
  </si>
  <si>
    <t>UBS VILA MEDEIROS</t>
  </si>
  <si>
    <t>UBS VILA IZOLINA</t>
  </si>
  <si>
    <t>UBS JARDIM JAPÃO</t>
  </si>
  <si>
    <t>UBS VILA EDE</t>
  </si>
  <si>
    <t>UBS VILA LEONOR</t>
  </si>
  <si>
    <t>UBS VILA SABRINA</t>
  </si>
  <si>
    <t>UBS CARANDIRU</t>
  </si>
  <si>
    <t>UBS PAULO GNECCO</t>
  </si>
  <si>
    <t>UBS PARQUE NOVO MUNDO II - UBS</t>
  </si>
  <si>
    <t>UBS PARQUE NOVO MUNDO II - ESF</t>
  </si>
  <si>
    <t>TOTAL GERAL</t>
  </si>
  <si>
    <t>QUANTIDADE DE PROCEDIMENTOS DE ODONTOLOGIA - REDE ASSISTENCIAL VILA MARIA/ VILA GUILHERME</t>
  </si>
  <si>
    <t>Carga Horária</t>
  </si>
  <si>
    <t>Total Horas</t>
  </si>
  <si>
    <t>Saldo Trim</t>
  </si>
  <si>
    <t>Saldo Set</t>
  </si>
  <si>
    <t>Saldo Out</t>
  </si>
  <si>
    <t>Saldo Nov</t>
  </si>
  <si>
    <t>Saldo Dez</t>
  </si>
  <si>
    <t>Saldo Jan</t>
  </si>
  <si>
    <t>Saldo Fev</t>
  </si>
  <si>
    <r>
      <t xml:space="preserve">Fonoaudiólogo </t>
    </r>
    <r>
      <rPr>
        <sz val="9"/>
        <color rgb="FFFF0000"/>
        <rFont val="Arial"/>
        <family val="2"/>
      </rPr>
      <t>(40h)</t>
    </r>
    <r>
      <rPr>
        <sz val="9"/>
        <rFont val="Arial"/>
        <family val="2"/>
      </rPr>
      <t xml:space="preserve"> CER</t>
    </r>
  </si>
  <si>
    <t>UBS PARQUE NOVO MUNDO I - MISTA  - 5 ESF – 2015</t>
  </si>
  <si>
    <t>UBS PARQUE NOVO MUNDO II - MISTA  - 5 ESF + 2 ESB MODALIDADE 1– 2015</t>
  </si>
  <si>
    <t>UBS PARQUE NOVO MUNDO II - NASF  – 2015</t>
  </si>
  <si>
    <t>AMA/UBS JARDIM BRASIL - TRADICIONAL – 2015</t>
  </si>
  <si>
    <t>AMA/UBS VILA GUILHERME - TRADICIONAL – 2015</t>
  </si>
  <si>
    <t>AMA/UBS VILA MEDEIROS - TRADICIONAL – 2015</t>
  </si>
  <si>
    <t>UBS IZOLINA MAZZEI - TRADICIONAL – 2015</t>
  </si>
  <si>
    <t>UBS JARDIM JAPÃO - TRADICIONAL – 2015</t>
  </si>
  <si>
    <t xml:space="preserve"> EMAD JARDIM JAPÃO – 2015</t>
  </si>
  <si>
    <t>UBS VILA EDE - TRADICIONAL – 2015</t>
  </si>
  <si>
    <t>UBS VILA LEONOR - TRADICIONAL – 2015</t>
  </si>
  <si>
    <t>UBS VILA SABRINA - TRADICIONAL – 2015</t>
  </si>
  <si>
    <t>UBS CARANDIRU - TRADICIONAL – 2015</t>
  </si>
  <si>
    <t xml:space="preserve">  CER - III Carandiru – 2015</t>
  </si>
  <si>
    <t xml:space="preserve"> URSI CARANDIRU – 2015</t>
  </si>
  <si>
    <t>UBS VILA MARIA - DR. PAULO GNECCO - TRADICIONAL – 2015</t>
  </si>
  <si>
    <t>UBS JARDIM JULIETA - TRADICIONAL – 2015</t>
  </si>
  <si>
    <t xml:space="preserve"> CAPS INFANTIL II VILA MARIA/VILA GUILERME – 2015</t>
  </si>
  <si>
    <t xml:space="preserve"> AMA DE ESPECIALIDADE ISOLINA MAZZEI – 2015</t>
  </si>
  <si>
    <t>AMA 12 HORAS - JARDIM BRASIL – 2015</t>
  </si>
  <si>
    <t>AMA 12 HORAS - VL. GUILHERME – 2015</t>
  </si>
  <si>
    <t>AMA 12 HORAS - VILA MEDEIROS – 2015</t>
  </si>
  <si>
    <t>Cardiologista (10h) UBS - CARANDIRU</t>
  </si>
  <si>
    <t>Pneumologista (20h) UBS - CARANDIRU</t>
  </si>
  <si>
    <t>Homeopata (20h) UBS - IZOLINA</t>
  </si>
  <si>
    <t>RESUMO GERAL - EQUIPE MINÍMA DE MÉDICOS UBS</t>
  </si>
  <si>
    <t>RESUMO GERAL - EQUIPE MINÍMA DE MÉDICOS AMA ESPECIALIDADES</t>
  </si>
  <si>
    <t>Clinico (20h) UBS + EMAD</t>
  </si>
  <si>
    <t>Psiquiatra (20h) UBS + NASF + CAPS</t>
  </si>
  <si>
    <t>RESUMO GERAL - EQUIPE MINÍMA DE MÉDICOS AMA'S</t>
  </si>
  <si>
    <t xml:space="preserve">PRONTO SOCORRO MUNICIPAL VILA MARIA BAIXA </t>
  </si>
  <si>
    <t>EQUIPE MINÍMA - URGÊNCIA EMERGÊNCIA - PSM VILA MARIA BAIXA – 2015/2016 - PROPOSTA TA</t>
  </si>
  <si>
    <t>MATRIZ DE INDICADORES DE QUALIDADE - 2015/2016</t>
  </si>
  <si>
    <t>PRODUÇÃO - ATENÇÃO BÁSICA - UBS PARQUE NOVO MUNDO I - MISTA  - 5 ESF – 2015/2016</t>
  </si>
  <si>
    <t>EQUIPE MINÍMA -  ATENÇÃO BÁSICA - UBS PARQUE NOVO MUNDO I - MISTA  - 5 ESF – 2015/2016</t>
  </si>
  <si>
    <t>PRODUÇÃO - ATENÇÃO BÁSICA - UBS PARQUE NOVO MUNDO II - MISTA  - 5 ESF + 2 ESB MODALIDADE 1 – 2015/2016</t>
  </si>
  <si>
    <t>EQUIPE MINÍMA -  ATENÇÃO BÁSICA - UBS PARQUE NOVO MUNDO II - NASF  – 2015/2016</t>
  </si>
  <si>
    <t>PRODUÇÃO - AMA/UBS JARDIM BRASIL - TRADICIONAL – 2015/2016</t>
  </si>
  <si>
    <t>EQUIPE MINIMA - AMA/UBS JARDIM BRASIL - TRADICIONAL – 2015/2016</t>
  </si>
  <si>
    <t>PRODUÇÃO - AMA/UBS VILA GUILHERME - TRADICIONAL – 2015/2016 (PROPOSTA TA)</t>
  </si>
  <si>
    <t>EQUIPE MINÍMA - AMA/UBS VILA GUILHERME - TRADICIONAL – 2015/2016</t>
  </si>
  <si>
    <t>PRODUÇÃO - AMBULATORIAL ESPECIALIZADA - CEO II VILA GUILHERME – 2015/2016</t>
  </si>
  <si>
    <t>EQUIPE MINÍMA -  AMBULATORIAL ESPECIALIZADA - CEO II VILA GUILHERME  – 2015/2016</t>
  </si>
  <si>
    <t>PRODUÇÃO - AMA/UBS VILA MEDEIROS - TRADICIONAL – 2015/2016</t>
  </si>
  <si>
    <t>EQUIPE MINÍMA - AMA/UBS VILA MEDEIROS - TRADICIONAL – 2015/2016</t>
  </si>
  <si>
    <t>PRODUÇÃO - UBS IZOLINA MAZZEI - TRADICIONAL – 2015/2016</t>
  </si>
  <si>
    <t>EQUIPE MINÍMA - UBS IZOLINA MAZZEI - TRADICIONAL – 2015/2016</t>
  </si>
  <si>
    <t>PRODUÇÃO - UBS JARDIM JAPÃO - TRADICIONAL – 2015/2016</t>
  </si>
  <si>
    <t>EQUIPE MINÍMA - UBS JARDIM JAPÃO - TRADICIONAL – 2015/2016</t>
  </si>
  <si>
    <t>PRODUÇÃO - EMAD - sediada na UBS JARDIM JAPÃO – 2015/2016</t>
  </si>
  <si>
    <t>PRODUÇÃO - UBS VILA EDE - TRADICIONAL – 2015/2016</t>
  </si>
  <si>
    <t>EQUIPE MINÍMA - UBS VILA EDE - TRADICIONAL – 2015/2016</t>
  </si>
  <si>
    <t>PRODUÇÃO - UBS VILA LEONOR- TRADICIONAL – 2015/2016</t>
  </si>
  <si>
    <t>EQUIPE MINÍMA - UBS VILA LEONOR - TRADICIONAL – 2015/2016</t>
  </si>
  <si>
    <t>PRODUÇÃO - UBS VILA SABRINA - TRADICIONAL – 2015/2016</t>
  </si>
  <si>
    <t>EQUIPE MINÍMA - UBS VILA SABRINA - TRADICIONAL – 2015/2016</t>
  </si>
  <si>
    <t>PRODUÇÃO - UBS CARANDIRU - TRADICIONAL – 2015/2016</t>
  </si>
  <si>
    <t>EQUIPE MINÍMA - UBS CARANDIRU - TRADICIONAL – 2015/2016</t>
  </si>
  <si>
    <t>PRODUÇÃO - URSI CARANDIRU – 2015/2016</t>
  </si>
  <si>
    <t>EQUIPE MINÍMA -  URSI CARANDIRU – 2015/2016</t>
  </si>
  <si>
    <t>PRODUÇÃO - CER - III Carandiru – 2015/2016</t>
  </si>
  <si>
    <t>EQUIPE MINÍMA -   CER - III Carandiru – 2015/2016</t>
  </si>
  <si>
    <t>PRODUÇÃO - APD sediado no CER - III Carandiru – 2015/2016</t>
  </si>
  <si>
    <t>EQUIPE MINÍMA -   APD sediado no CER - III Carandiru – 2015/2016</t>
  </si>
  <si>
    <t>PRODUÇÃO - UBS VILA MARIA - DR. PAULO GNECCO - TRADICIONAL – 2015/2016</t>
  </si>
  <si>
    <t>EQUIPE MINÍMA - UBS VILA MARIA - DR. PAULO GNECCO - TRADICIONAL – 2015/2016</t>
  </si>
  <si>
    <t>PRODUÇÃO - UBS JARDIM JULIETA - TRADICIONAL – 2015/2016</t>
  </si>
  <si>
    <t>EQUIPE MINÍMA - UBS JARDIM JULIETA - TRADICIONAL – 2015/2016</t>
  </si>
  <si>
    <t>PRODUÇÃO - CAPS INFANTIL II VILA MARIA/VILA GUILERME – 2015/2016</t>
  </si>
  <si>
    <t>EQUIPE MINÍMA -  CAPS INFANTIL II VILA MARIA/VILA GUILERME – 2015/2016</t>
  </si>
  <si>
    <t>PRODUÇÃO - AMA DE ESPECIALIDADE ISOLINA MAZZEI – 2015/2016</t>
  </si>
  <si>
    <t>EQUIPE MINÍMA -  AMA DE ESPECIALIDADE ISOLINA MAZZEI – 2015/2016</t>
  </si>
  <si>
    <t>SERVIÇO DE APOIO DIAGNÓSTICO E TERAPÊUTICO -  AMA DE ESPECIALIDADE ISOLINA MAZZEI – 2015/2016</t>
  </si>
  <si>
    <t>EQUIPE MINÍMA - AMA 12 HORAS - JARDIM BRASIL – 2015/2016</t>
  </si>
  <si>
    <t>EQUIPE MINÍMA - AMA 12 HORAS - VL. GUILHERME – 2015/2016</t>
  </si>
  <si>
    <t>EQUIPE MINÍMA - AMA 12 HORAS - VILA MEDEIROS – 2015/2016</t>
  </si>
  <si>
    <t>EQUIPE MINÍMA -  EMAD JARDIM JAPÃO – 2015/2016</t>
  </si>
  <si>
    <t>RESUMO GERAL - EQUIPE MINÍMA ODONTOLOGIA UBS</t>
  </si>
  <si>
    <t>UBS Parque Novo Mundo I</t>
  </si>
  <si>
    <t>UBS Parque Novo Mundo II</t>
  </si>
  <si>
    <t>UBS Jardim Brasil</t>
  </si>
  <si>
    <t>UBS Vila Medeiros</t>
  </si>
  <si>
    <t>UBS Vila Izolina</t>
  </si>
  <si>
    <t>UBS Jardim Japão</t>
  </si>
  <si>
    <t>UBS Vila EDE</t>
  </si>
  <si>
    <t xml:space="preserve">UBS Vila Leonor </t>
  </si>
  <si>
    <t>UBS Vila Sabrina</t>
  </si>
  <si>
    <t>UBS Carandiru</t>
  </si>
  <si>
    <t>UBS Paulo Gnecco</t>
  </si>
  <si>
    <t>UBS Parque Novo Mundo II - UBS</t>
  </si>
  <si>
    <t>UBS Parque Novo Mundo II - ESF</t>
  </si>
  <si>
    <t>Periodontia (20h)</t>
  </si>
  <si>
    <t>Semiologia (Estomatologia) (20h)</t>
  </si>
  <si>
    <t>Cirurgia Oral Menor (20h)</t>
  </si>
  <si>
    <t>Endodontia (20h)</t>
  </si>
  <si>
    <t>Paciente Especial (20h)</t>
  </si>
  <si>
    <t>Protesista (20h)</t>
  </si>
  <si>
    <t>Ortodontia (20h)</t>
  </si>
  <si>
    <t>RESUMO GERAL - EQUIPE MINÍMA ENFERMAGEM</t>
  </si>
  <si>
    <t>UBS Parque Novo Mundo I - ESF</t>
  </si>
  <si>
    <t>CER III Carandiru</t>
  </si>
  <si>
    <t>URSI Carandiru</t>
  </si>
  <si>
    <t>UBS Jardim Japão (30 hrs)</t>
  </si>
  <si>
    <t>UBS Jardim Japão (40 hrs)</t>
  </si>
  <si>
    <t>EMAD (40 hrs)</t>
  </si>
  <si>
    <t>APD - Carandiru (40 hrs)</t>
  </si>
  <si>
    <t>CAPS Infantil (30 hrs)</t>
  </si>
  <si>
    <t>CAPS Infantil (40 hrs)</t>
  </si>
  <si>
    <t>AMA Especialidades Izolina (36 hrs)</t>
  </si>
  <si>
    <t>AMA Especialidades Izolina (40 hrs)</t>
  </si>
  <si>
    <t>Saldo Parque I</t>
  </si>
  <si>
    <t>Saldo Parque II</t>
  </si>
  <si>
    <t>Saldo Jardim Japão</t>
  </si>
  <si>
    <t>Saldo CAPS Infantil</t>
  </si>
  <si>
    <t>Saldo AMA-E</t>
  </si>
  <si>
    <t>UBS Jardim Julieta</t>
  </si>
  <si>
    <t>UBS Vila Izolina (30 hrs)</t>
  </si>
  <si>
    <t>UBS Vila Izolina (40 hrs)</t>
  </si>
  <si>
    <t>Saldo Izolina Mazzei</t>
  </si>
  <si>
    <t>UBS/AMA Jardim Brasil</t>
  </si>
  <si>
    <t>UBS/AMA Vila Guilherme</t>
  </si>
  <si>
    <t>UBS/AMA Vila Medeiros</t>
  </si>
  <si>
    <t>Contrato de Gestão: REDE ASSISTENCIAL DA STS VILA MARIA/VILA GUILHERME - ANO 2015</t>
  </si>
  <si>
    <t>Contrato de Gestão: REDE ASSISTENCIAL DA STS VILA MARIA/VILA GUILHERME - ANO 2016</t>
  </si>
  <si>
    <t>SIM</t>
  </si>
  <si>
    <t>Total Enfermagem</t>
  </si>
  <si>
    <t>Homeopata (consulta) UBS IZOLINA</t>
  </si>
  <si>
    <t>Pneumologista (consulta) UBS CARANDIRU</t>
  </si>
  <si>
    <t>Cardiologista (consulta) UBS CARANDIRU</t>
  </si>
  <si>
    <t>Meta Trimestre</t>
  </si>
  <si>
    <t>UBS Parque NM I (Mista)</t>
  </si>
  <si>
    <t>UBS Parque NM II (Mista)</t>
  </si>
  <si>
    <t>UBS Vila Guilherme</t>
  </si>
  <si>
    <t>CEO Vila Guilherme</t>
  </si>
  <si>
    <t>UBS Vila Izolina Mazzei</t>
  </si>
  <si>
    <t>EMAD Jd Japão</t>
  </si>
  <si>
    <t>UBS Vila Leonor</t>
  </si>
  <si>
    <t>APD - Carandiru</t>
  </si>
  <si>
    <t>URSI - Carandiru</t>
  </si>
  <si>
    <t>SADT - AMA Especialidades</t>
  </si>
  <si>
    <t xml:space="preserve"> UBS PARQUE NOVO MUNDO I - MISTA  - 4 ESF </t>
  </si>
  <si>
    <t>CAPS Infantil</t>
  </si>
  <si>
    <t>CONSOLIDADO GERAL COM TODOS OS INDICADORES DE PRODUÇÃO</t>
  </si>
  <si>
    <t>UBS MISTA + TRADICIONAL</t>
  </si>
  <si>
    <t>EMAD Jardim Japão</t>
  </si>
  <si>
    <t>APD CARANDIRU</t>
  </si>
  <si>
    <t>URSI CARANDIRU</t>
  </si>
  <si>
    <t>CAPS INFANTIL VMVG</t>
  </si>
  <si>
    <t xml:space="preserve">                  REDE ASSISTENCIAL DA STS  VILA MARIA / VILA GUILHERME  - ANO 2016</t>
  </si>
  <si>
    <t>EQUIPE MINÍMA -  ATENÇÃO BÁSICA - UBS PARQUE NOVO MUNDO II - MISTA  - 5 ESF + 2 ESB MODALIDADE 1– 2016</t>
  </si>
  <si>
    <t>MAR</t>
  </si>
  <si>
    <t>ABR</t>
  </si>
  <si>
    <t>MAI</t>
  </si>
  <si>
    <t>JUN</t>
  </si>
  <si>
    <t>JUL</t>
  </si>
  <si>
    <t>AGO</t>
  </si>
  <si>
    <t>Saldo Mar</t>
  </si>
  <si>
    <t>Saldo Abr</t>
  </si>
  <si>
    <t>Saldo Mai</t>
  </si>
  <si>
    <t>Saldo Jun</t>
  </si>
  <si>
    <t>Saldo Jul</t>
  </si>
  <si>
    <t>Saldo Ago</t>
  </si>
  <si>
    <t>3º Trimestre</t>
  </si>
  <si>
    <t xml:space="preserve"> Realizado 3º Trimestre</t>
  </si>
  <si>
    <t>4º Trimestre</t>
  </si>
  <si>
    <t>Cirurgião Dentista (atend. individual) UBS</t>
  </si>
  <si>
    <t>Cirurgião Dentista (atend. individual) ESB</t>
  </si>
  <si>
    <t>REDE ASSISTENCIAL DA STS  VILA MARIA / VILA GUILHERME  - ANO 2016</t>
  </si>
  <si>
    <t xml:space="preserve"> Realizado 4º Trimestre</t>
  </si>
  <si>
    <t>PRODUÇÃO TOTAL DE TODAS AS UNIDADES BASICAS (UBS)</t>
  </si>
  <si>
    <t xml:space="preserve">MAR </t>
  </si>
  <si>
    <t>EQUIPE MINÍMA -  ATENÇÃO BÁSICA - UBS PARQUE NOVO MUNDO II - NASF  – 2016</t>
  </si>
  <si>
    <t>EQUIPE MINIMA - AMA/UBS JARDIM BRASIL - TRADICIONAL – 2016</t>
  </si>
  <si>
    <t>EQUIPE MINÍMA - AMA/UBS VILA GUILHERME - TRADICIONAL – 2016</t>
  </si>
  <si>
    <t>EQUIPE MINÍMA -  AMBULATORIAL ESPECIALIZADA - CEO II VILA GUILHERME  – 2016</t>
  </si>
  <si>
    <t>EQUIPE MINÍMA - AMA/UBS VILA MEDEIROS - TRADICIONAL – 2016</t>
  </si>
  <si>
    <t>EQUIPE MINÍMA - UBS IZOLINA MAZZEI - TRADICIONAL – 2016</t>
  </si>
  <si>
    <t>EQUIPE MINÍMA - UBS JARDIM JAPÃO - TRADICIONAL – 2016</t>
  </si>
  <si>
    <t>EQUIPE MINÍMA -  EMAD JD JAPÃO – 2016</t>
  </si>
  <si>
    <t>EQUIPE MINÍMA - UBS VILA EDE - TRADICIONAL – 2016</t>
  </si>
  <si>
    <t>EQUIPE MINÍMA - UBS VILA LEONOR - TRADICIONAL – 2016</t>
  </si>
  <si>
    <t>EQUIPE MINÍMA - UBS VILA SABRINA - TRADICIONAL – 2016</t>
  </si>
  <si>
    <t>EQUIPE MINÍMA - UBS CARANDIRU - TRADICIONAL – 2016</t>
  </si>
  <si>
    <t>EQUIPE MINÍMA -   CER - III Carandiru – 2016</t>
  </si>
  <si>
    <t>EQUIPE MINÍMA -   APD sediado no CER - III Carandiru – 2016</t>
  </si>
  <si>
    <t>EQUIPE MINÍMA - UBS VILA MARIA - DR. PAULO GNECCO - TRADICIONAL – 2016</t>
  </si>
  <si>
    <t>EQUIPE MINÍMA -  CAPS INFANTIL II VILA MARIA/VILA GUILERME – 2016</t>
  </si>
  <si>
    <t>EQUIPE MINÍMA - AMA 12 HORAS - JARDIM BRASIL – 2016</t>
  </si>
  <si>
    <t>EQUIPE MINÍMA - AMA 12 HORAS - VL. GUILHERME – 2016</t>
  </si>
  <si>
    <t>EQUIPE MINÍMA - AMA 12 HORAS - VILA MEDEIROS – 2016</t>
  </si>
  <si>
    <t>% Meta Trim. (Min. 85%)</t>
  </si>
  <si>
    <t>Meta Trim</t>
  </si>
  <si>
    <t>Ortopedia funcional dos maxilares / Ortodontia</t>
  </si>
  <si>
    <t>Assistente Social (30h) EMAD</t>
  </si>
  <si>
    <t>Trimestre</t>
  </si>
  <si>
    <t>Próteses (entregue no mês)</t>
  </si>
  <si>
    <t>Aparelhos (entregue no mês)</t>
  </si>
  <si>
    <t>Aparelhos Ortodônticos</t>
  </si>
  <si>
    <t>Pneumologista (12hrs)</t>
  </si>
  <si>
    <t>Pneumologista (20hrs)</t>
  </si>
  <si>
    <t>Radiologia Simples</t>
  </si>
  <si>
    <t>Ultrassonografia Geral</t>
  </si>
  <si>
    <t>Ultrassonografia Doppler Vascular</t>
  </si>
  <si>
    <t>Ultrassonografia Obstétrico</t>
  </si>
  <si>
    <t>Eletroencefalograma</t>
  </si>
  <si>
    <t>Cirurgia Vascular (procedimentos)</t>
  </si>
  <si>
    <t>Cirurgia Geral (procedimentos)</t>
  </si>
  <si>
    <t>Cirurgia Geral Infantil (procedimentos)</t>
  </si>
  <si>
    <t>Cirurgia Ortopedica (procedimentos)</t>
  </si>
  <si>
    <t>Cirurgia Proctologia (procedimentos)</t>
  </si>
  <si>
    <t>Cirurgia Urologia (procedimentos)</t>
  </si>
  <si>
    <t>SOMA CONSULTAS</t>
  </si>
  <si>
    <t>SOMA CIRURGIAS</t>
  </si>
  <si>
    <t>HORA CERTA CONSULTAS</t>
  </si>
  <si>
    <t>HORA CERTA PROCED.</t>
  </si>
  <si>
    <t>HORA CERTA + SADT</t>
  </si>
  <si>
    <t>SADT (HR CERTA + IZOLINA)</t>
  </si>
  <si>
    <t xml:space="preserve">RAIO-X </t>
  </si>
  <si>
    <t>PAI</t>
  </si>
  <si>
    <t xml:space="preserve">PAI </t>
  </si>
  <si>
    <t>Atendimento com Observação</t>
  </si>
  <si>
    <t>Nº Idosos em acompanhamento</t>
  </si>
  <si>
    <t>Atendimento com Remoção</t>
  </si>
  <si>
    <t>Atendimento de Urgencia</t>
  </si>
  <si>
    <t>Cirurgião Dentista (procedimento) ESF</t>
  </si>
  <si>
    <t>Cirurgião Dentista (atend. individual) ESF</t>
  </si>
  <si>
    <t>Ultrassonografia Obstétrico com Doppler e Morfológico</t>
  </si>
  <si>
    <t>Clinico (consulta) AMA</t>
  </si>
  <si>
    <t>Pediatra (consulta) AMA</t>
  </si>
  <si>
    <t>JAN_19</t>
  </si>
  <si>
    <t>FEV_19</t>
  </si>
  <si>
    <t>MAR_19</t>
  </si>
  <si>
    <t>ABR_19</t>
  </si>
  <si>
    <t>MAIO_19</t>
  </si>
  <si>
    <t>JUN_19</t>
  </si>
  <si>
    <t>JUL_19</t>
  </si>
  <si>
    <t>AGO_19</t>
  </si>
  <si>
    <t>SET_19</t>
  </si>
  <si>
    <t>OUT_19</t>
  </si>
  <si>
    <t>NOV_19</t>
  </si>
  <si>
    <t>DEZ_19</t>
  </si>
  <si>
    <t>SERVIÇO DE APOIO DIAGNÓSTICO E TERAPÊUTICO -  UBS INTEGRAL IZOLINA MAZZEI – 2019</t>
  </si>
  <si>
    <t>SERVIÇO DE APOIO DIAGNÓSTICO E TERAPÊUTICO -  HORA CERTA VILA GUILHERME - 2019</t>
  </si>
  <si>
    <t>PRODUÇÃO - ATENÇÃO BÁSICA - UBS PARQUE NOVO MUNDO I - MISTA  - 5 ESF – 2019</t>
  </si>
  <si>
    <t xml:space="preserve"> UBS PARQUE NOVO MUNDO II - MISTA  - 5 ESF + 2 ESB MODALIDADE 1 – 2019</t>
  </si>
  <si>
    <t>PRODUÇÃO - AMA/UBS JARDIM BRASIL - TRADICIONAL – 2019</t>
  </si>
  <si>
    <t>PRODUÇÃO - AMA/UBS VILA GUILHERME - TRADICIONAL – 2019 (PROPOSTA TA)</t>
  </si>
  <si>
    <t>PRODUÇÃO - AMBULATORIAL ESPECIALIZADA - CEO II VILA GUILHERME – 2019</t>
  </si>
  <si>
    <t>PRODUÇÃO - AMA/UBS VILA MEDEIROS - TRADICIONAL – 2019</t>
  </si>
  <si>
    <t>PRODUÇÃO - UBS IZOLINA MAZZEI - TRADICIONAL – 2019</t>
  </si>
  <si>
    <t>PRODUÇÃO - UBS JARDIM JAPÃO - TRADICIONAL – 2019</t>
  </si>
  <si>
    <t>PRODUÇÃO - EMAD - sediada na UBS JARDIM JAPÃO – 2019</t>
  </si>
  <si>
    <t>PRODUÇÃO - UBS VILA EDE - TRADICIONAL – 2019</t>
  </si>
  <si>
    <t>PRODUÇÃO - UBS VILA LEONOR- TRADICIONAL – 2019</t>
  </si>
  <si>
    <t>PRODUÇÃO - UBS VILA SABRINA - TRADICIONAL – 2019</t>
  </si>
  <si>
    <t>PRODUÇÃO - UBS CARANDIRU - TRADICIONAL – 2019</t>
  </si>
  <si>
    <t>PRODUÇÃO - CER - III Carandiru – 2019</t>
  </si>
  <si>
    <t>PRODUÇÃO - APD sediado no CER - III Carandiru – 2019</t>
  </si>
  <si>
    <t>PRODUÇÃO - URSI CARANDIRU – 2019</t>
  </si>
  <si>
    <t>PRODUÇÃO - UBS VILA MARIA - DR. PAULO GNECCO - TRADICIONAL – 2019</t>
  </si>
  <si>
    <t>PRODUÇÃO - UBS JARDIM JULIETA - TRADICIONAL – 2019</t>
  </si>
  <si>
    <t>PRODUÇÃO - CAPS INFANTIL II VILA MARIA/VILA GUILERME – 2019</t>
  </si>
  <si>
    <t>PRODUÇÃO - AMA DE ESPECIALIDADE ISOLINA MAZZEI – 2019</t>
  </si>
  <si>
    <t>EQUIPE MINÍMA -  ATENÇÃO BÁSICA - UBS PARQUE NOVO MUNDO I - MISTA  - 5 ESF - 2019</t>
  </si>
  <si>
    <t>Farmacêutico Jr. (40h) UBS</t>
  </si>
  <si>
    <t>Cirurgião Dentista (40h) ESF</t>
  </si>
  <si>
    <t>s/ meta</t>
  </si>
  <si>
    <t>Ultrassonografia Obstétrico (com ou sem Doppler  + Morfológico)</t>
  </si>
  <si>
    <t>COLONOSCOPIA</t>
  </si>
  <si>
    <t>ENDOSCOPIA</t>
  </si>
  <si>
    <t xml:space="preserve">Ultrassonografia Obstétrico </t>
  </si>
  <si>
    <t>REDE ASSISTENCIAL DA STS  VILA MARIA / VILA GUILHERME  - ANO 2020</t>
  </si>
  <si>
    <t>Cirurgia Ginecologica (Histeroscopia)</t>
  </si>
  <si>
    <t>ACS (Visita Domiciliar) - ESF - 20hrs</t>
  </si>
  <si>
    <t>Médico Generelista (consulta) - ESF - 40hrs</t>
  </si>
  <si>
    <t>Enfermeiro (consulta) - ESF  - 40hrs</t>
  </si>
  <si>
    <t>Cirurgião Dentista (atend individual) ESF - 40hrs</t>
  </si>
  <si>
    <t>Cirurgião Dentista (procedimento) ESF - 40hrs</t>
  </si>
  <si>
    <t>Cirurgião Dentista (atendimento individual) - 20hrs</t>
  </si>
  <si>
    <t>Cirurgião Dentista (procedimento) - 20hrs</t>
  </si>
  <si>
    <t>Clinico (consulta) - 20hrs</t>
  </si>
  <si>
    <t>ACS (Visita Domiciliar) - ESF - 40hrs</t>
  </si>
  <si>
    <t>Enfermeiro (consulta) - ESF - 40hrs</t>
  </si>
  <si>
    <t>Cirurgião Dentista (atend individual) - 20hrs</t>
  </si>
  <si>
    <t>Cirurgião Dentista (atendimento individual) ESF - 40hrs</t>
  </si>
  <si>
    <t>Cirurgião Dentista (procedimento) ESF - 4hrs</t>
  </si>
  <si>
    <t>Cir. Dentista Semiologia (disponível/procura - nº atendimentos) - 20hrs</t>
  </si>
  <si>
    <t>Cir. Dentista Cirurgia Oral Menor (nº procedimentos) - 20hrs</t>
  </si>
  <si>
    <t>Cir. Dentista Endodontia (nº procedimentos) - 20hrs</t>
  </si>
  <si>
    <t>Cir. Dentista Paciente Especial (nº procedimentos) - 20hrs</t>
  </si>
  <si>
    <t>Cir. Dentista Protesista (Atendimentos) - 20hrs</t>
  </si>
  <si>
    <t>Cir. Dentista Ortodontia (nº atendimentos) - 20hrs</t>
  </si>
  <si>
    <t>Cir. Dentista Periodontia (nº procedimentos) - 20hrs</t>
  </si>
  <si>
    <t>Cirurgião Dentista (atend. individual) - 20hrs</t>
  </si>
  <si>
    <t>Cirurgião Dentista (atend. individual)  - 20hrs</t>
  </si>
  <si>
    <t>Assistente Social (consulta) - 30hrs</t>
  </si>
  <si>
    <t>Enfermeiro (consulta) 30hrs</t>
  </si>
  <si>
    <t>Nutricionista (consulta) - 40hrs</t>
  </si>
  <si>
    <t>Fisioterapeuta (consulta) - 30hrs</t>
  </si>
  <si>
    <t>Terapeuta Ocupacional (consulta) - 30hrs</t>
  </si>
  <si>
    <t>Psicólogo (consulta) - 40hrs</t>
  </si>
  <si>
    <t>Angiologista (consulta) - 12hrs</t>
  </si>
  <si>
    <t>Cardiologista (consulta) - 12hrs</t>
  </si>
  <si>
    <t>Cirurgia Geral (consulta) - 12hrs</t>
  </si>
  <si>
    <t>Cirurgia Pediatrica (consulta) - 12hrs</t>
  </si>
  <si>
    <t>Dermatologista (consulta) - 12hrs</t>
  </si>
  <si>
    <t>Endocrinologista (consulta) - 12hrs</t>
  </si>
  <si>
    <t>Gastroenterologista (consulta) - 12hrs</t>
  </si>
  <si>
    <t>Ginecologia (consulta) - 12hrs</t>
  </si>
  <si>
    <t>Ginecologica (Colposcopia) - 12hrs</t>
  </si>
  <si>
    <t>Neurologista (consulta) - 12hrs</t>
  </si>
  <si>
    <t>Ortopedista (consulta) - 12hrs</t>
  </si>
  <si>
    <t>Proctologia (consulta) - 12hrs</t>
  </si>
  <si>
    <t>Reumatologuista (consulta) - 12hrs</t>
  </si>
  <si>
    <t>Urologista (consulta) - 12hrs</t>
  </si>
  <si>
    <t>Mastologia (consulta) - 10hrs</t>
  </si>
  <si>
    <t>Médico Clinico (consulta) - 20hrs</t>
  </si>
  <si>
    <t>Médico Pediatra (consulta) - 20hrs</t>
  </si>
  <si>
    <t>Médico Psiquiatra (consulta) - 20hrs</t>
  </si>
  <si>
    <t>Médico Ginecologista (consulta) - 20hrs</t>
  </si>
  <si>
    <t>Médico Clinico (consulta) AMA - 12hrs</t>
  </si>
  <si>
    <t>Médico Pediatra (consulta) AMA - 12hrs</t>
  </si>
  <si>
    <t>Médico Clinico (consulta) AMA - 20hrs</t>
  </si>
  <si>
    <t>Médico Pediatra (consulta) AMA - 20hrs</t>
  </si>
  <si>
    <t>Médico Tocoginecologista (consulta) - 20hrs</t>
  </si>
  <si>
    <t>Médico Clinico (consulta) AMA  - 20hrs</t>
  </si>
  <si>
    <t>Médico Pediadra (consulta)  - 20hrs</t>
  </si>
  <si>
    <t>Médico Psiquiatra (consulta)  - 20hrs</t>
  </si>
  <si>
    <t>Médico Homeopata (consulta) - 20hrs</t>
  </si>
  <si>
    <t>Médico Pneumologista - 18hrs</t>
  </si>
  <si>
    <t>Médico Pneumologista - 20hrs</t>
  </si>
  <si>
    <t>Médico Clinico (consulta)  - 20hrs</t>
  </si>
  <si>
    <t>Médico Ginecologista (consulta)  - 20hrs</t>
  </si>
  <si>
    <t>Médico Cardiologista (consulta) - 20hrs</t>
  </si>
  <si>
    <t>Médico Geriatra (consulta)  - 20hrs</t>
  </si>
  <si>
    <t xml:space="preserve">RELATÓRIO DE PRODUÇÃO ASSISTENCIAL </t>
  </si>
  <si>
    <t>AMA/UBS VILA GUILHERME - TRADICIONAL –2020 (PROPOSTA TA)</t>
  </si>
  <si>
    <t>PAI (PROGRAMA ACOMPANHANTE DE IDOSOS) - 2020</t>
  </si>
  <si>
    <t xml:space="preserve"> PSM VILA MARIA BAIXA - 2020</t>
  </si>
  <si>
    <t xml:space="preserve">Procedimentos de  Dermatologica </t>
  </si>
  <si>
    <t>Livre Demanda</t>
  </si>
  <si>
    <t>TOTAL GERAL HD</t>
  </si>
  <si>
    <t>livre demanda</t>
  </si>
  <si>
    <t>Fonte: Sistema WEBSAASS / SMS (http://websaass.saude.prefeitura.sp.gov.br)</t>
  </si>
  <si>
    <t>S/ meta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</si>
  <si>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</si>
  <si>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</si>
  <si>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</si>
  <si>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</si>
  <si>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</si>
  <si>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</si>
  <si>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</si>
  <si>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</si>
  <si>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</si>
  <si>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</si>
  <si>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</si>
  <si>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</si>
  <si>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</si>
  <si>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Real.</t>
  </si>
  <si>
    <t>Cont.</t>
  </si>
  <si>
    <t>Meta Contratada Mensal</t>
  </si>
  <si>
    <t>UBS PARQUE NOVO MUNDO I – 2021</t>
  </si>
  <si>
    <t>UBS PARQUE NOVO MUNDO II  – 2021</t>
  </si>
  <si>
    <t>AMA/UBS JARDIM BRASIL - TRADICIONAL – 2021</t>
  </si>
  <si>
    <t>CEO II VILA MARIA VILA GUILHERME – 2021</t>
  </si>
  <si>
    <t>AMA/UBS VILA MEDEIROS – 2021</t>
  </si>
  <si>
    <t>UBS INTEGRAL IZOLINA MAZZEI – 2021</t>
  </si>
  <si>
    <t>UBS JARDIM JAPÃO – 2021</t>
  </si>
  <si>
    <t>EMAD -  UBS JARDIM JAPÃO – 2021</t>
  </si>
  <si>
    <t>UBS VILA EDE – 2021</t>
  </si>
  <si>
    <t>UBS VILA LEONOR – 2021</t>
  </si>
  <si>
    <t>UBS VILA SABRINA – 2021</t>
  </si>
  <si>
    <t>UBS CARANDIRU – 2021</t>
  </si>
  <si>
    <t>CER III Carandiru – 2021</t>
  </si>
  <si>
    <t>APD CER Carandiru – 2021</t>
  </si>
  <si>
    <t>URSI CARANDIRU – 2021</t>
  </si>
  <si>
    <t>UBS V MARIA - DR. PAULO GNECCO – 2021</t>
  </si>
  <si>
    <t>UBS JARDIM JULIETA – 2021</t>
  </si>
  <si>
    <t>CAPS INFANTIL II VILA MARIA/VILA GUILERME – 2021</t>
  </si>
  <si>
    <t>HORA CERTA VL GUILHERME – 2021</t>
  </si>
  <si>
    <t>SERVIÇO DE APOIO DIAGNÓSTICO E TERAPÊUTICO -  UBS  IZOLINA MAZZEI – 2021</t>
  </si>
  <si>
    <t>SERVIÇO DE APOIO DIAGNÓSTICO E TERAPÊUTICO -  HORA CERTA – 2021</t>
  </si>
  <si>
    <t>PRONTO SOCORRO MUNICIPAL VILA MARIA BAIXA - 2021</t>
  </si>
  <si>
    <t>SERVIÇO DE APOIO DIAGNÓSTICO E TERAPÊUTICO -  HORA CERTA VILA GUILHERME - 2021</t>
  </si>
  <si>
    <t>HOSPITAL DIA HORA CERTA VILA GUILHERME - 2021</t>
  </si>
  <si>
    <t>CAPS INFANTOJUVENIL VILA MARIA - 2021</t>
  </si>
  <si>
    <t>UBS JARDIM JULIETA - 2021</t>
  </si>
  <si>
    <t>UBS VILA MARIA - DR. LUIZ PAULO GNECCO - 2021</t>
  </si>
  <si>
    <t>URSI (UNIDADE REFERENCIA SAÚDE DO IDOSO) CARANDIRU - 2021</t>
  </si>
  <si>
    <t>APD (ACOMPANHANTE DE PESSOA COM DEFICIÊNCIA) CER CARANDIRU - 2021</t>
  </si>
  <si>
    <t>CER (CENTRO ESPECIALIZADO DE REABILITAÇÃO) CARANDIRU - 2021</t>
  </si>
  <si>
    <t>UBS CARANDIRU - 2021</t>
  </si>
  <si>
    <t>UBS VILA SABRINA - 2021</t>
  </si>
  <si>
    <t>UBS VILA LEONOR  - 2021</t>
  </si>
  <si>
    <t>EMAD (EQUIPE MULTIPROFISSIONAL ATENÇÃO DOMICILIAR) JD JAPÃO - 2021</t>
  </si>
  <si>
    <t>UBS JARDIM JAPÃO - 2021</t>
  </si>
  <si>
    <t>PAI (PROGRAMA DE ACOMPANHANTE IDOSOS) - 2021</t>
  </si>
  <si>
    <t>SERVIÇO DE APOIO DIAGNÓSTICO E TERAPÊUTICO -  UBS INTEGRAL IZOLINA MAZZEI – 2021</t>
  </si>
  <si>
    <t>UBS VILA IZOLINA MAZZEI - 2021</t>
  </si>
  <si>
    <t>AMA/UBS VILA MEDEIROS - 2021</t>
  </si>
  <si>
    <t>UBS VILA EDE - 2021</t>
  </si>
  <si>
    <t>CEO - ESPECIALIDADES ODONTOLOGIAS VILA MARIA/ VILA GUILHERME  - 2021</t>
  </si>
  <si>
    <t>AMA/UBS VILA GUILHERME - 2021</t>
  </si>
  <si>
    <t>AMA/UBS JARDIM BRASIL - ESF - 2021</t>
  </si>
  <si>
    <t>UBS PARQUE NOVO MUNDO II - ESF - 2021</t>
  </si>
  <si>
    <t>UBS PARQUE NOVO MUNDO I - ESF - 2021</t>
  </si>
  <si>
    <t>Total Cont.</t>
  </si>
  <si>
    <t>Total Real.</t>
  </si>
  <si>
    <t>Pacientes com cadastro ativo CAPS</t>
  </si>
  <si>
    <t>Médico Psiquiatria  (consulta) - 20hrs</t>
  </si>
  <si>
    <t xml:space="preserve">REDE ASSISTENCIAL DA SUPERVISÃO TÉCNICA DA SAÚDE VILA MARIA / VILA GUILHERME  - ANO 2021 
</t>
  </si>
  <si>
    <t xml:space="preserve"> </t>
  </si>
  <si>
    <t>Médico Mastologista - 10hrs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</si>
</sst>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#,##0.0"/>
    <numFmt numFmtId="167" formatCode="0_ ;[Red]\-0\ "/>
    <numFmt numFmtId="168" formatCode="0.0"/>
  </numFmts>
  <fonts count="5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b/>
      <sz val="12"/>
      <color rgb="FF000000"/>
      <name val="Trebuchet MS"/>
      <family val="2"/>
    </font>
    <font>
      <i/>
      <sz val="9"/>
      <name val="Arial"/>
      <family val="2"/>
    </font>
    <font>
      <sz val="11"/>
      <color theme="1"/>
      <name val="Times New Roman"/>
      <family val="2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rgb="FFFF0000"/>
      <name val="Times New Roman"/>
      <family val="1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sz val="8"/>
      <name val="Arial"/>
      <family val="2"/>
    </font>
    <font>
      <b/>
      <i/>
      <sz val="11"/>
      <color rgb="FF0000FF"/>
      <name val="Calibri"/>
      <family val="2"/>
      <scheme val="minor"/>
    </font>
    <font>
      <b/>
      <sz val="9"/>
      <color theme="1"/>
      <name val="Arial"/>
      <family val="2"/>
    </font>
    <font>
      <b/>
      <sz val="9"/>
      <color rgb="FF0000FF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sz val="14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00FF"/>
      <name val="Trebuchet MS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000000"/>
      <name val="Trebuchet MS"/>
      <family val="2"/>
    </font>
    <font>
      <b/>
      <sz val="10"/>
      <color rgb="FF0000FF"/>
      <name val="Trebuchet MS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0"/>
      <name val="Arial"/>
      <family val="2"/>
    </font>
    <font>
      <b/>
      <i/>
      <sz val="9"/>
      <color theme="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Segoe U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name val="Arial"/>
      <family val="2"/>
    </font>
    <font>
      <b/>
      <i/>
      <sz val="11"/>
      <name val="Arial"/>
      <family val="2"/>
    </font>
    <font>
      <sz val="10"/>
      <color theme="1"/>
      <name val="Arial"/>
      <family val="2"/>
    </font>
    <font>
      <i/>
      <sz val="10"/>
      <name val="Arial"/>
      <family val="2"/>
    </font>
    <font>
      <i/>
      <sz val="10"/>
      <color theme="1"/>
      <name val="Calibri"/>
      <family val="2"/>
      <scheme val="minor"/>
    </font>
    <font>
      <i/>
      <sz val="9"/>
      <color theme="1"/>
      <name val="Arial"/>
      <family val="2"/>
    </font>
    <font>
      <sz val="8"/>
      <name val="Calibri"/>
      <family val="2"/>
      <scheme val="minor"/>
    </font>
    <font>
      <b/>
      <sz val="9"/>
      <color indexed="81"/>
      <name val="Segoe UI"/>
      <family val="2"/>
    </font>
  </fonts>
  <fills count="35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51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0"/>
        <bgColor indexed="31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3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51"/>
      </patternFill>
    </fill>
    <fill>
      <patternFill patternType="solid">
        <fgColor theme="0" tint="-0.14999847407452621"/>
        <bgColor indexed="26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9999"/>
        <bgColor indexed="51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indexed="26"/>
      </patternFill>
    </fill>
    <fill>
      <patternFill patternType="solid">
        <fgColor theme="8" tint="0.59999389629810485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51"/>
      </patternFill>
    </fill>
    <fill>
      <patternFill patternType="solid">
        <fgColor rgb="FFFFFF99"/>
        <bgColor indexed="31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31"/>
      </patternFill>
    </fill>
    <fill>
      <patternFill patternType="solid">
        <fgColor theme="3"/>
        <bgColor indexed="64"/>
      </patternFill>
    </fill>
    <fill>
      <patternFill patternType="solid">
        <fgColor theme="3"/>
        <bgColor indexed="26"/>
      </patternFill>
    </fill>
    <fill>
      <patternFill patternType="solid">
        <fgColor theme="3"/>
        <bgColor indexed="9"/>
      </patternFill>
    </fill>
    <fill>
      <patternFill patternType="solid">
        <fgColor theme="9" tint="0.39997558519241921"/>
        <bgColor indexed="26"/>
      </patternFill>
    </fill>
  </fills>
  <borders count="203">
    <border>
      <left/>
      <right/>
      <top/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8"/>
      </left>
      <right style="thin">
        <color indexed="58"/>
      </right>
      <top/>
      <bottom style="thin">
        <color indexed="58"/>
      </bottom>
      <diagonal/>
    </border>
    <border>
      <left style="thin">
        <color indexed="58"/>
      </left>
      <right/>
      <top style="thin">
        <color indexed="58"/>
      </top>
      <bottom style="thin">
        <color indexed="5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58"/>
      </left>
      <right style="thin">
        <color indexed="58"/>
      </right>
      <top/>
      <bottom style="medium">
        <color auto="1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auto="1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double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auto="1"/>
      </top>
      <bottom style="medium">
        <color auto="1"/>
      </bottom>
      <diagonal/>
    </border>
    <border>
      <left style="thin">
        <color indexed="58"/>
      </left>
      <right/>
      <top/>
      <bottom style="thin">
        <color indexed="58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58"/>
      </left>
      <right style="thin">
        <color indexed="58"/>
      </right>
      <top/>
      <bottom style="thin">
        <color auto="1"/>
      </bottom>
      <diagonal/>
    </border>
    <border>
      <left style="thin">
        <color indexed="58"/>
      </left>
      <right style="thin">
        <color indexed="58"/>
      </right>
      <top style="double">
        <color auto="1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medium">
        <color indexed="58"/>
      </top>
      <bottom style="medium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double">
        <color auto="1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58"/>
      </left>
      <right/>
      <top style="thin">
        <color indexed="58"/>
      </top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/>
      <top style="thin">
        <color indexed="58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8"/>
      </left>
      <right style="thin">
        <color indexed="58"/>
      </right>
      <top style="thin">
        <color indexed="58"/>
      </top>
      <bottom style="medium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indexed="58"/>
      </bottom>
      <diagonal/>
    </border>
    <border>
      <left/>
      <right style="thin">
        <color indexed="58"/>
      </right>
      <top/>
      <bottom/>
      <diagonal/>
    </border>
    <border>
      <left style="medium">
        <color indexed="58"/>
      </left>
      <right style="thin">
        <color indexed="58"/>
      </right>
      <top style="thin">
        <color indexed="58"/>
      </top>
      <bottom/>
      <diagonal/>
    </border>
    <border>
      <left style="medium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58"/>
      </right>
      <top/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/>
      <diagonal/>
    </border>
    <border>
      <left style="thin">
        <color indexed="64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medium">
        <color theme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theme="1"/>
      </top>
      <bottom style="medium">
        <color theme="1"/>
      </bottom>
      <diagonal/>
    </border>
    <border>
      <left style="medium">
        <color indexed="58"/>
      </left>
      <right style="thin">
        <color indexed="58"/>
      </right>
      <top style="medium">
        <color indexed="58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indexed="58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theme="1"/>
      </top>
      <bottom style="thin">
        <color indexed="58"/>
      </bottom>
      <diagonal/>
    </border>
    <border>
      <left style="medium">
        <color indexed="64"/>
      </left>
      <right style="thin">
        <color indexed="58"/>
      </right>
      <top style="thin">
        <color indexed="58"/>
      </top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double">
        <color auto="1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medium">
        <color indexed="64"/>
      </left>
      <right style="thin">
        <color indexed="58"/>
      </right>
      <top/>
      <bottom style="thin">
        <color indexed="58"/>
      </bottom>
      <diagonal/>
    </border>
    <border>
      <left style="medium">
        <color indexed="64"/>
      </left>
      <right style="thin">
        <color indexed="58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 style="medium">
        <color theme="1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/>
      <diagonal/>
    </border>
    <border>
      <left style="thin">
        <color indexed="58"/>
      </left>
      <right style="thin">
        <color indexed="58"/>
      </right>
      <top style="thin">
        <color indexed="64"/>
      </top>
      <bottom/>
      <diagonal/>
    </border>
    <border>
      <left style="thin">
        <color indexed="58"/>
      </left>
      <right style="thin">
        <color indexed="58"/>
      </right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58"/>
      </left>
      <right style="thin">
        <color indexed="58"/>
      </right>
      <top/>
      <bottom style="thin">
        <color indexed="58"/>
      </bottom>
      <diagonal/>
    </border>
    <border>
      <left style="thin">
        <color indexed="58"/>
      </left>
      <right style="thin">
        <color indexed="58"/>
      </right>
      <top/>
      <bottom style="double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theme="1"/>
      </top>
      <bottom style="thin">
        <color theme="1"/>
      </bottom>
      <diagonal/>
    </border>
    <border>
      <left style="thin">
        <color indexed="58"/>
      </left>
      <right style="thin">
        <color indexed="58"/>
      </right>
      <top/>
      <bottom style="thin">
        <color theme="1"/>
      </bottom>
      <diagonal/>
    </border>
    <border>
      <left style="thin">
        <color indexed="58"/>
      </left>
      <right/>
      <top style="medium">
        <color indexed="64"/>
      </top>
      <bottom style="medium">
        <color indexed="64"/>
      </bottom>
      <diagonal/>
    </border>
    <border>
      <left style="thin">
        <color indexed="58"/>
      </left>
      <right/>
      <top/>
      <bottom style="thin">
        <color theme="1"/>
      </bottom>
      <diagonal/>
    </border>
    <border>
      <left style="thin">
        <color indexed="58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58"/>
      </right>
      <top/>
      <bottom style="thin">
        <color theme="1"/>
      </bottom>
      <diagonal/>
    </border>
    <border>
      <left style="thin">
        <color indexed="58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thin">
        <color indexed="58"/>
      </right>
      <top style="thin">
        <color theme="1"/>
      </top>
      <bottom style="thin">
        <color theme="1"/>
      </bottom>
      <diagonal/>
    </border>
    <border>
      <left style="thin">
        <color indexed="58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58"/>
      </right>
      <top style="thin">
        <color theme="1"/>
      </top>
      <bottom style="medium">
        <color indexed="64"/>
      </bottom>
      <diagonal/>
    </border>
    <border>
      <left style="thin">
        <color indexed="58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/>
      <right style="thin">
        <color indexed="58"/>
      </right>
      <top style="thin">
        <color theme="1"/>
      </top>
      <bottom style="thin">
        <color theme="1"/>
      </bottom>
      <diagonal/>
    </border>
    <border>
      <left/>
      <right style="thin">
        <color indexed="58"/>
      </right>
      <top style="thin">
        <color theme="1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theme="1"/>
      </top>
      <bottom style="medium">
        <color indexed="64"/>
      </bottom>
      <diagonal/>
    </border>
    <border>
      <left style="thin">
        <color indexed="58"/>
      </left>
      <right/>
      <top style="thin">
        <color theme="1"/>
      </top>
      <bottom style="medium">
        <color indexed="64"/>
      </bottom>
      <diagonal/>
    </border>
    <border>
      <left style="medium">
        <color theme="1"/>
      </left>
      <right style="thin">
        <color indexed="58"/>
      </right>
      <top style="thin">
        <color theme="1"/>
      </top>
      <bottom style="medium">
        <color theme="1"/>
      </bottom>
      <diagonal/>
    </border>
    <border>
      <left style="thin">
        <color indexed="58"/>
      </left>
      <right style="thin">
        <color indexed="58"/>
      </right>
      <top style="thin">
        <color theme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medium">
        <color theme="1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58"/>
      </left>
      <right style="thin">
        <color indexed="58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58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auto="1"/>
      </bottom>
      <diagonal/>
    </border>
    <border>
      <left style="medium">
        <color theme="1"/>
      </left>
      <right style="thin">
        <color indexed="58"/>
      </right>
      <top/>
      <bottom/>
      <diagonal/>
    </border>
    <border>
      <left style="medium">
        <color indexed="64"/>
      </left>
      <right style="thin">
        <color indexed="5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8"/>
      </left>
      <right style="thin">
        <color indexed="58"/>
      </right>
      <top style="medium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auto="1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58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auto="1"/>
      </left>
      <right style="thin">
        <color auto="1"/>
      </right>
      <top style="thin">
        <color indexed="58"/>
      </top>
      <bottom/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thin">
        <color theme="1"/>
      </bottom>
      <diagonal/>
    </border>
    <border>
      <left style="thin">
        <color indexed="58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/>
      <right style="thin">
        <color indexed="58"/>
      </right>
      <top style="medium">
        <color indexed="64"/>
      </top>
      <bottom style="thin">
        <color theme="1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thin">
        <color theme="1"/>
      </bottom>
      <diagonal/>
    </border>
    <border>
      <left style="thin">
        <color indexed="58"/>
      </left>
      <right/>
      <top style="medium">
        <color indexed="64"/>
      </top>
      <bottom style="thin">
        <color theme="1"/>
      </bottom>
      <diagonal/>
    </border>
    <border>
      <left style="thin">
        <color indexed="58"/>
      </left>
      <right style="medium">
        <color indexed="64"/>
      </right>
      <top/>
      <bottom/>
      <diagonal/>
    </border>
    <border>
      <left style="medium">
        <color theme="1"/>
      </left>
      <right style="thin">
        <color indexed="58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8"/>
      </left>
      <right style="thin">
        <color indexed="58"/>
      </right>
      <top style="medium">
        <color auto="1"/>
      </top>
      <bottom style="thin">
        <color indexed="5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/>
      <bottom style="thin">
        <color indexed="5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58"/>
      </left>
      <right/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64"/>
      </right>
      <top style="thin">
        <color indexed="58"/>
      </top>
      <bottom/>
      <diagonal/>
    </border>
    <border>
      <left style="thin">
        <color indexed="58"/>
      </left>
      <right style="thin">
        <color indexed="64"/>
      </right>
      <top/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58"/>
      </top>
      <bottom/>
      <diagonal/>
    </border>
    <border>
      <left style="thin">
        <color auto="1"/>
      </left>
      <right style="thin">
        <color auto="1"/>
      </right>
      <top style="thin">
        <color theme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auto="1"/>
      </top>
      <bottom style="medium">
        <color indexed="64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indexed="58"/>
      </bottom>
      <diagonal/>
    </border>
    <border>
      <left style="thin">
        <color indexed="58"/>
      </left>
      <right/>
      <top style="medium">
        <color auto="1"/>
      </top>
      <bottom style="double">
        <color indexed="58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indexed="5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/>
      <top/>
      <bottom style="double">
        <color indexed="58"/>
      </bottom>
      <diagonal/>
    </border>
    <border>
      <left style="thin">
        <color indexed="58"/>
      </left>
      <right/>
      <top style="medium">
        <color indexed="64"/>
      </top>
      <bottom style="medium">
        <color indexed="64"/>
      </bottom>
      <diagonal/>
    </border>
    <border>
      <left style="thin">
        <color indexed="58"/>
      </left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/>
      <top style="thin">
        <color indexed="5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58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6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</cellStyleXfs>
  <cellXfs count="1356">
    <xf numFmtId="0" fontId="0" fillId="0" borderId="0" xfId="0"/>
    <xf numFmtId="0" fontId="1" fillId="0" borderId="0" xfId="1"/>
    <xf numFmtId="0" fontId="4" fillId="0" borderId="1" xfId="1" applyFont="1" applyBorder="1" applyAlignment="1">
      <alignment vertical="center"/>
    </xf>
    <xf numFmtId="3" fontId="4" fillId="2" borderId="1" xfId="1" applyNumberFormat="1" applyFont="1" applyFill="1" applyBorder="1" applyAlignment="1">
      <alignment horizontal="center" vertical="center" wrapText="1"/>
    </xf>
    <xf numFmtId="3" fontId="4" fillId="0" borderId="1" xfId="1" applyNumberFormat="1" applyFont="1" applyBorder="1" applyAlignment="1" applyProtection="1">
      <alignment horizontal="center" vertical="center" wrapText="1"/>
      <protection locked="0"/>
    </xf>
    <xf numFmtId="3" fontId="3" fillId="2" borderId="1" xfId="1" applyNumberFormat="1" applyFont="1" applyFill="1" applyBorder="1" applyAlignment="1">
      <alignment horizontal="center" vertical="center" wrapText="1"/>
    </xf>
    <xf numFmtId="0" fontId="3" fillId="0" borderId="9" xfId="1" applyFont="1" applyBorder="1"/>
    <xf numFmtId="3" fontId="3" fillId="2" borderId="9" xfId="1" applyNumberFormat="1" applyFont="1" applyFill="1" applyBorder="1" applyAlignment="1">
      <alignment horizontal="center" vertical="center" wrapText="1"/>
    </xf>
    <xf numFmtId="3" fontId="3" fillId="0" borderId="9" xfId="1" applyNumberFormat="1" applyFont="1" applyBorder="1" applyAlignment="1">
      <alignment horizontal="center" wrapText="1"/>
    </xf>
    <xf numFmtId="0" fontId="4" fillId="0" borderId="4" xfId="1" applyFont="1" applyBorder="1" applyAlignment="1">
      <alignment vertical="center"/>
    </xf>
    <xf numFmtId="3" fontId="3" fillId="2" borderId="4" xfId="1" applyNumberFormat="1" applyFont="1" applyFill="1" applyBorder="1" applyAlignment="1">
      <alignment horizontal="center" vertical="center" wrapText="1"/>
    </xf>
    <xf numFmtId="3" fontId="4" fillId="0" borderId="4" xfId="1" applyNumberFormat="1" applyFont="1" applyBorder="1" applyAlignment="1" applyProtection="1">
      <alignment horizontal="center" vertical="center" wrapText="1"/>
      <protection locked="0"/>
    </xf>
    <xf numFmtId="0" fontId="3" fillId="2" borderId="10" xfId="1" applyFont="1" applyFill="1" applyBorder="1" applyAlignment="1">
      <alignment horizontal="center" vertical="center" wrapText="1"/>
    </xf>
    <xf numFmtId="0" fontId="3" fillId="6" borderId="10" xfId="1" applyFont="1" applyFill="1" applyBorder="1" applyAlignment="1">
      <alignment horizontal="center" vertical="center"/>
    </xf>
    <xf numFmtId="0" fontId="3" fillId="8" borderId="10" xfId="1" applyFont="1" applyFill="1" applyBorder="1" applyAlignment="1">
      <alignment horizontal="center" vertical="center"/>
    </xf>
    <xf numFmtId="0" fontId="3" fillId="10" borderId="10" xfId="1" applyFont="1" applyFill="1" applyBorder="1" applyAlignment="1">
      <alignment horizontal="center" vertical="center"/>
    </xf>
    <xf numFmtId="0" fontId="4" fillId="0" borderId="11" xfId="1" applyFont="1" applyBorder="1" applyAlignment="1">
      <alignment vertical="center"/>
    </xf>
    <xf numFmtId="3" fontId="3" fillId="2" borderId="11" xfId="1" applyNumberFormat="1" applyFont="1" applyFill="1" applyBorder="1" applyAlignment="1">
      <alignment horizontal="center" vertical="center" wrapText="1"/>
    </xf>
    <xf numFmtId="3" fontId="4" fillId="0" borderId="11" xfId="1" applyNumberFormat="1" applyFont="1" applyBorder="1" applyAlignment="1" applyProtection="1">
      <alignment horizontal="center" vertical="center" wrapText="1"/>
      <protection locked="0"/>
    </xf>
    <xf numFmtId="164" fontId="5" fillId="3" borderId="4" xfId="1" applyNumberFormat="1" applyFont="1" applyFill="1" applyBorder="1" applyAlignment="1">
      <alignment horizontal="center" vertical="center" wrapText="1"/>
    </xf>
    <xf numFmtId="164" fontId="5" fillId="3" borderId="1" xfId="1" applyNumberFormat="1" applyFont="1" applyFill="1" applyBorder="1" applyAlignment="1">
      <alignment horizontal="center" vertical="center" wrapText="1"/>
    </xf>
    <xf numFmtId="164" fontId="5" fillId="3" borderId="11" xfId="1" applyNumberFormat="1" applyFont="1" applyFill="1" applyBorder="1" applyAlignment="1">
      <alignment horizontal="center" vertical="center" wrapText="1"/>
    </xf>
    <xf numFmtId="164" fontId="5" fillId="3" borderId="9" xfId="1" applyNumberFormat="1" applyFont="1" applyFill="1" applyBorder="1" applyAlignment="1">
      <alignment horizontal="center" vertical="center" wrapText="1"/>
    </xf>
    <xf numFmtId="3" fontId="3" fillId="0" borderId="9" xfId="1" applyNumberFormat="1" applyFont="1" applyBorder="1" applyAlignment="1">
      <alignment horizontal="center" vertical="center" wrapText="1"/>
    </xf>
    <xf numFmtId="3" fontId="3" fillId="0" borderId="0" xfId="1" applyNumberFormat="1" applyFont="1" applyAlignment="1">
      <alignment horizontal="center" vertical="center" wrapText="1"/>
    </xf>
    <xf numFmtId="3" fontId="3" fillId="2" borderId="2" xfId="1" applyNumberFormat="1" applyFont="1" applyFill="1" applyBorder="1" applyAlignment="1">
      <alignment horizontal="center" vertical="center" wrapText="1"/>
    </xf>
    <xf numFmtId="3" fontId="4" fillId="0" borderId="2" xfId="1" applyNumberFormat="1" applyFont="1" applyBorder="1" applyAlignment="1" applyProtection="1">
      <alignment horizontal="center" vertical="center" wrapText="1"/>
      <protection locked="0"/>
    </xf>
    <xf numFmtId="0" fontId="4" fillId="0" borderId="4" xfId="1" applyFont="1" applyBorder="1" applyAlignment="1">
      <alignment vertical="center" wrapText="1"/>
    </xf>
    <xf numFmtId="0" fontId="4" fillId="0" borderId="1" xfId="1" applyFont="1" applyBorder="1" applyAlignment="1">
      <alignment vertical="center" wrapText="1"/>
    </xf>
    <xf numFmtId="0" fontId="8" fillId="0" borderId="0" xfId="4"/>
    <xf numFmtId="0" fontId="11" fillId="0" borderId="0" xfId="4" applyFont="1" applyAlignment="1">
      <alignment horizontal="left" vertical="center" wrapText="1"/>
    </xf>
    <xf numFmtId="0" fontId="11" fillId="0" borderId="0" xfId="4" applyFont="1"/>
    <xf numFmtId="0" fontId="4" fillId="0" borderId="16" xfId="1" applyFont="1" applyBorder="1" applyAlignment="1">
      <alignment horizontal="left" vertical="center"/>
    </xf>
    <xf numFmtId="3" fontId="3" fillId="4" borderId="9" xfId="1" applyNumberFormat="1" applyFont="1" applyFill="1" applyBorder="1" applyAlignment="1">
      <alignment horizontal="center" vertical="center" wrapText="1"/>
    </xf>
    <xf numFmtId="0" fontId="4" fillId="0" borderId="11" xfId="1" applyFont="1" applyBorder="1" applyAlignment="1">
      <alignment vertical="center" wrapText="1"/>
    </xf>
    <xf numFmtId="0" fontId="4" fillId="8" borderId="15" xfId="1" applyFont="1" applyFill="1" applyBorder="1" applyAlignment="1">
      <alignment horizontal="left" vertical="center" wrapText="1"/>
    </xf>
    <xf numFmtId="0" fontId="4" fillId="0" borderId="5" xfId="1" applyFont="1" applyBorder="1" applyAlignment="1">
      <alignment vertical="center"/>
    </xf>
    <xf numFmtId="164" fontId="5" fillId="3" borderId="13" xfId="1" applyNumberFormat="1" applyFont="1" applyFill="1" applyBorder="1" applyAlignment="1">
      <alignment horizontal="center" vertical="center" wrapText="1"/>
    </xf>
    <xf numFmtId="0" fontId="3" fillId="0" borderId="18" xfId="1" applyFont="1" applyBorder="1"/>
    <xf numFmtId="3" fontId="3" fillId="2" borderId="18" xfId="1" applyNumberFormat="1" applyFont="1" applyFill="1" applyBorder="1" applyAlignment="1">
      <alignment horizontal="center" vertical="center" wrapText="1"/>
    </xf>
    <xf numFmtId="3" fontId="3" fillId="0" borderId="18" xfId="1" applyNumberFormat="1" applyFont="1" applyBorder="1" applyAlignment="1">
      <alignment horizontal="center" wrapText="1"/>
    </xf>
    <xf numFmtId="164" fontId="5" fillId="3" borderId="18" xfId="1" applyNumberFormat="1" applyFont="1" applyFill="1" applyBorder="1" applyAlignment="1">
      <alignment horizontal="center" vertical="center" wrapText="1"/>
    </xf>
    <xf numFmtId="0" fontId="4" fillId="0" borderId="19" xfId="1" applyFont="1" applyBorder="1" applyAlignment="1">
      <alignment vertical="center"/>
    </xf>
    <xf numFmtId="3" fontId="3" fillId="2" borderId="15" xfId="1" applyNumberFormat="1" applyFont="1" applyFill="1" applyBorder="1" applyAlignment="1">
      <alignment horizontal="center" vertical="center" wrapText="1"/>
    </xf>
    <xf numFmtId="3" fontId="4" fillId="0" borderId="15" xfId="1" applyNumberFormat="1" applyFont="1" applyBorder="1" applyAlignment="1" applyProtection="1">
      <alignment horizontal="center" vertical="center" wrapText="1"/>
      <protection locked="0"/>
    </xf>
    <xf numFmtId="164" fontId="5" fillId="3" borderId="15" xfId="1" applyNumberFormat="1" applyFont="1" applyFill="1" applyBorder="1" applyAlignment="1">
      <alignment horizontal="center" vertical="center" wrapText="1"/>
    </xf>
    <xf numFmtId="0" fontId="4" fillId="0" borderId="15" xfId="1" applyFont="1" applyBorder="1" applyAlignment="1">
      <alignment vertical="center"/>
    </xf>
    <xf numFmtId="0" fontId="4" fillId="8" borderId="15" xfId="1" applyFont="1" applyFill="1" applyBorder="1" applyAlignment="1">
      <alignment horizontal="left" vertical="center"/>
    </xf>
    <xf numFmtId="0" fontId="4" fillId="0" borderId="7" xfId="1" applyFont="1" applyBorder="1" applyAlignment="1">
      <alignment vertical="center"/>
    </xf>
    <xf numFmtId="0" fontId="4" fillId="8" borderId="15" xfId="1" applyFont="1" applyFill="1" applyBorder="1" applyAlignment="1">
      <alignment horizontal="center" vertical="center"/>
    </xf>
    <xf numFmtId="3" fontId="4" fillId="2" borderId="9" xfId="1" applyNumberFormat="1" applyFont="1" applyFill="1" applyBorder="1" applyAlignment="1">
      <alignment horizontal="center" vertical="center" wrapText="1"/>
    </xf>
    <xf numFmtId="164" fontId="7" fillId="3" borderId="15" xfId="1" applyNumberFormat="1" applyFont="1" applyFill="1" applyBorder="1" applyAlignment="1">
      <alignment horizontal="center" vertical="center" wrapText="1"/>
    </xf>
    <xf numFmtId="3" fontId="4" fillId="2" borderId="4" xfId="1" applyNumberFormat="1" applyFont="1" applyFill="1" applyBorder="1" applyAlignment="1">
      <alignment horizontal="center" vertical="center" wrapText="1"/>
    </xf>
    <xf numFmtId="164" fontId="7" fillId="3" borderId="4" xfId="1" applyNumberFormat="1" applyFont="1" applyFill="1" applyBorder="1" applyAlignment="1">
      <alignment horizontal="center" vertical="center" wrapText="1"/>
    </xf>
    <xf numFmtId="164" fontId="7" fillId="3" borderId="1" xfId="1" applyNumberFormat="1" applyFont="1" applyFill="1" applyBorder="1" applyAlignment="1">
      <alignment horizontal="center" vertical="center" wrapText="1"/>
    </xf>
    <xf numFmtId="3" fontId="4" fillId="2" borderId="11" xfId="1" applyNumberFormat="1" applyFont="1" applyFill="1" applyBorder="1" applyAlignment="1">
      <alignment horizontal="center" vertical="center" wrapText="1"/>
    </xf>
    <xf numFmtId="164" fontId="7" fillId="3" borderId="17" xfId="1" applyNumberFormat="1" applyFont="1" applyFill="1" applyBorder="1" applyAlignment="1">
      <alignment horizontal="center" vertical="center" wrapText="1"/>
    </xf>
    <xf numFmtId="164" fontId="7" fillId="7" borderId="17" xfId="1" applyNumberFormat="1" applyFont="1" applyFill="1" applyBorder="1" applyAlignment="1">
      <alignment horizontal="center" vertical="center" wrapText="1"/>
    </xf>
    <xf numFmtId="0" fontId="4" fillId="0" borderId="22" xfId="1" applyFont="1" applyBorder="1" applyAlignment="1">
      <alignment vertical="center"/>
    </xf>
    <xf numFmtId="3" fontId="4" fillId="0" borderId="22" xfId="1" applyNumberFormat="1" applyFont="1" applyBorder="1" applyAlignment="1" applyProtection="1">
      <alignment horizontal="center" vertical="center" wrapText="1"/>
      <protection locked="0"/>
    </xf>
    <xf numFmtId="3" fontId="4" fillId="2" borderId="22" xfId="1" applyNumberFormat="1" applyFont="1" applyFill="1" applyBorder="1" applyAlignment="1">
      <alignment horizontal="center" vertical="center" wrapText="1"/>
    </xf>
    <xf numFmtId="164" fontId="7" fillId="3" borderId="22" xfId="1" applyNumberFormat="1" applyFont="1" applyFill="1" applyBorder="1" applyAlignment="1">
      <alignment horizontal="center" vertical="center" wrapText="1"/>
    </xf>
    <xf numFmtId="166" fontId="4" fillId="0" borderId="1" xfId="1" applyNumberFormat="1" applyFont="1" applyBorder="1" applyAlignment="1" applyProtection="1">
      <alignment horizontal="center" vertical="center" wrapText="1"/>
      <protection locked="0"/>
    </xf>
    <xf numFmtId="0" fontId="4" fillId="0" borderId="24" xfId="1" applyFont="1" applyBorder="1" applyAlignment="1">
      <alignment vertical="center"/>
    </xf>
    <xf numFmtId="3" fontId="3" fillId="2" borderId="24" xfId="1" applyNumberFormat="1" applyFont="1" applyFill="1" applyBorder="1" applyAlignment="1">
      <alignment horizontal="center" vertical="center" wrapText="1"/>
    </xf>
    <xf numFmtId="3" fontId="4" fillId="0" borderId="24" xfId="1" applyNumberFormat="1" applyFont="1" applyBorder="1" applyAlignment="1" applyProtection="1">
      <alignment horizontal="center" vertical="center" wrapText="1"/>
      <protection locked="0"/>
    </xf>
    <xf numFmtId="164" fontId="5" fillId="3" borderId="24" xfId="1" applyNumberFormat="1" applyFont="1" applyFill="1" applyBorder="1" applyAlignment="1">
      <alignment horizontal="center" vertical="center" wrapText="1"/>
    </xf>
    <xf numFmtId="0" fontId="3" fillId="0" borderId="23" xfId="1" applyFont="1" applyBorder="1"/>
    <xf numFmtId="3" fontId="3" fillId="0" borderId="23" xfId="1" applyNumberFormat="1" applyFont="1" applyBorder="1" applyAlignment="1">
      <alignment horizontal="center" wrapText="1"/>
    </xf>
    <xf numFmtId="164" fontId="5" fillId="3" borderId="23" xfId="1" applyNumberFormat="1" applyFont="1" applyFill="1" applyBorder="1" applyAlignment="1">
      <alignment horizontal="center" vertical="center" wrapText="1"/>
    </xf>
    <xf numFmtId="0" fontId="4" fillId="14" borderId="1" xfId="1" applyFont="1" applyFill="1" applyBorder="1" applyAlignment="1">
      <alignment vertical="center"/>
    </xf>
    <xf numFmtId="0" fontId="21" fillId="2" borderId="10" xfId="1" applyFont="1" applyFill="1" applyBorder="1" applyAlignment="1">
      <alignment horizontal="center" vertical="center" wrapText="1"/>
    </xf>
    <xf numFmtId="3" fontId="20" fillId="2" borderId="4" xfId="1" applyNumberFormat="1" applyFont="1" applyFill="1" applyBorder="1" applyAlignment="1">
      <alignment horizontal="center" vertical="center" wrapText="1"/>
    </xf>
    <xf numFmtId="3" fontId="20" fillId="2" borderId="25" xfId="1" applyNumberFormat="1" applyFont="1" applyFill="1" applyBorder="1" applyAlignment="1">
      <alignment horizontal="center" vertical="center" wrapText="1"/>
    </xf>
    <xf numFmtId="3" fontId="4" fillId="0" borderId="25" xfId="1" applyNumberFormat="1" applyFont="1" applyBorder="1" applyAlignment="1" applyProtection="1">
      <alignment horizontal="center" vertical="center" wrapText="1"/>
      <protection locked="0"/>
    </xf>
    <xf numFmtId="0" fontId="4" fillId="14" borderId="25" xfId="1" applyFont="1" applyFill="1" applyBorder="1" applyAlignment="1">
      <alignment vertical="center"/>
    </xf>
    <xf numFmtId="0" fontId="4" fillId="14" borderId="4" xfId="1" applyFont="1" applyFill="1" applyBorder="1" applyAlignment="1">
      <alignment vertical="center"/>
    </xf>
    <xf numFmtId="3" fontId="4" fillId="4" borderId="4" xfId="1" applyNumberFormat="1" applyFont="1" applyFill="1" applyBorder="1" applyAlignment="1">
      <alignment horizontal="center" vertical="center" wrapText="1"/>
    </xf>
    <xf numFmtId="3" fontId="4" fillId="4" borderId="1" xfId="1" applyNumberFormat="1" applyFont="1" applyFill="1" applyBorder="1" applyAlignment="1">
      <alignment horizontal="center" vertical="center" wrapText="1"/>
    </xf>
    <xf numFmtId="3" fontId="4" fillId="4" borderId="11" xfId="1" applyNumberFormat="1" applyFont="1" applyFill="1" applyBorder="1" applyAlignment="1">
      <alignment horizontal="center" vertical="center" wrapText="1"/>
    </xf>
    <xf numFmtId="3" fontId="3" fillId="4" borderId="9" xfId="1" applyNumberFormat="1" applyFont="1" applyFill="1" applyBorder="1" applyAlignment="1">
      <alignment horizontal="center" wrapText="1"/>
    </xf>
    <xf numFmtId="164" fontId="5" fillId="7" borderId="9" xfId="1" applyNumberFormat="1" applyFont="1" applyFill="1" applyBorder="1" applyAlignment="1">
      <alignment horizontal="center" vertical="center" wrapText="1"/>
    </xf>
    <xf numFmtId="0" fontId="21" fillId="2" borderId="12" xfId="1" applyFont="1" applyFill="1" applyBorder="1" applyAlignment="1">
      <alignment horizontal="center" vertical="center" wrapText="1"/>
    </xf>
    <xf numFmtId="3" fontId="3" fillId="2" borderId="25" xfId="1" applyNumberFormat="1" applyFont="1" applyFill="1" applyBorder="1" applyAlignment="1">
      <alignment horizontal="center" vertical="center" wrapText="1"/>
    </xf>
    <xf numFmtId="166" fontId="4" fillId="0" borderId="25" xfId="1" applyNumberFormat="1" applyFont="1" applyBorder="1" applyAlignment="1" applyProtection="1">
      <alignment horizontal="center" vertical="center" wrapText="1"/>
      <protection locked="0"/>
    </xf>
    <xf numFmtId="0" fontId="3" fillId="8" borderId="30" xfId="1" applyFont="1" applyFill="1" applyBorder="1" applyAlignment="1">
      <alignment horizontal="center" vertical="center"/>
    </xf>
    <xf numFmtId="0" fontId="3" fillId="10" borderId="30" xfId="1" applyFont="1" applyFill="1" applyBorder="1" applyAlignment="1">
      <alignment horizontal="center" vertical="center"/>
    </xf>
    <xf numFmtId="3" fontId="23" fillId="2" borderId="4" xfId="1" applyNumberFormat="1" applyFont="1" applyFill="1" applyBorder="1" applyAlignment="1">
      <alignment horizontal="center" vertical="center" wrapText="1"/>
    </xf>
    <xf numFmtId="0" fontId="4" fillId="0" borderId="25" xfId="1" applyFont="1" applyBorder="1" applyAlignment="1">
      <alignment vertical="center"/>
    </xf>
    <xf numFmtId="3" fontId="23" fillId="2" borderId="25" xfId="1" applyNumberFormat="1" applyFont="1" applyFill="1" applyBorder="1" applyAlignment="1">
      <alignment horizontal="center" vertical="center" wrapText="1"/>
    </xf>
    <xf numFmtId="3" fontId="23" fillId="2" borderId="24" xfId="1" applyNumberFormat="1" applyFont="1" applyFill="1" applyBorder="1" applyAlignment="1">
      <alignment horizontal="center" vertical="center" wrapText="1"/>
    </xf>
    <xf numFmtId="3" fontId="4" fillId="2" borderId="25" xfId="1" applyNumberFormat="1" applyFont="1" applyFill="1" applyBorder="1" applyAlignment="1">
      <alignment horizontal="center" vertical="center" wrapText="1"/>
    </xf>
    <xf numFmtId="3" fontId="3" fillId="2" borderId="27" xfId="1" applyNumberFormat="1" applyFont="1" applyFill="1" applyBorder="1" applyAlignment="1">
      <alignment horizontal="center" vertical="center" wrapText="1"/>
    </xf>
    <xf numFmtId="0" fontId="4" fillId="14" borderId="27" xfId="1" applyFont="1" applyFill="1" applyBorder="1" applyAlignment="1">
      <alignment vertical="center"/>
    </xf>
    <xf numFmtId="3" fontId="4" fillId="2" borderId="24" xfId="1" applyNumberFormat="1" applyFont="1" applyFill="1" applyBorder="1" applyAlignment="1">
      <alignment horizontal="center" vertical="center" wrapText="1"/>
    </xf>
    <xf numFmtId="3" fontId="3" fillId="2" borderId="28" xfId="1" applyNumberFormat="1" applyFont="1" applyFill="1" applyBorder="1" applyAlignment="1">
      <alignment horizontal="center" vertical="center" wrapText="1"/>
    </xf>
    <xf numFmtId="0" fontId="26" fillId="0" borderId="25" xfId="1" applyFont="1" applyBorder="1" applyAlignment="1">
      <alignment vertical="center"/>
    </xf>
    <xf numFmtId="3" fontId="23" fillId="2" borderId="28" xfId="1" applyNumberFormat="1" applyFont="1" applyFill="1" applyBorder="1" applyAlignment="1">
      <alignment horizontal="center" vertical="center" wrapText="1"/>
    </xf>
    <xf numFmtId="3" fontId="23" fillId="2" borderId="15" xfId="1" applyNumberFormat="1" applyFont="1" applyFill="1" applyBorder="1" applyAlignment="1">
      <alignment horizontal="center" vertical="center" wrapText="1"/>
    </xf>
    <xf numFmtId="3" fontId="23" fillId="2" borderId="29" xfId="1" applyNumberFormat="1" applyFont="1" applyFill="1" applyBorder="1" applyAlignment="1">
      <alignment horizontal="center" vertical="center" wrapText="1"/>
    </xf>
    <xf numFmtId="0" fontId="3" fillId="6" borderId="10" xfId="1" applyFont="1" applyFill="1" applyBorder="1" applyAlignment="1">
      <alignment horizontal="center" vertical="center" wrapText="1"/>
    </xf>
    <xf numFmtId="0" fontId="1" fillId="4" borderId="16" xfId="1" applyFill="1" applyBorder="1" applyAlignment="1">
      <alignment horizontal="center" vertical="center"/>
    </xf>
    <xf numFmtId="164" fontId="5" fillId="3" borderId="37" xfId="1" applyNumberFormat="1" applyFont="1" applyFill="1" applyBorder="1" applyAlignment="1">
      <alignment horizontal="center" vertical="center" wrapText="1"/>
    </xf>
    <xf numFmtId="0" fontId="22" fillId="0" borderId="0" xfId="0" applyFont="1"/>
    <xf numFmtId="0" fontId="21" fillId="2" borderId="30" xfId="1" applyFont="1" applyFill="1" applyBorder="1" applyAlignment="1">
      <alignment horizontal="center" vertical="center" wrapText="1"/>
    </xf>
    <xf numFmtId="3" fontId="4" fillId="0" borderId="4" xfId="1" applyNumberFormat="1" applyFont="1" applyBorder="1" applyAlignment="1">
      <alignment horizontal="center" vertical="center" wrapText="1"/>
    </xf>
    <xf numFmtId="3" fontId="4" fillId="0" borderId="25" xfId="1" applyNumberFormat="1" applyFont="1" applyBorder="1" applyAlignment="1">
      <alignment horizontal="center" vertical="center" wrapText="1"/>
    </xf>
    <xf numFmtId="164" fontId="7" fillId="3" borderId="25" xfId="1" applyNumberFormat="1" applyFont="1" applyFill="1" applyBorder="1" applyAlignment="1">
      <alignment horizontal="center" vertical="center" wrapText="1"/>
    </xf>
    <xf numFmtId="3" fontId="4" fillId="4" borderId="25" xfId="1" applyNumberFormat="1" applyFont="1" applyFill="1" applyBorder="1" applyAlignment="1">
      <alignment horizontal="center" vertical="center" wrapText="1"/>
    </xf>
    <xf numFmtId="166" fontId="4" fillId="0" borderId="25" xfId="1" applyNumberFormat="1" applyFont="1" applyBorder="1" applyAlignment="1">
      <alignment horizontal="center" vertical="center" wrapText="1"/>
    </xf>
    <xf numFmtId="0" fontId="4" fillId="0" borderId="27" xfId="1" applyFont="1" applyBorder="1" applyAlignment="1">
      <alignment vertical="center"/>
    </xf>
    <xf numFmtId="3" fontId="4" fillId="0" borderId="27" xfId="1" applyNumberFormat="1" applyFont="1" applyBorder="1" applyAlignment="1">
      <alignment horizontal="center" vertical="center" wrapText="1"/>
    </xf>
    <xf numFmtId="164" fontId="7" fillId="3" borderId="27" xfId="1" applyNumberFormat="1" applyFont="1" applyFill="1" applyBorder="1" applyAlignment="1">
      <alignment horizontal="center" vertical="center" wrapText="1"/>
    </xf>
    <xf numFmtId="3" fontId="4" fillId="4" borderId="27" xfId="1" applyNumberFormat="1" applyFont="1" applyFill="1" applyBorder="1" applyAlignment="1">
      <alignment horizontal="center" vertical="center" wrapText="1"/>
    </xf>
    <xf numFmtId="3" fontId="4" fillId="0" borderId="22" xfId="1" applyNumberFormat="1" applyFont="1" applyBorder="1" applyAlignment="1">
      <alignment horizontal="center" vertical="center" wrapText="1"/>
    </xf>
    <xf numFmtId="3" fontId="4" fillId="0" borderId="24" xfId="1" applyNumberFormat="1" applyFont="1" applyBorder="1" applyAlignment="1">
      <alignment horizontal="center" vertical="center" wrapText="1"/>
    </xf>
    <xf numFmtId="164" fontId="5" fillId="7" borderId="4" xfId="1" applyNumberFormat="1" applyFont="1" applyFill="1" applyBorder="1" applyAlignment="1">
      <alignment horizontal="center" vertical="center" wrapText="1"/>
    </xf>
    <xf numFmtId="164" fontId="5" fillId="3" borderId="25" xfId="1" applyNumberFormat="1" applyFont="1" applyFill="1" applyBorder="1" applyAlignment="1">
      <alignment horizontal="center" vertical="center" wrapText="1"/>
    </xf>
    <xf numFmtId="164" fontId="5" fillId="7" borderId="25" xfId="1" applyNumberFormat="1" applyFont="1" applyFill="1" applyBorder="1" applyAlignment="1">
      <alignment horizontal="center" vertical="center" wrapText="1"/>
    </xf>
    <xf numFmtId="0" fontId="4" fillId="0" borderId="25" xfId="1" applyFont="1" applyBorder="1" applyAlignment="1">
      <alignment vertical="center" wrapText="1"/>
    </xf>
    <xf numFmtId="0" fontId="4" fillId="0" borderId="27" xfId="1" applyFont="1" applyBorder="1" applyAlignment="1">
      <alignment vertical="center" wrapText="1"/>
    </xf>
    <xf numFmtId="164" fontId="5" fillId="3" borderId="27" xfId="1" applyNumberFormat="1" applyFont="1" applyFill="1" applyBorder="1" applyAlignment="1">
      <alignment horizontal="center" vertical="center" wrapText="1"/>
    </xf>
    <xf numFmtId="164" fontId="5" fillId="7" borderId="27" xfId="1" applyNumberFormat="1" applyFont="1" applyFill="1" applyBorder="1" applyAlignment="1">
      <alignment horizontal="center" vertical="center" wrapText="1"/>
    </xf>
    <xf numFmtId="166" fontId="20" fillId="2" borderId="25" xfId="1" applyNumberFormat="1" applyFont="1" applyFill="1" applyBorder="1" applyAlignment="1">
      <alignment horizontal="center" vertical="center" wrapText="1"/>
    </xf>
    <xf numFmtId="0" fontId="4" fillId="6" borderId="15" xfId="1" applyFont="1" applyFill="1" applyBorder="1" applyAlignment="1">
      <alignment horizontal="center" vertical="center"/>
    </xf>
    <xf numFmtId="0" fontId="4" fillId="8" borderId="28" xfId="1" applyFont="1" applyFill="1" applyBorder="1" applyAlignment="1">
      <alignment horizontal="left" vertical="center"/>
    </xf>
    <xf numFmtId="0" fontId="4" fillId="8" borderId="28" xfId="1" applyFont="1" applyFill="1" applyBorder="1" applyAlignment="1">
      <alignment horizontal="center" vertical="center"/>
    </xf>
    <xf numFmtId="164" fontId="7" fillId="3" borderId="28" xfId="1" applyNumberFormat="1" applyFont="1" applyFill="1" applyBorder="1" applyAlignment="1">
      <alignment horizontal="center" vertical="center" wrapText="1"/>
    </xf>
    <xf numFmtId="3" fontId="4" fillId="0" borderId="28" xfId="1" applyNumberFormat="1" applyFont="1" applyBorder="1" applyAlignment="1">
      <alignment horizontal="center" vertical="center" wrapText="1"/>
    </xf>
    <xf numFmtId="164" fontId="7" fillId="3" borderId="24" xfId="1" applyNumberFormat="1" applyFont="1" applyFill="1" applyBorder="1" applyAlignment="1">
      <alignment horizontal="center" vertical="center" wrapText="1"/>
    </xf>
    <xf numFmtId="3" fontId="4" fillId="4" borderId="24" xfId="1" applyNumberFormat="1" applyFont="1" applyFill="1" applyBorder="1" applyAlignment="1">
      <alignment horizontal="center" vertical="center" wrapText="1"/>
    </xf>
    <xf numFmtId="3" fontId="4" fillId="0" borderId="15" xfId="1" applyNumberFormat="1" applyFont="1" applyBorder="1" applyAlignment="1">
      <alignment horizontal="center" vertical="center" wrapText="1"/>
    </xf>
    <xf numFmtId="3" fontId="4" fillId="4" borderId="15" xfId="1" applyNumberFormat="1" applyFont="1" applyFill="1" applyBorder="1" applyAlignment="1">
      <alignment horizontal="center" vertical="center" wrapText="1"/>
    </xf>
    <xf numFmtId="164" fontId="5" fillId="7" borderId="15" xfId="1" applyNumberFormat="1" applyFont="1" applyFill="1" applyBorder="1" applyAlignment="1">
      <alignment horizontal="center" vertical="center" wrapText="1"/>
    </xf>
    <xf numFmtId="0" fontId="4" fillId="0" borderId="28" xfId="1" applyFont="1" applyBorder="1" applyAlignment="1">
      <alignment vertical="center"/>
    </xf>
    <xf numFmtId="164" fontId="5" fillId="3" borderId="28" xfId="1" applyNumberFormat="1" applyFont="1" applyFill="1" applyBorder="1" applyAlignment="1">
      <alignment horizontal="center" vertical="center" wrapText="1"/>
    </xf>
    <xf numFmtId="164" fontId="5" fillId="7" borderId="28" xfId="1" applyNumberFormat="1" applyFont="1" applyFill="1" applyBorder="1" applyAlignment="1">
      <alignment horizontal="center" vertical="center" wrapText="1"/>
    </xf>
    <xf numFmtId="0" fontId="4" fillId="0" borderId="29" xfId="1" applyFont="1" applyBorder="1" applyAlignment="1">
      <alignment vertical="center"/>
    </xf>
    <xf numFmtId="3" fontId="4" fillId="0" borderId="29" xfId="1" applyNumberFormat="1" applyFont="1" applyBorder="1" applyAlignment="1">
      <alignment horizontal="center" vertical="center" wrapText="1"/>
    </xf>
    <xf numFmtId="164" fontId="5" fillId="3" borderId="29" xfId="1" applyNumberFormat="1" applyFont="1" applyFill="1" applyBorder="1" applyAlignment="1">
      <alignment horizontal="center" vertical="center" wrapText="1"/>
    </xf>
    <xf numFmtId="164" fontId="5" fillId="7" borderId="29" xfId="1" applyNumberFormat="1" applyFont="1" applyFill="1" applyBorder="1" applyAlignment="1">
      <alignment horizontal="center" vertical="center" wrapText="1"/>
    </xf>
    <xf numFmtId="0" fontId="4" fillId="0" borderId="32" xfId="1" applyFont="1" applyBorder="1" applyAlignment="1">
      <alignment vertical="center"/>
    </xf>
    <xf numFmtId="3" fontId="4" fillId="0" borderId="33" xfId="1" applyNumberFormat="1" applyFont="1" applyBorder="1" applyAlignment="1">
      <alignment horizontal="center" vertical="center" wrapText="1"/>
    </xf>
    <xf numFmtId="164" fontId="5" fillId="3" borderId="33" xfId="1" applyNumberFormat="1" applyFont="1" applyFill="1" applyBorder="1" applyAlignment="1">
      <alignment horizontal="center" vertical="center" wrapText="1"/>
    </xf>
    <xf numFmtId="164" fontId="5" fillId="7" borderId="33" xfId="1" applyNumberFormat="1" applyFont="1" applyFill="1" applyBorder="1" applyAlignment="1">
      <alignment horizontal="center" vertical="center" wrapText="1"/>
    </xf>
    <xf numFmtId="3" fontId="3" fillId="0" borderId="33" xfId="1" applyNumberFormat="1" applyFont="1" applyBorder="1" applyAlignment="1">
      <alignment horizontal="center" wrapText="1"/>
    </xf>
    <xf numFmtId="3" fontId="3" fillId="4" borderId="33" xfId="1" applyNumberFormat="1" applyFont="1" applyFill="1" applyBorder="1" applyAlignment="1">
      <alignment horizontal="center" wrapText="1"/>
    </xf>
    <xf numFmtId="0" fontId="4" fillId="0" borderId="34" xfId="1" applyFont="1" applyBorder="1" applyAlignment="1">
      <alignment vertical="center"/>
    </xf>
    <xf numFmtId="3" fontId="3" fillId="0" borderId="29" xfId="1" applyNumberFormat="1" applyFont="1" applyBorder="1" applyAlignment="1">
      <alignment horizontal="center" wrapText="1"/>
    </xf>
    <xf numFmtId="3" fontId="3" fillId="4" borderId="29" xfId="1" applyNumberFormat="1" applyFont="1" applyFill="1" applyBorder="1" applyAlignment="1">
      <alignment horizontal="center" wrapText="1"/>
    </xf>
    <xf numFmtId="3" fontId="3" fillId="4" borderId="18" xfId="1" applyNumberFormat="1" applyFont="1" applyFill="1" applyBorder="1" applyAlignment="1">
      <alignment horizontal="center" wrapText="1"/>
    </xf>
    <xf numFmtId="164" fontId="5" fillId="7" borderId="18" xfId="1" applyNumberFormat="1" applyFont="1" applyFill="1" applyBorder="1" applyAlignment="1">
      <alignment horizontal="center" vertical="center" wrapText="1"/>
    </xf>
    <xf numFmtId="0" fontId="4" fillId="15" borderId="25" xfId="1" applyFont="1" applyFill="1" applyBorder="1" applyAlignment="1">
      <alignment vertical="center"/>
    </xf>
    <xf numFmtId="0" fontId="3" fillId="2" borderId="30" xfId="1" applyFont="1" applyFill="1" applyBorder="1" applyAlignment="1">
      <alignment horizontal="center" vertical="center" wrapText="1"/>
    </xf>
    <xf numFmtId="0" fontId="18" fillId="0" borderId="0" xfId="0" applyFont="1"/>
    <xf numFmtId="0" fontId="23" fillId="2" borderId="30" xfId="1" applyFont="1" applyFill="1" applyBorder="1" applyAlignment="1">
      <alignment horizontal="center" vertical="center" wrapText="1"/>
    </xf>
    <xf numFmtId="0" fontId="24" fillId="10" borderId="30" xfId="1" applyFont="1" applyFill="1" applyBorder="1" applyAlignment="1">
      <alignment horizontal="center" vertical="center"/>
    </xf>
    <xf numFmtId="164" fontId="5" fillId="9" borderId="4" xfId="1" applyNumberFormat="1" applyFont="1" applyFill="1" applyBorder="1" applyAlignment="1">
      <alignment horizontal="center" vertical="center" wrapText="1"/>
    </xf>
    <xf numFmtId="164" fontId="5" fillId="4" borderId="4" xfId="1" applyNumberFormat="1" applyFont="1" applyFill="1" applyBorder="1" applyAlignment="1">
      <alignment horizontal="center" vertical="center" wrapText="1"/>
    </xf>
    <xf numFmtId="3" fontId="23" fillId="2" borderId="27" xfId="1" applyNumberFormat="1" applyFont="1" applyFill="1" applyBorder="1" applyAlignment="1">
      <alignment horizontal="center" vertical="center" wrapText="1"/>
    </xf>
    <xf numFmtId="3" fontId="25" fillId="2" borderId="25" xfId="1" applyNumberFormat="1" applyFont="1" applyFill="1" applyBorder="1" applyAlignment="1">
      <alignment horizontal="center" vertical="center" wrapText="1"/>
    </xf>
    <xf numFmtId="0" fontId="4" fillId="9" borderId="25" xfId="1" applyFont="1" applyFill="1" applyBorder="1" applyAlignment="1">
      <alignment vertical="center" wrapText="1"/>
    </xf>
    <xf numFmtId="0" fontId="3" fillId="8" borderId="31" xfId="1" applyFont="1" applyFill="1" applyBorder="1" applyAlignment="1">
      <alignment horizontal="center" vertical="center"/>
    </xf>
    <xf numFmtId="0" fontId="3" fillId="10" borderId="31" xfId="1" applyFont="1" applyFill="1" applyBorder="1" applyAlignment="1">
      <alignment horizontal="center" vertical="center"/>
    </xf>
    <xf numFmtId="0" fontId="23" fillId="2" borderId="15" xfId="1" applyFont="1" applyFill="1" applyBorder="1" applyAlignment="1">
      <alignment horizontal="center" vertical="center" wrapText="1"/>
    </xf>
    <xf numFmtId="164" fontId="3" fillId="3" borderId="21" xfId="1" applyNumberFormat="1" applyFont="1" applyFill="1" applyBorder="1" applyAlignment="1">
      <alignment horizontal="center" vertical="center" wrapText="1"/>
    </xf>
    <xf numFmtId="164" fontId="3" fillId="7" borderId="21" xfId="1" applyNumberFormat="1" applyFont="1" applyFill="1" applyBorder="1" applyAlignment="1">
      <alignment horizontal="center" vertical="center" wrapText="1"/>
    </xf>
    <xf numFmtId="0" fontId="4" fillId="8" borderId="20" xfId="1" applyFont="1" applyFill="1" applyBorder="1" applyAlignment="1">
      <alignment horizontal="left" vertical="center"/>
    </xf>
    <xf numFmtId="0" fontId="23" fillId="2" borderId="20" xfId="1" applyFont="1" applyFill="1" applyBorder="1" applyAlignment="1">
      <alignment horizontal="center" vertical="center" wrapText="1"/>
    </xf>
    <xf numFmtId="0" fontId="4" fillId="8" borderId="20" xfId="1" applyFont="1" applyFill="1" applyBorder="1" applyAlignment="1">
      <alignment horizontal="center" vertical="center"/>
    </xf>
    <xf numFmtId="164" fontId="3" fillId="3" borderId="9" xfId="1" applyNumberFormat="1" applyFont="1" applyFill="1" applyBorder="1" applyAlignment="1">
      <alignment horizontal="center" vertical="center" wrapText="1"/>
    </xf>
    <xf numFmtId="0" fontId="4" fillId="6" borderId="20" xfId="1" applyFont="1" applyFill="1" applyBorder="1" applyAlignment="1">
      <alignment horizontal="center" vertical="center"/>
    </xf>
    <xf numFmtId="164" fontId="3" fillId="7" borderId="9" xfId="1" applyNumberFormat="1" applyFont="1" applyFill="1" applyBorder="1" applyAlignment="1">
      <alignment horizontal="center" vertical="center" wrapText="1"/>
    </xf>
    <xf numFmtId="0" fontId="12" fillId="0" borderId="16" xfId="1" applyFont="1" applyBorder="1" applyAlignment="1">
      <alignment horizontal="center" vertical="center"/>
    </xf>
    <xf numFmtId="164" fontId="5" fillId="3" borderId="17" xfId="1" applyNumberFormat="1" applyFont="1" applyFill="1" applyBorder="1" applyAlignment="1">
      <alignment horizontal="center" vertical="center" wrapText="1"/>
    </xf>
    <xf numFmtId="0" fontId="12" fillId="4" borderId="16" xfId="1" applyFont="1" applyFill="1" applyBorder="1" applyAlignment="1">
      <alignment horizontal="center" vertical="center"/>
    </xf>
    <xf numFmtId="164" fontId="5" fillId="7" borderId="17" xfId="1" applyNumberFormat="1" applyFont="1" applyFill="1" applyBorder="1" applyAlignment="1">
      <alignment horizontal="center" vertical="center" wrapText="1"/>
    </xf>
    <xf numFmtId="164" fontId="5" fillId="7" borderId="24" xfId="1" applyNumberFormat="1" applyFont="1" applyFill="1" applyBorder="1" applyAlignment="1">
      <alignment horizontal="center" vertical="center" wrapText="1"/>
    </xf>
    <xf numFmtId="3" fontId="23" fillId="2" borderId="23" xfId="1" applyNumberFormat="1" applyFont="1" applyFill="1" applyBorder="1" applyAlignment="1">
      <alignment horizontal="center" vertical="center" wrapText="1"/>
    </xf>
    <xf numFmtId="3" fontId="3" fillId="4" borderId="23" xfId="1" applyNumberFormat="1" applyFont="1" applyFill="1" applyBorder="1" applyAlignment="1">
      <alignment horizontal="center" wrapText="1"/>
    </xf>
    <xf numFmtId="164" fontId="5" fillId="7" borderId="23" xfId="1" applyNumberFormat="1" applyFont="1" applyFill="1" applyBorder="1" applyAlignment="1">
      <alignment horizontal="center" vertical="center" wrapText="1"/>
    </xf>
    <xf numFmtId="0" fontId="4" fillId="0" borderId="17" xfId="1" applyFont="1" applyBorder="1" applyAlignment="1">
      <alignment vertical="center"/>
    </xf>
    <xf numFmtId="3" fontId="23" fillId="2" borderId="17" xfId="1" applyNumberFormat="1" applyFont="1" applyFill="1" applyBorder="1" applyAlignment="1">
      <alignment horizontal="center" vertical="center" wrapText="1"/>
    </xf>
    <xf numFmtId="3" fontId="4" fillId="0" borderId="17" xfId="1" applyNumberFormat="1" applyFont="1" applyBorder="1" applyAlignment="1">
      <alignment horizontal="center" vertical="center" wrapText="1"/>
    </xf>
    <xf numFmtId="3" fontId="4" fillId="4" borderId="17" xfId="1" applyNumberFormat="1" applyFont="1" applyFill="1" applyBorder="1" applyAlignment="1">
      <alignment horizontal="center" vertical="center" wrapText="1"/>
    </xf>
    <xf numFmtId="3" fontId="4" fillId="0" borderId="1" xfId="1" applyNumberFormat="1" applyFont="1" applyBorder="1" applyAlignment="1">
      <alignment horizontal="center" vertical="center" wrapText="1"/>
    </xf>
    <xf numFmtId="164" fontId="5" fillId="7" borderId="1" xfId="1" applyNumberFormat="1" applyFont="1" applyFill="1" applyBorder="1" applyAlignment="1">
      <alignment horizontal="center" vertical="center" wrapText="1"/>
    </xf>
    <xf numFmtId="164" fontId="5" fillId="7" borderId="11" xfId="1" applyNumberFormat="1" applyFont="1" applyFill="1" applyBorder="1" applyAlignment="1">
      <alignment horizontal="center" vertical="center" wrapText="1"/>
    </xf>
    <xf numFmtId="3" fontId="4" fillId="4" borderId="2" xfId="1" applyNumberFormat="1" applyFont="1" applyFill="1" applyBorder="1" applyAlignment="1">
      <alignment horizontal="center" vertical="center" wrapText="1"/>
    </xf>
    <xf numFmtId="3" fontId="4" fillId="0" borderId="2" xfId="1" applyNumberFormat="1" applyFont="1" applyBorder="1" applyAlignment="1">
      <alignment horizontal="center" vertical="center" wrapText="1"/>
    </xf>
    <xf numFmtId="3" fontId="4" fillId="4" borderId="7" xfId="1" applyNumberFormat="1" applyFont="1" applyFill="1" applyBorder="1" applyAlignment="1">
      <alignment horizontal="center" vertical="center" wrapText="1"/>
    </xf>
    <xf numFmtId="3" fontId="4" fillId="0" borderId="7" xfId="1" applyNumberFormat="1" applyFont="1" applyBorder="1" applyAlignment="1">
      <alignment horizontal="center" vertical="center" wrapText="1"/>
    </xf>
    <xf numFmtId="164" fontId="5" fillId="7" borderId="13" xfId="1" applyNumberFormat="1" applyFont="1" applyFill="1" applyBorder="1" applyAlignment="1">
      <alignment horizontal="center" vertical="center" wrapText="1"/>
    </xf>
    <xf numFmtId="164" fontId="5" fillId="7" borderId="37" xfId="1" applyNumberFormat="1" applyFont="1" applyFill="1" applyBorder="1" applyAlignment="1">
      <alignment horizontal="center" vertical="center" wrapText="1"/>
    </xf>
    <xf numFmtId="0" fontId="4" fillId="0" borderId="38" xfId="1" applyFont="1" applyBorder="1" applyAlignment="1">
      <alignment vertical="center"/>
    </xf>
    <xf numFmtId="3" fontId="23" fillId="2" borderId="38" xfId="1" applyNumberFormat="1" applyFont="1" applyFill="1" applyBorder="1" applyAlignment="1">
      <alignment horizontal="center" vertical="center" wrapText="1"/>
    </xf>
    <xf numFmtId="3" fontId="4" fillId="0" borderId="38" xfId="1" applyNumberFormat="1" applyFont="1" applyBorder="1" applyAlignment="1">
      <alignment horizontal="center" vertical="center" wrapText="1"/>
    </xf>
    <xf numFmtId="164" fontId="5" fillId="3" borderId="38" xfId="1" applyNumberFormat="1" applyFont="1" applyFill="1" applyBorder="1" applyAlignment="1">
      <alignment horizontal="center" vertical="center" wrapText="1"/>
    </xf>
    <xf numFmtId="3" fontId="4" fillId="4" borderId="38" xfId="1" applyNumberFormat="1" applyFont="1" applyFill="1" applyBorder="1" applyAlignment="1">
      <alignment horizontal="center" vertical="center" wrapText="1"/>
    </xf>
    <xf numFmtId="164" fontId="5" fillId="7" borderId="38" xfId="1" applyNumberFormat="1" applyFont="1" applyFill="1" applyBorder="1" applyAlignment="1">
      <alignment horizontal="center" vertical="center" wrapText="1"/>
    </xf>
    <xf numFmtId="3" fontId="12" fillId="0" borderId="16" xfId="1" applyNumberFormat="1" applyFont="1" applyBorder="1" applyAlignment="1">
      <alignment horizontal="center" vertical="center"/>
    </xf>
    <xf numFmtId="0" fontId="4" fillId="0" borderId="9" xfId="1" applyFont="1" applyBorder="1" applyAlignment="1">
      <alignment vertical="center"/>
    </xf>
    <xf numFmtId="3" fontId="20" fillId="2" borderId="9" xfId="1" applyNumberFormat="1" applyFont="1" applyFill="1" applyBorder="1" applyAlignment="1">
      <alignment horizontal="center" vertical="center" wrapText="1"/>
    </xf>
    <xf numFmtId="3" fontId="23" fillId="2" borderId="1" xfId="1" applyNumberFormat="1" applyFont="1" applyFill="1" applyBorder="1" applyAlignment="1">
      <alignment horizontal="center" vertical="center" wrapText="1"/>
    </xf>
    <xf numFmtId="3" fontId="23" fillId="2" borderId="33" xfId="1" applyNumberFormat="1" applyFont="1" applyFill="1" applyBorder="1" applyAlignment="1">
      <alignment horizontal="center" vertical="center" wrapText="1"/>
    </xf>
    <xf numFmtId="3" fontId="23" fillId="2" borderId="7" xfId="1" applyNumberFormat="1" applyFont="1" applyFill="1" applyBorder="1" applyAlignment="1">
      <alignment horizontal="center" vertical="center" wrapText="1"/>
    </xf>
    <xf numFmtId="164" fontId="5" fillId="3" borderId="7" xfId="1" applyNumberFormat="1" applyFont="1" applyFill="1" applyBorder="1" applyAlignment="1">
      <alignment horizontal="center" vertical="center" wrapText="1"/>
    </xf>
    <xf numFmtId="164" fontId="5" fillId="7" borderId="7" xfId="1" applyNumberFormat="1" applyFont="1" applyFill="1" applyBorder="1" applyAlignment="1">
      <alignment horizontal="center" vertical="center" wrapText="1"/>
    </xf>
    <xf numFmtId="0" fontId="4" fillId="0" borderId="39" xfId="1" applyFont="1" applyBorder="1" applyAlignment="1">
      <alignment vertical="center"/>
    </xf>
    <xf numFmtId="3" fontId="23" fillId="2" borderId="40" xfId="1" applyNumberFormat="1" applyFont="1" applyFill="1" applyBorder="1" applyAlignment="1">
      <alignment horizontal="center" vertical="center" wrapText="1"/>
    </xf>
    <xf numFmtId="3" fontId="4" fillId="0" borderId="40" xfId="1" applyNumberFormat="1" applyFont="1" applyBorder="1" applyAlignment="1">
      <alignment horizontal="center" vertical="center" wrapText="1"/>
    </xf>
    <xf numFmtId="164" fontId="5" fillId="3" borderId="40" xfId="1" applyNumberFormat="1" applyFont="1" applyFill="1" applyBorder="1" applyAlignment="1">
      <alignment horizontal="center" vertical="center" wrapText="1"/>
    </xf>
    <xf numFmtId="3" fontId="4" fillId="4" borderId="40" xfId="1" applyNumberFormat="1" applyFont="1" applyFill="1" applyBorder="1" applyAlignment="1">
      <alignment horizontal="center" vertical="center" wrapText="1"/>
    </xf>
    <xf numFmtId="164" fontId="5" fillId="7" borderId="40" xfId="1" applyNumberFormat="1" applyFont="1" applyFill="1" applyBorder="1" applyAlignment="1">
      <alignment horizontal="center" vertical="center" wrapText="1"/>
    </xf>
    <xf numFmtId="164" fontId="5" fillId="7" borderId="12" xfId="1" applyNumberFormat="1" applyFont="1" applyFill="1" applyBorder="1" applyAlignment="1">
      <alignment horizontal="center" vertical="center" wrapText="1"/>
    </xf>
    <xf numFmtId="3" fontId="4" fillId="0" borderId="12" xfId="1" applyNumberFormat="1" applyFont="1" applyBorder="1" applyAlignment="1">
      <alignment horizontal="center" vertical="center" wrapText="1"/>
    </xf>
    <xf numFmtId="3" fontId="23" fillId="2" borderId="9" xfId="1" applyNumberFormat="1" applyFont="1" applyFill="1" applyBorder="1" applyAlignment="1">
      <alignment horizontal="center" vertical="center" wrapText="1"/>
    </xf>
    <xf numFmtId="164" fontId="5" fillId="3" borderId="12" xfId="1" applyNumberFormat="1" applyFont="1" applyFill="1" applyBorder="1" applyAlignment="1">
      <alignment horizontal="center" vertical="center" wrapText="1"/>
    </xf>
    <xf numFmtId="0" fontId="2" fillId="5" borderId="36" xfId="1" applyFont="1" applyFill="1" applyBorder="1" applyAlignment="1">
      <alignment horizontal="center" vertical="center"/>
    </xf>
    <xf numFmtId="0" fontId="4" fillId="0" borderId="42" xfId="1" applyFont="1" applyBorder="1" applyAlignment="1">
      <alignment vertical="center"/>
    </xf>
    <xf numFmtId="0" fontId="4" fillId="0" borderId="43" xfId="1" applyFont="1" applyBorder="1" applyAlignment="1">
      <alignment vertical="center"/>
    </xf>
    <xf numFmtId="0" fontId="23" fillId="8" borderId="30" xfId="1" applyFont="1" applyFill="1" applyBorder="1" applyAlignment="1">
      <alignment horizontal="center" vertical="center"/>
    </xf>
    <xf numFmtId="0" fontId="23" fillId="10" borderId="30" xfId="1" applyFont="1" applyFill="1" applyBorder="1" applyAlignment="1">
      <alignment horizontal="center" vertical="center"/>
    </xf>
    <xf numFmtId="0" fontId="23" fillId="8" borderId="10" xfId="1" applyFont="1" applyFill="1" applyBorder="1" applyAlignment="1">
      <alignment horizontal="center" vertical="center"/>
    </xf>
    <xf numFmtId="0" fontId="23" fillId="10" borderId="10" xfId="1" applyFont="1" applyFill="1" applyBorder="1" applyAlignment="1">
      <alignment horizontal="center" vertical="center"/>
    </xf>
    <xf numFmtId="0" fontId="22" fillId="0" borderId="0" xfId="0" applyFont="1" applyAlignment="1">
      <alignment horizontal="left"/>
    </xf>
    <xf numFmtId="0" fontId="2" fillId="5" borderId="35" xfId="1" applyFont="1" applyFill="1" applyBorder="1" applyAlignment="1">
      <alignment horizontal="left" vertical="center"/>
    </xf>
    <xf numFmtId="0" fontId="3" fillId="8" borderId="30" xfId="1" applyFont="1" applyFill="1" applyBorder="1" applyAlignment="1">
      <alignment horizontal="left" vertical="center"/>
    </xf>
    <xf numFmtId="0" fontId="4" fillId="0" borderId="25" xfId="1" applyFont="1" applyBorder="1" applyAlignment="1">
      <alignment horizontal="left" vertical="center"/>
    </xf>
    <xf numFmtId="0" fontId="4" fillId="0" borderId="4" xfId="1" applyFont="1" applyBorder="1" applyAlignment="1">
      <alignment horizontal="left" vertical="center" wrapText="1"/>
    </xf>
    <xf numFmtId="0" fontId="4" fillId="0" borderId="25" xfId="1" applyFont="1" applyBorder="1" applyAlignment="1">
      <alignment horizontal="left" vertical="center" wrapText="1"/>
    </xf>
    <xf numFmtId="0" fontId="4" fillId="9" borderId="25" xfId="1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3" fontId="23" fillId="2" borderId="45" xfId="1" applyNumberFormat="1" applyFont="1" applyFill="1" applyBorder="1" applyAlignment="1">
      <alignment horizontal="center" vertical="center" wrapText="1"/>
    </xf>
    <xf numFmtId="0" fontId="3" fillId="8" borderId="46" xfId="1" applyFont="1" applyFill="1" applyBorder="1" applyAlignment="1">
      <alignment horizontal="left" vertical="center"/>
    </xf>
    <xf numFmtId="0" fontId="0" fillId="0" borderId="44" xfId="0" applyBorder="1" applyAlignment="1">
      <alignment horizontal="left"/>
    </xf>
    <xf numFmtId="3" fontId="23" fillId="2" borderId="41" xfId="1" applyNumberFormat="1" applyFont="1" applyFill="1" applyBorder="1" applyAlignment="1">
      <alignment horizontal="center" vertical="center" wrapText="1"/>
    </xf>
    <xf numFmtId="164" fontId="5" fillId="3" borderId="48" xfId="1" applyNumberFormat="1" applyFont="1" applyFill="1" applyBorder="1" applyAlignment="1">
      <alignment horizontal="center" vertical="center" wrapText="1"/>
    </xf>
    <xf numFmtId="164" fontId="5" fillId="7" borderId="48" xfId="1" applyNumberFormat="1" applyFont="1" applyFill="1" applyBorder="1" applyAlignment="1">
      <alignment horizontal="center" vertical="center" wrapText="1"/>
    </xf>
    <xf numFmtId="3" fontId="3" fillId="0" borderId="48" xfId="1" applyNumberFormat="1" applyFont="1" applyBorder="1" applyAlignment="1">
      <alignment horizontal="center" vertical="center" wrapText="1"/>
    </xf>
    <xf numFmtId="3" fontId="3" fillId="4" borderId="48" xfId="1" applyNumberFormat="1" applyFont="1" applyFill="1" applyBorder="1" applyAlignment="1">
      <alignment horizontal="center" vertical="center" wrapText="1"/>
    </xf>
    <xf numFmtId="3" fontId="3" fillId="4" borderId="4" xfId="1" applyNumberFormat="1" applyFont="1" applyFill="1" applyBorder="1" applyAlignment="1">
      <alignment horizontal="center" vertical="center" wrapText="1"/>
    </xf>
    <xf numFmtId="3" fontId="3" fillId="4" borderId="12" xfId="1" applyNumberFormat="1" applyFont="1" applyFill="1" applyBorder="1" applyAlignment="1">
      <alignment horizontal="center" vertical="center" wrapText="1"/>
    </xf>
    <xf numFmtId="3" fontId="3" fillId="0" borderId="25" xfId="1" applyNumberFormat="1" applyFont="1" applyBorder="1" applyAlignment="1">
      <alignment horizontal="center" vertical="center" wrapText="1"/>
    </xf>
    <xf numFmtId="3" fontId="3" fillId="0" borderId="4" xfId="1" applyNumberFormat="1" applyFont="1" applyBorder="1" applyAlignment="1">
      <alignment horizontal="center" vertical="center" wrapText="1"/>
    </xf>
    <xf numFmtId="3" fontId="3" fillId="0" borderId="27" xfId="1" applyNumberFormat="1" applyFont="1" applyBorder="1" applyAlignment="1">
      <alignment horizontal="center" vertical="center" wrapText="1"/>
    </xf>
    <xf numFmtId="3" fontId="23" fillId="2" borderId="47" xfId="1" applyNumberFormat="1" applyFont="1" applyFill="1" applyBorder="1" applyAlignment="1">
      <alignment horizontal="center" vertical="center" wrapText="1"/>
    </xf>
    <xf numFmtId="164" fontId="5" fillId="7" borderId="22" xfId="1" applyNumberFormat="1" applyFont="1" applyFill="1" applyBorder="1" applyAlignment="1">
      <alignment horizontal="center" vertical="center" wrapText="1"/>
    </xf>
    <xf numFmtId="3" fontId="3" fillId="2" borderId="22" xfId="1" applyNumberFormat="1" applyFont="1" applyFill="1" applyBorder="1" applyAlignment="1">
      <alignment horizontal="center" vertical="center" wrapText="1"/>
    </xf>
    <xf numFmtId="0" fontId="3" fillId="2" borderId="15" xfId="1" applyFont="1" applyFill="1" applyBorder="1" applyAlignment="1">
      <alignment horizontal="center" vertical="center" wrapText="1"/>
    </xf>
    <xf numFmtId="0" fontId="3" fillId="2" borderId="28" xfId="1" applyFont="1" applyFill="1" applyBorder="1" applyAlignment="1">
      <alignment horizontal="center" vertical="center" wrapText="1"/>
    </xf>
    <xf numFmtId="0" fontId="23" fillId="6" borderId="10" xfId="1" applyFont="1" applyFill="1" applyBorder="1" applyAlignment="1">
      <alignment horizontal="center" vertical="center" wrapText="1"/>
    </xf>
    <xf numFmtId="0" fontId="23" fillId="6" borderId="10" xfId="1" applyFont="1" applyFill="1" applyBorder="1" applyAlignment="1">
      <alignment horizontal="center" vertical="center"/>
    </xf>
    <xf numFmtId="3" fontId="3" fillId="4" borderId="25" xfId="1" applyNumberFormat="1" applyFont="1" applyFill="1" applyBorder="1" applyAlignment="1">
      <alignment horizontal="center" vertical="center" wrapText="1"/>
    </xf>
    <xf numFmtId="3" fontId="3" fillId="4" borderId="27" xfId="1" applyNumberFormat="1" applyFont="1" applyFill="1" applyBorder="1" applyAlignment="1">
      <alignment horizontal="center" vertical="center" wrapText="1"/>
    </xf>
    <xf numFmtId="3" fontId="3" fillId="4" borderId="22" xfId="1" applyNumberFormat="1" applyFont="1" applyFill="1" applyBorder="1" applyAlignment="1">
      <alignment horizontal="center" vertical="center" wrapText="1"/>
    </xf>
    <xf numFmtId="3" fontId="3" fillId="4" borderId="1" xfId="1" applyNumberFormat="1" applyFont="1" applyFill="1" applyBorder="1" applyAlignment="1">
      <alignment horizontal="center" vertical="center" wrapText="1"/>
    </xf>
    <xf numFmtId="3" fontId="3" fillId="4" borderId="11" xfId="1" applyNumberFormat="1" applyFont="1" applyFill="1" applyBorder="1" applyAlignment="1">
      <alignment horizontal="center" vertical="center" wrapText="1"/>
    </xf>
    <xf numFmtId="0" fontId="3" fillId="6" borderId="15" xfId="1" applyFont="1" applyFill="1" applyBorder="1" applyAlignment="1">
      <alignment horizontal="center" vertical="center"/>
    </xf>
    <xf numFmtId="0" fontId="3" fillId="6" borderId="28" xfId="1" applyFont="1" applyFill="1" applyBorder="1" applyAlignment="1">
      <alignment horizontal="center" vertical="center"/>
    </xf>
    <xf numFmtId="3" fontId="3" fillId="4" borderId="28" xfId="1" applyNumberFormat="1" applyFont="1" applyFill="1" applyBorder="1" applyAlignment="1">
      <alignment horizontal="center" vertical="center" wrapText="1"/>
    </xf>
    <xf numFmtId="3" fontId="3" fillId="4" borderId="24" xfId="1" applyNumberFormat="1" applyFont="1" applyFill="1" applyBorder="1" applyAlignment="1">
      <alignment horizontal="center" vertical="center" wrapText="1"/>
    </xf>
    <xf numFmtId="3" fontId="3" fillId="4" borderId="15" xfId="1" applyNumberFormat="1" applyFont="1" applyFill="1" applyBorder="1" applyAlignment="1">
      <alignment horizontal="center" vertical="center" wrapText="1"/>
    </xf>
    <xf numFmtId="3" fontId="3" fillId="4" borderId="29" xfId="1" applyNumberFormat="1" applyFont="1" applyFill="1" applyBorder="1" applyAlignment="1">
      <alignment horizontal="center" vertical="center" wrapText="1"/>
    </xf>
    <xf numFmtId="3" fontId="3" fillId="4" borderId="33" xfId="1" applyNumberFormat="1" applyFont="1" applyFill="1" applyBorder="1" applyAlignment="1">
      <alignment horizontal="center" vertical="center" wrapText="1"/>
    </xf>
    <xf numFmtId="3" fontId="3" fillId="0" borderId="22" xfId="1" applyNumberFormat="1" applyFont="1" applyBorder="1" applyAlignment="1">
      <alignment horizontal="center" vertical="center" wrapText="1"/>
    </xf>
    <xf numFmtId="3" fontId="3" fillId="0" borderId="1" xfId="1" applyNumberFormat="1" applyFont="1" applyBorder="1" applyAlignment="1">
      <alignment horizontal="center" vertical="center" wrapText="1"/>
    </xf>
    <xf numFmtId="0" fontId="3" fillId="8" borderId="15" xfId="1" applyFont="1" applyFill="1" applyBorder="1" applyAlignment="1">
      <alignment horizontal="center" vertical="center"/>
    </xf>
    <xf numFmtId="0" fontId="3" fillId="8" borderId="28" xfId="1" applyFont="1" applyFill="1" applyBorder="1" applyAlignment="1">
      <alignment horizontal="center" vertical="center"/>
    </xf>
    <xf numFmtId="3" fontId="3" fillId="0" borderId="28" xfId="1" applyNumberFormat="1" applyFont="1" applyBorder="1" applyAlignment="1">
      <alignment horizontal="center" vertical="center" wrapText="1"/>
    </xf>
    <xf numFmtId="3" fontId="3" fillId="0" borderId="24" xfId="1" applyNumberFormat="1" applyFont="1" applyBorder="1" applyAlignment="1">
      <alignment horizontal="center" vertical="center" wrapText="1"/>
    </xf>
    <xf numFmtId="3" fontId="3" fillId="0" borderId="15" xfId="1" applyNumberFormat="1" applyFont="1" applyBorder="1" applyAlignment="1">
      <alignment horizontal="center" vertical="center" wrapText="1"/>
    </xf>
    <xf numFmtId="3" fontId="3" fillId="0" borderId="29" xfId="1" applyNumberFormat="1" applyFont="1" applyBorder="1" applyAlignment="1">
      <alignment horizontal="center" vertical="center" wrapText="1"/>
    </xf>
    <xf numFmtId="3" fontId="3" fillId="0" borderId="33" xfId="1" applyNumberFormat="1" applyFont="1" applyBorder="1" applyAlignment="1">
      <alignment horizontal="center" vertical="center" wrapText="1"/>
    </xf>
    <xf numFmtId="0" fontId="21" fillId="8" borderId="30" xfId="1" applyFont="1" applyFill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/>
    </xf>
    <xf numFmtId="0" fontId="4" fillId="0" borderId="25" xfId="1" applyFont="1" applyBorder="1" applyAlignment="1">
      <alignment horizontal="center" vertical="center"/>
    </xf>
    <xf numFmtId="0" fontId="4" fillId="0" borderId="11" xfId="1" applyFont="1" applyBorder="1" applyAlignment="1">
      <alignment horizontal="center" vertical="center"/>
    </xf>
    <xf numFmtId="0" fontId="4" fillId="0" borderId="22" xfId="1" applyFont="1" applyBorder="1" applyAlignment="1">
      <alignment horizontal="center" vertical="center"/>
    </xf>
    <xf numFmtId="0" fontId="4" fillId="14" borderId="25" xfId="1" applyFont="1" applyFill="1" applyBorder="1" applyAlignment="1">
      <alignment horizontal="center" vertical="center"/>
    </xf>
    <xf numFmtId="0" fontId="4" fillId="0" borderId="4" xfId="1" applyFont="1" applyBorder="1" applyAlignment="1">
      <alignment horizontal="center" vertical="center" wrapText="1"/>
    </xf>
    <xf numFmtId="0" fontId="4" fillId="0" borderId="25" xfId="1" applyFont="1" applyBorder="1" applyAlignment="1">
      <alignment horizontal="center" vertical="center" wrapText="1"/>
    </xf>
    <xf numFmtId="0" fontId="4" fillId="14" borderId="4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24" xfId="1" applyFont="1" applyBorder="1" applyAlignment="1">
      <alignment horizontal="center" vertical="center"/>
    </xf>
    <xf numFmtId="0" fontId="4" fillId="0" borderId="15" xfId="1" applyFont="1" applyBorder="1" applyAlignment="1">
      <alignment horizontal="center" vertical="center"/>
    </xf>
    <xf numFmtId="0" fontId="4" fillId="0" borderId="28" xfId="1" applyFont="1" applyBorder="1" applyAlignment="1">
      <alignment horizontal="center" vertical="center"/>
    </xf>
    <xf numFmtId="0" fontId="4" fillId="0" borderId="29" xfId="1" applyFont="1" applyBorder="1" applyAlignment="1">
      <alignment horizontal="center" vertical="center"/>
    </xf>
    <xf numFmtId="0" fontId="4" fillId="0" borderId="19" xfId="1" applyFont="1" applyBorder="1" applyAlignment="1">
      <alignment horizontal="center" vertical="center"/>
    </xf>
    <xf numFmtId="0" fontId="4" fillId="0" borderId="32" xfId="1" applyFont="1" applyBorder="1" applyAlignment="1">
      <alignment horizontal="center" vertical="center"/>
    </xf>
    <xf numFmtId="0" fontId="4" fillId="0" borderId="34" xfId="1" applyFont="1" applyBorder="1" applyAlignment="1">
      <alignment horizontal="center" vertical="center"/>
    </xf>
    <xf numFmtId="0" fontId="4" fillId="15" borderId="25" xfId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0" fontId="3" fillId="0" borderId="48" xfId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3" fillId="17" borderId="4" xfId="1" applyNumberFormat="1" applyFont="1" applyFill="1" applyBorder="1" applyAlignment="1">
      <alignment horizontal="center" vertical="center" wrapText="1"/>
    </xf>
    <xf numFmtId="3" fontId="3" fillId="17" borderId="25" xfId="1" applyNumberFormat="1" applyFont="1" applyFill="1" applyBorder="1" applyAlignment="1">
      <alignment horizontal="center" vertical="center" wrapText="1"/>
    </xf>
    <xf numFmtId="3" fontId="20" fillId="17" borderId="25" xfId="1" applyNumberFormat="1" applyFont="1" applyFill="1" applyBorder="1" applyAlignment="1">
      <alignment horizontal="center" vertical="center" wrapText="1"/>
    </xf>
    <xf numFmtId="3" fontId="3" fillId="17" borderId="11" xfId="1" applyNumberFormat="1" applyFont="1" applyFill="1" applyBorder="1" applyAlignment="1">
      <alignment horizontal="center" vertical="center" wrapText="1"/>
    </xf>
    <xf numFmtId="3" fontId="3" fillId="17" borderId="9" xfId="1" applyNumberFormat="1" applyFont="1" applyFill="1" applyBorder="1" applyAlignment="1">
      <alignment horizontal="center" vertical="center" wrapText="1"/>
    </xf>
    <xf numFmtId="3" fontId="3" fillId="17" borderId="22" xfId="1" applyNumberFormat="1" applyFont="1" applyFill="1" applyBorder="1" applyAlignment="1">
      <alignment horizontal="center" vertical="center" wrapText="1"/>
    </xf>
    <xf numFmtId="0" fontId="3" fillId="17" borderId="30" xfId="1" applyFont="1" applyFill="1" applyBorder="1" applyAlignment="1">
      <alignment horizontal="center" vertical="center" wrapText="1"/>
    </xf>
    <xf numFmtId="3" fontId="23" fillId="17" borderId="4" xfId="1" applyNumberFormat="1" applyFont="1" applyFill="1" applyBorder="1" applyAlignment="1">
      <alignment horizontal="center" vertical="center" wrapText="1"/>
    </xf>
    <xf numFmtId="3" fontId="23" fillId="17" borderId="25" xfId="1" applyNumberFormat="1" applyFont="1" applyFill="1" applyBorder="1" applyAlignment="1">
      <alignment horizontal="center" vertical="center" wrapText="1"/>
    </xf>
    <xf numFmtId="3" fontId="20" fillId="17" borderId="4" xfId="1" applyNumberFormat="1" applyFont="1" applyFill="1" applyBorder="1" applyAlignment="1">
      <alignment horizontal="center" vertical="center" wrapText="1"/>
    </xf>
    <xf numFmtId="3" fontId="23" fillId="17" borderId="11" xfId="1" applyNumberFormat="1" applyFont="1" applyFill="1" applyBorder="1" applyAlignment="1">
      <alignment horizontal="center" vertical="center" wrapText="1"/>
    </xf>
    <xf numFmtId="0" fontId="3" fillId="17" borderId="15" xfId="1" applyFont="1" applyFill="1" applyBorder="1" applyAlignment="1">
      <alignment horizontal="center" vertical="center" wrapText="1"/>
    </xf>
    <xf numFmtId="0" fontId="3" fillId="17" borderId="28" xfId="1" applyFont="1" applyFill="1" applyBorder="1" applyAlignment="1">
      <alignment horizontal="center" vertical="center" wrapText="1"/>
    </xf>
    <xf numFmtId="3" fontId="3" fillId="17" borderId="28" xfId="1" applyNumberFormat="1" applyFont="1" applyFill="1" applyBorder="1" applyAlignment="1">
      <alignment horizontal="center" vertical="center" wrapText="1"/>
    </xf>
    <xf numFmtId="3" fontId="3" fillId="17" borderId="24" xfId="1" applyNumberFormat="1" applyFont="1" applyFill="1" applyBorder="1" applyAlignment="1">
      <alignment horizontal="center" vertical="center" wrapText="1"/>
    </xf>
    <xf numFmtId="3" fontId="23" fillId="17" borderId="15" xfId="1" applyNumberFormat="1" applyFont="1" applyFill="1" applyBorder="1" applyAlignment="1">
      <alignment horizontal="center" vertical="center" wrapText="1"/>
    </xf>
    <xf numFmtId="3" fontId="23" fillId="17" borderId="28" xfId="1" applyNumberFormat="1" applyFont="1" applyFill="1" applyBorder="1" applyAlignment="1">
      <alignment horizontal="center" vertical="center" wrapText="1"/>
    </xf>
    <xf numFmtId="3" fontId="23" fillId="17" borderId="29" xfId="1" applyNumberFormat="1" applyFont="1" applyFill="1" applyBorder="1" applyAlignment="1">
      <alignment horizontal="center" vertical="center" wrapText="1"/>
    </xf>
    <xf numFmtId="3" fontId="3" fillId="17" borderId="48" xfId="1" applyNumberFormat="1" applyFont="1" applyFill="1" applyBorder="1" applyAlignment="1">
      <alignment horizontal="center" vertical="center" wrapText="1"/>
    </xf>
    <xf numFmtId="167" fontId="0" fillId="0" borderId="0" xfId="0" applyNumberFormat="1"/>
    <xf numFmtId="167" fontId="7" fillId="3" borderId="4" xfId="1" applyNumberFormat="1" applyFont="1" applyFill="1" applyBorder="1" applyAlignment="1">
      <alignment horizontal="center" vertical="center" wrapText="1"/>
    </xf>
    <xf numFmtId="167" fontId="7" fillId="3" borderId="25" xfId="1" applyNumberFormat="1" applyFont="1" applyFill="1" applyBorder="1" applyAlignment="1">
      <alignment horizontal="center" vertical="center" wrapText="1"/>
    </xf>
    <xf numFmtId="167" fontId="7" fillId="3" borderId="27" xfId="1" applyNumberFormat="1" applyFont="1" applyFill="1" applyBorder="1" applyAlignment="1">
      <alignment horizontal="center" vertical="center" wrapText="1"/>
    </xf>
    <xf numFmtId="167" fontId="5" fillId="3" borderId="9" xfId="1" applyNumberFormat="1" applyFont="1" applyFill="1" applyBorder="1" applyAlignment="1">
      <alignment horizontal="center" vertical="center" wrapText="1"/>
    </xf>
    <xf numFmtId="167" fontId="7" fillId="3" borderId="22" xfId="1" applyNumberFormat="1" applyFont="1" applyFill="1" applyBorder="1" applyAlignment="1">
      <alignment horizontal="center" vertical="center" wrapText="1"/>
    </xf>
    <xf numFmtId="167" fontId="7" fillId="3" borderId="1" xfId="1" applyNumberFormat="1" applyFont="1" applyFill="1" applyBorder="1" applyAlignment="1">
      <alignment horizontal="center" vertical="center" wrapText="1"/>
    </xf>
    <xf numFmtId="167" fontId="7" fillId="3" borderId="11" xfId="1" applyNumberFormat="1" applyFont="1" applyFill="1" applyBorder="1" applyAlignment="1">
      <alignment horizontal="center" vertical="center" wrapText="1"/>
    </xf>
    <xf numFmtId="167" fontId="7" fillId="3" borderId="15" xfId="1" applyNumberFormat="1" applyFont="1" applyFill="1" applyBorder="1" applyAlignment="1">
      <alignment horizontal="center" vertical="center" wrapText="1"/>
    </xf>
    <xf numFmtId="167" fontId="7" fillId="3" borderId="28" xfId="1" applyNumberFormat="1" applyFont="1" applyFill="1" applyBorder="1" applyAlignment="1">
      <alignment horizontal="center" vertical="center" wrapText="1"/>
    </xf>
    <xf numFmtId="167" fontId="7" fillId="3" borderId="24" xfId="1" applyNumberFormat="1" applyFont="1" applyFill="1" applyBorder="1" applyAlignment="1">
      <alignment horizontal="center" vertical="center" wrapText="1"/>
    </xf>
    <xf numFmtId="167" fontId="5" fillId="3" borderId="18" xfId="1" applyNumberFormat="1" applyFont="1" applyFill="1" applyBorder="1" applyAlignment="1">
      <alignment horizontal="center" vertical="center" wrapText="1"/>
    </xf>
    <xf numFmtId="167" fontId="1" fillId="0" borderId="0" xfId="1" applyNumberFormat="1"/>
    <xf numFmtId="167" fontId="18" fillId="0" borderId="0" xfId="0" applyNumberFormat="1" applyFont="1"/>
    <xf numFmtId="167" fontId="5" fillId="7" borderId="4" xfId="1" applyNumberFormat="1" applyFont="1" applyFill="1" applyBorder="1" applyAlignment="1">
      <alignment horizontal="center" vertical="center" wrapText="1"/>
    </xf>
    <xf numFmtId="167" fontId="5" fillId="7" borderId="25" xfId="1" applyNumberFormat="1" applyFont="1" applyFill="1" applyBorder="1" applyAlignment="1">
      <alignment horizontal="center" vertical="center" wrapText="1"/>
    </xf>
    <xf numFmtId="167" fontId="5" fillId="7" borderId="27" xfId="1" applyNumberFormat="1" applyFont="1" applyFill="1" applyBorder="1" applyAlignment="1">
      <alignment horizontal="center" vertical="center" wrapText="1"/>
    </xf>
    <xf numFmtId="167" fontId="5" fillId="7" borderId="9" xfId="1" applyNumberFormat="1" applyFont="1" applyFill="1" applyBorder="1" applyAlignment="1">
      <alignment horizontal="center" vertical="center" wrapText="1"/>
    </xf>
    <xf numFmtId="167" fontId="5" fillId="7" borderId="22" xfId="1" applyNumberFormat="1" applyFont="1" applyFill="1" applyBorder="1" applyAlignment="1">
      <alignment horizontal="center" vertical="center" wrapText="1"/>
    </xf>
    <xf numFmtId="167" fontId="5" fillId="7" borderId="1" xfId="1" applyNumberFormat="1" applyFont="1" applyFill="1" applyBorder="1" applyAlignment="1">
      <alignment horizontal="center" vertical="center" wrapText="1"/>
    </xf>
    <xf numFmtId="167" fontId="5" fillId="7" borderId="11" xfId="1" applyNumberFormat="1" applyFont="1" applyFill="1" applyBorder="1" applyAlignment="1">
      <alignment horizontal="center" vertical="center" wrapText="1"/>
    </xf>
    <xf numFmtId="167" fontId="5" fillId="7" borderId="15" xfId="1" applyNumberFormat="1" applyFont="1" applyFill="1" applyBorder="1" applyAlignment="1">
      <alignment horizontal="center" vertical="center" wrapText="1"/>
    </xf>
    <xf numFmtId="167" fontId="5" fillId="7" borderId="28" xfId="1" applyNumberFormat="1" applyFont="1" applyFill="1" applyBorder="1" applyAlignment="1">
      <alignment horizontal="center" vertical="center" wrapText="1"/>
    </xf>
    <xf numFmtId="167" fontId="5" fillId="7" borderId="24" xfId="1" applyNumberFormat="1" applyFont="1" applyFill="1" applyBorder="1" applyAlignment="1">
      <alignment horizontal="center" vertical="center" wrapText="1"/>
    </xf>
    <xf numFmtId="167" fontId="5" fillId="7" borderId="29" xfId="1" applyNumberFormat="1" applyFont="1" applyFill="1" applyBorder="1" applyAlignment="1">
      <alignment horizontal="center" vertical="center" wrapText="1"/>
    </xf>
    <xf numFmtId="167" fontId="5" fillId="7" borderId="33" xfId="1" applyNumberFormat="1" applyFont="1" applyFill="1" applyBorder="1" applyAlignment="1">
      <alignment horizontal="center" vertical="center" wrapText="1"/>
    </xf>
    <xf numFmtId="167" fontId="5" fillId="7" borderId="18" xfId="1" applyNumberFormat="1" applyFont="1" applyFill="1" applyBorder="1" applyAlignment="1">
      <alignment horizontal="center" vertical="center" wrapText="1"/>
    </xf>
    <xf numFmtId="167" fontId="23" fillId="6" borderId="10" xfId="1" applyNumberFormat="1" applyFont="1" applyFill="1" applyBorder="1" applyAlignment="1">
      <alignment horizontal="center" vertical="center" wrapText="1"/>
    </xf>
    <xf numFmtId="0" fontId="23" fillId="8" borderId="30" xfId="1" applyFont="1" applyFill="1" applyBorder="1" applyAlignment="1">
      <alignment horizontal="center" vertical="center" wrapText="1"/>
    </xf>
    <xf numFmtId="167" fontId="23" fillId="10" borderId="30" xfId="1" applyNumberFormat="1" applyFont="1" applyFill="1" applyBorder="1" applyAlignment="1">
      <alignment horizontal="center" vertical="center" wrapText="1"/>
    </xf>
    <xf numFmtId="0" fontId="23" fillId="8" borderId="10" xfId="1" applyFont="1" applyFill="1" applyBorder="1" applyAlignment="1">
      <alignment horizontal="center" vertical="center" wrapText="1"/>
    </xf>
    <xf numFmtId="3" fontId="20" fillId="2" borderId="24" xfId="1" applyNumberFormat="1" applyFont="1" applyFill="1" applyBorder="1" applyAlignment="1">
      <alignment horizontal="center" vertical="center" wrapText="1"/>
    </xf>
    <xf numFmtId="0" fontId="3" fillId="0" borderId="49" xfId="1" applyFont="1" applyBorder="1"/>
    <xf numFmtId="0" fontId="3" fillId="0" borderId="49" xfId="1" applyFont="1" applyBorder="1" applyAlignment="1">
      <alignment horizontal="center" vertical="center"/>
    </xf>
    <xf numFmtId="3" fontId="3" fillId="2" borderId="49" xfId="1" applyNumberFormat="1" applyFont="1" applyFill="1" applyBorder="1" applyAlignment="1">
      <alignment horizontal="center" vertical="center" wrapText="1"/>
    </xf>
    <xf numFmtId="3" fontId="3" fillId="17" borderId="49" xfId="1" applyNumberFormat="1" applyFont="1" applyFill="1" applyBorder="1" applyAlignment="1">
      <alignment horizontal="center" vertical="center" wrapText="1"/>
    </xf>
    <xf numFmtId="3" fontId="3" fillId="0" borderId="49" xfId="1" applyNumberFormat="1" applyFont="1" applyBorder="1" applyAlignment="1">
      <alignment horizontal="center" wrapText="1"/>
    </xf>
    <xf numFmtId="167" fontId="5" fillId="3" borderId="49" xfId="1" applyNumberFormat="1" applyFont="1" applyFill="1" applyBorder="1" applyAlignment="1">
      <alignment horizontal="center" vertical="center" wrapText="1"/>
    </xf>
    <xf numFmtId="3" fontId="3" fillId="4" borderId="49" xfId="1" applyNumberFormat="1" applyFont="1" applyFill="1" applyBorder="1" applyAlignment="1">
      <alignment horizontal="center" wrapText="1"/>
    </xf>
    <xf numFmtId="3" fontId="23" fillId="17" borderId="24" xfId="1" applyNumberFormat="1" applyFont="1" applyFill="1" applyBorder="1" applyAlignment="1">
      <alignment horizontal="center" vertical="center" wrapText="1"/>
    </xf>
    <xf numFmtId="0" fontId="3" fillId="0" borderId="50" xfId="1" applyFont="1" applyBorder="1"/>
    <xf numFmtId="0" fontId="3" fillId="0" borderId="50" xfId="1" applyFont="1" applyBorder="1" applyAlignment="1">
      <alignment horizontal="center" vertical="center"/>
    </xf>
    <xf numFmtId="3" fontId="3" fillId="0" borderId="50" xfId="1" applyNumberFormat="1" applyFont="1" applyBorder="1" applyAlignment="1">
      <alignment horizontal="center" wrapText="1"/>
    </xf>
    <xf numFmtId="167" fontId="5" fillId="3" borderId="50" xfId="1" applyNumberFormat="1" applyFont="1" applyFill="1" applyBorder="1" applyAlignment="1">
      <alignment horizontal="center" vertical="center" wrapText="1"/>
    </xf>
    <xf numFmtId="3" fontId="3" fillId="4" borderId="50" xfId="1" applyNumberFormat="1" applyFont="1" applyFill="1" applyBorder="1" applyAlignment="1">
      <alignment horizontal="center" wrapText="1"/>
    </xf>
    <xf numFmtId="167" fontId="5" fillId="7" borderId="50" xfId="1" applyNumberFormat="1" applyFont="1" applyFill="1" applyBorder="1" applyAlignment="1">
      <alignment horizontal="center" vertical="center" wrapText="1"/>
    </xf>
    <xf numFmtId="0" fontId="3" fillId="0" borderId="51" xfId="1" applyFont="1" applyBorder="1"/>
    <xf numFmtId="0" fontId="3" fillId="0" borderId="52" xfId="1" applyFont="1" applyBorder="1" applyAlignment="1">
      <alignment horizontal="center" vertical="center"/>
    </xf>
    <xf numFmtId="3" fontId="3" fillId="2" borderId="52" xfId="1" applyNumberFormat="1" applyFont="1" applyFill="1" applyBorder="1" applyAlignment="1">
      <alignment horizontal="center" vertical="center" wrapText="1"/>
    </xf>
    <xf numFmtId="3" fontId="3" fillId="17" borderId="52" xfId="1" applyNumberFormat="1" applyFont="1" applyFill="1" applyBorder="1" applyAlignment="1">
      <alignment horizontal="center" vertical="center" wrapText="1"/>
    </xf>
    <xf numFmtId="3" fontId="3" fillId="0" borderId="52" xfId="1" applyNumberFormat="1" applyFont="1" applyBorder="1" applyAlignment="1">
      <alignment horizontal="center" wrapText="1"/>
    </xf>
    <xf numFmtId="167" fontId="5" fillId="3" borderId="52" xfId="1" applyNumberFormat="1" applyFont="1" applyFill="1" applyBorder="1" applyAlignment="1">
      <alignment horizontal="center" vertical="center" wrapText="1"/>
    </xf>
    <xf numFmtId="3" fontId="3" fillId="4" borderId="52" xfId="1" applyNumberFormat="1" applyFont="1" applyFill="1" applyBorder="1" applyAlignment="1">
      <alignment horizontal="center" wrapText="1"/>
    </xf>
    <xf numFmtId="167" fontId="5" fillId="7" borderId="52" xfId="1" applyNumberFormat="1" applyFont="1" applyFill="1" applyBorder="1" applyAlignment="1">
      <alignment horizontal="center" vertical="center" wrapText="1"/>
    </xf>
    <xf numFmtId="0" fontId="3" fillId="0" borderId="52" xfId="1" applyFont="1" applyBorder="1"/>
    <xf numFmtId="167" fontId="7" fillId="3" borderId="29" xfId="1" applyNumberFormat="1" applyFont="1" applyFill="1" applyBorder="1" applyAlignment="1">
      <alignment horizontal="center" vertical="center" wrapText="1"/>
    </xf>
    <xf numFmtId="167" fontId="7" fillId="3" borderId="33" xfId="1" applyNumberFormat="1" applyFont="1" applyFill="1" applyBorder="1" applyAlignment="1">
      <alignment horizontal="center" vertical="center" wrapText="1"/>
    </xf>
    <xf numFmtId="3" fontId="4" fillId="0" borderId="33" xfId="1" applyNumberFormat="1" applyFont="1" applyBorder="1" applyAlignment="1">
      <alignment horizontal="center" wrapText="1"/>
    </xf>
    <xf numFmtId="3" fontId="4" fillId="0" borderId="29" xfId="1" applyNumberFormat="1" applyFont="1" applyBorder="1" applyAlignment="1">
      <alignment horizontal="center" wrapText="1"/>
    </xf>
    <xf numFmtId="3" fontId="3" fillId="0" borderId="48" xfId="1" applyNumberFormat="1" applyFont="1" applyBorder="1" applyAlignment="1">
      <alignment horizontal="center" wrapText="1"/>
    </xf>
    <xf numFmtId="164" fontId="5" fillId="3" borderId="49" xfId="1" applyNumberFormat="1" applyFont="1" applyFill="1" applyBorder="1" applyAlignment="1">
      <alignment horizontal="center" vertical="center" wrapText="1"/>
    </xf>
    <xf numFmtId="164" fontId="5" fillId="7" borderId="49" xfId="1" applyNumberFormat="1" applyFont="1" applyFill="1" applyBorder="1" applyAlignment="1">
      <alignment horizontal="center" vertical="center" wrapText="1"/>
    </xf>
    <xf numFmtId="3" fontId="23" fillId="2" borderId="50" xfId="1" applyNumberFormat="1" applyFont="1" applyFill="1" applyBorder="1" applyAlignment="1">
      <alignment horizontal="center" vertical="center" wrapText="1"/>
    </xf>
    <xf numFmtId="3" fontId="23" fillId="17" borderId="50" xfId="1" applyNumberFormat="1" applyFont="1" applyFill="1" applyBorder="1" applyAlignment="1">
      <alignment horizontal="center" vertical="center" wrapText="1"/>
    </xf>
    <xf numFmtId="0" fontId="26" fillId="0" borderId="24" xfId="1" applyFont="1" applyBorder="1" applyAlignment="1">
      <alignment vertical="center"/>
    </xf>
    <xf numFmtId="3" fontId="23" fillId="2" borderId="53" xfId="1" applyNumberFormat="1" applyFont="1" applyFill="1" applyBorder="1" applyAlignment="1">
      <alignment horizontal="center" vertical="center" wrapText="1"/>
    </xf>
    <xf numFmtId="3" fontId="3" fillId="2" borderId="50" xfId="1" applyNumberFormat="1" applyFont="1" applyFill="1" applyBorder="1" applyAlignment="1">
      <alignment horizontal="center" vertical="center" wrapText="1"/>
    </xf>
    <xf numFmtId="3" fontId="3" fillId="17" borderId="50" xfId="1" applyNumberFormat="1" applyFont="1" applyFill="1" applyBorder="1" applyAlignment="1">
      <alignment horizontal="center" vertical="center" wrapText="1"/>
    </xf>
    <xf numFmtId="0" fontId="4" fillId="8" borderId="14" xfId="1" applyFont="1" applyFill="1" applyBorder="1" applyAlignment="1">
      <alignment horizontal="left" vertical="center"/>
    </xf>
    <xf numFmtId="0" fontId="4" fillId="0" borderId="14" xfId="1" applyFont="1" applyBorder="1" applyAlignment="1">
      <alignment vertical="center"/>
    </xf>
    <xf numFmtId="0" fontId="4" fillId="0" borderId="14" xfId="1" applyFont="1" applyBorder="1" applyAlignment="1">
      <alignment horizontal="center" vertical="center"/>
    </xf>
    <xf numFmtId="3" fontId="3" fillId="2" borderId="14" xfId="1" applyNumberFormat="1" applyFont="1" applyFill="1" applyBorder="1" applyAlignment="1">
      <alignment horizontal="center" vertical="center" wrapText="1"/>
    </xf>
    <xf numFmtId="3" fontId="3" fillId="17" borderId="14" xfId="1" applyNumberFormat="1" applyFont="1" applyFill="1" applyBorder="1" applyAlignment="1">
      <alignment horizontal="center" vertical="center" wrapText="1"/>
    </xf>
    <xf numFmtId="167" fontId="7" fillId="3" borderId="14" xfId="1" applyNumberFormat="1" applyFont="1" applyFill="1" applyBorder="1" applyAlignment="1">
      <alignment horizontal="center" vertical="center" wrapText="1"/>
    </xf>
    <xf numFmtId="3" fontId="3" fillId="4" borderId="14" xfId="1" applyNumberFormat="1" applyFont="1" applyFill="1" applyBorder="1" applyAlignment="1">
      <alignment horizontal="center" vertical="center" wrapText="1"/>
    </xf>
    <xf numFmtId="167" fontId="5" fillId="7" borderId="14" xfId="1" applyNumberFormat="1" applyFont="1" applyFill="1" applyBorder="1" applyAlignment="1">
      <alignment horizontal="center" vertical="center" wrapText="1"/>
    </xf>
    <xf numFmtId="3" fontId="3" fillId="2" borderId="37" xfId="1" applyNumberFormat="1" applyFont="1" applyFill="1" applyBorder="1" applyAlignment="1">
      <alignment horizontal="center" vertical="center" wrapText="1"/>
    </xf>
    <xf numFmtId="3" fontId="3" fillId="17" borderId="37" xfId="1" applyNumberFormat="1" applyFont="1" applyFill="1" applyBorder="1" applyAlignment="1">
      <alignment horizontal="center" vertical="center" wrapText="1"/>
    </xf>
    <xf numFmtId="167" fontId="7" fillId="3" borderId="37" xfId="1" applyNumberFormat="1" applyFont="1" applyFill="1" applyBorder="1" applyAlignment="1">
      <alignment horizontal="center" vertical="center" wrapText="1"/>
    </xf>
    <xf numFmtId="3" fontId="3" fillId="4" borderId="37" xfId="1" applyNumberFormat="1" applyFont="1" applyFill="1" applyBorder="1" applyAlignment="1">
      <alignment horizontal="center" vertical="center" wrapText="1"/>
    </xf>
    <xf numFmtId="167" fontId="5" fillId="7" borderId="37" xfId="1" applyNumberFormat="1" applyFont="1" applyFill="1" applyBorder="1" applyAlignment="1">
      <alignment horizontal="center" vertical="center" wrapText="1"/>
    </xf>
    <xf numFmtId="0" fontId="3" fillId="0" borderId="37" xfId="1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168" fontId="0" fillId="0" borderId="0" xfId="0" applyNumberFormat="1"/>
    <xf numFmtId="168" fontId="23" fillId="8" borderId="30" xfId="1" applyNumberFormat="1" applyFont="1" applyFill="1" applyBorder="1" applyAlignment="1">
      <alignment horizontal="center" vertical="center" wrapText="1"/>
    </xf>
    <xf numFmtId="168" fontId="4" fillId="0" borderId="25" xfId="1" applyNumberFormat="1" applyFont="1" applyBorder="1" applyAlignment="1">
      <alignment horizontal="center" vertical="center" wrapText="1"/>
    </xf>
    <xf numFmtId="168" fontId="4" fillId="0" borderId="24" xfId="1" applyNumberFormat="1" applyFont="1" applyBorder="1" applyAlignment="1">
      <alignment horizontal="center" vertical="center" wrapText="1"/>
    </xf>
    <xf numFmtId="168" fontId="4" fillId="0" borderId="14" xfId="1" applyNumberFormat="1" applyFont="1" applyBorder="1" applyAlignment="1">
      <alignment horizontal="center" vertical="center" wrapText="1"/>
    </xf>
    <xf numFmtId="168" fontId="3" fillId="0" borderId="37" xfId="1" applyNumberFormat="1" applyFont="1" applyBorder="1" applyAlignment="1">
      <alignment horizontal="center" vertical="center" wrapText="1"/>
    </xf>
    <xf numFmtId="168" fontId="3" fillId="0" borderId="50" xfId="1" applyNumberFormat="1" applyFont="1" applyBorder="1" applyAlignment="1">
      <alignment horizontal="center" wrapText="1"/>
    </xf>
    <xf numFmtId="168" fontId="3" fillId="0" borderId="49" xfId="1" applyNumberFormat="1" applyFont="1" applyBorder="1" applyAlignment="1">
      <alignment horizontal="center" wrapText="1"/>
    </xf>
    <xf numFmtId="168" fontId="4" fillId="0" borderId="1" xfId="1" applyNumberFormat="1" applyFont="1" applyBorder="1" applyAlignment="1">
      <alignment horizontal="center" vertical="center" wrapText="1"/>
    </xf>
    <xf numFmtId="168" fontId="3" fillId="0" borderId="9" xfId="1" applyNumberFormat="1" applyFont="1" applyBorder="1" applyAlignment="1">
      <alignment horizontal="center" wrapText="1"/>
    </xf>
    <xf numFmtId="168" fontId="3" fillId="0" borderId="52" xfId="1" applyNumberFormat="1" applyFont="1" applyBorder="1" applyAlignment="1">
      <alignment horizontal="center" wrapText="1"/>
    </xf>
    <xf numFmtId="168" fontId="4" fillId="8" borderId="15" xfId="1" applyNumberFormat="1" applyFont="1" applyFill="1" applyBorder="1" applyAlignment="1">
      <alignment horizontal="center" vertical="center"/>
    </xf>
    <xf numFmtId="168" fontId="4" fillId="8" borderId="28" xfId="1" applyNumberFormat="1" applyFont="1" applyFill="1" applyBorder="1" applyAlignment="1">
      <alignment horizontal="center" vertical="center"/>
    </xf>
    <xf numFmtId="168" fontId="4" fillId="0" borderId="4" xfId="1" applyNumberFormat="1" applyFont="1" applyBorder="1" applyAlignment="1">
      <alignment horizontal="center" vertical="center" wrapText="1"/>
    </xf>
    <xf numFmtId="168" fontId="4" fillId="0" borderId="15" xfId="1" applyNumberFormat="1" applyFont="1" applyBorder="1" applyAlignment="1">
      <alignment horizontal="center" vertical="center" wrapText="1"/>
    </xf>
    <xf numFmtId="168" fontId="4" fillId="0" borderId="33" xfId="1" applyNumberFormat="1" applyFont="1" applyBorder="1" applyAlignment="1">
      <alignment horizontal="center" vertical="center" wrapText="1"/>
    </xf>
    <xf numFmtId="168" fontId="4" fillId="0" borderId="33" xfId="1" applyNumberFormat="1" applyFont="1" applyBorder="1" applyAlignment="1">
      <alignment horizontal="center" wrapText="1"/>
    </xf>
    <xf numFmtId="168" fontId="4" fillId="0" borderId="29" xfId="1" applyNumberFormat="1" applyFont="1" applyBorder="1" applyAlignment="1">
      <alignment horizontal="center" wrapText="1"/>
    </xf>
    <xf numFmtId="168" fontId="3" fillId="0" borderId="18" xfId="1" applyNumberFormat="1" applyFont="1" applyBorder="1" applyAlignment="1">
      <alignment horizontal="center" wrapText="1"/>
    </xf>
    <xf numFmtId="168" fontId="4" fillId="0" borderId="27" xfId="1" applyNumberFormat="1" applyFont="1" applyBorder="1" applyAlignment="1">
      <alignment horizontal="center" vertical="center" wrapText="1"/>
    </xf>
    <xf numFmtId="168" fontId="23" fillId="8" borderId="10" xfId="1" applyNumberFormat="1" applyFont="1" applyFill="1" applyBorder="1" applyAlignment="1">
      <alignment horizontal="center" vertical="center" wrapText="1"/>
    </xf>
    <xf numFmtId="168" fontId="1" fillId="0" borderId="0" xfId="1" applyNumberFormat="1"/>
    <xf numFmtId="167" fontId="5" fillId="7" borderId="49" xfId="1" applyNumberFormat="1" applyFont="1" applyFill="1" applyBorder="1" applyAlignment="1">
      <alignment horizontal="center" vertical="center" wrapText="1"/>
    </xf>
    <xf numFmtId="0" fontId="4" fillId="0" borderId="24" xfId="1" applyFont="1" applyBorder="1" applyAlignment="1">
      <alignment vertical="center" wrapText="1"/>
    </xf>
    <xf numFmtId="0" fontId="4" fillId="0" borderId="24" xfId="1" applyFont="1" applyBorder="1" applyAlignment="1">
      <alignment horizontal="center" vertical="center" wrapText="1"/>
    </xf>
    <xf numFmtId="0" fontId="3" fillId="0" borderId="49" xfId="1" applyFont="1" applyBorder="1" applyAlignment="1">
      <alignment horizontal="center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3" fontId="3" fillId="0" borderId="0" xfId="1" applyNumberFormat="1" applyFont="1" applyAlignment="1">
      <alignment horizontal="center" wrapText="1"/>
    </xf>
    <xf numFmtId="167" fontId="5" fillId="0" borderId="0" xfId="1" applyNumberFormat="1" applyFont="1" applyAlignment="1">
      <alignment horizontal="center" vertical="center" wrapText="1"/>
    </xf>
    <xf numFmtId="0" fontId="4" fillId="0" borderId="54" xfId="1" applyFont="1" applyBorder="1" applyAlignment="1">
      <alignment vertical="center"/>
    </xf>
    <xf numFmtId="0" fontId="3" fillId="8" borderId="56" xfId="1" applyFont="1" applyFill="1" applyBorder="1" applyAlignment="1">
      <alignment horizontal="center" vertical="center"/>
    </xf>
    <xf numFmtId="0" fontId="21" fillId="8" borderId="57" xfId="1" applyFont="1" applyFill="1" applyBorder="1" applyAlignment="1">
      <alignment horizontal="center" vertical="center" wrapText="1"/>
    </xf>
    <xf numFmtId="0" fontId="21" fillId="2" borderId="57" xfId="1" applyFont="1" applyFill="1" applyBorder="1" applyAlignment="1">
      <alignment horizontal="center" vertical="center" wrapText="1"/>
    </xf>
    <xf numFmtId="0" fontId="3" fillId="17" borderId="57" xfId="1" applyFont="1" applyFill="1" applyBorder="1" applyAlignment="1">
      <alignment horizontal="center" vertical="center" wrapText="1"/>
    </xf>
    <xf numFmtId="0" fontId="23" fillId="8" borderId="57" xfId="1" applyFont="1" applyFill="1" applyBorder="1" applyAlignment="1">
      <alignment horizontal="center" vertical="center" wrapText="1"/>
    </xf>
    <xf numFmtId="167" fontId="23" fillId="10" borderId="57" xfId="1" applyNumberFormat="1" applyFont="1" applyFill="1" applyBorder="1" applyAlignment="1">
      <alignment horizontal="center" vertical="center" wrapText="1"/>
    </xf>
    <xf numFmtId="0" fontId="23" fillId="6" borderId="57" xfId="1" applyFont="1" applyFill="1" applyBorder="1" applyAlignment="1">
      <alignment horizontal="center" vertical="center" wrapText="1"/>
    </xf>
    <xf numFmtId="167" fontId="23" fillId="6" borderId="57" xfId="1" applyNumberFormat="1" applyFont="1" applyFill="1" applyBorder="1" applyAlignment="1">
      <alignment horizontal="center" vertical="center" wrapText="1"/>
    </xf>
    <xf numFmtId="0" fontId="4" fillId="0" borderId="58" xfId="1" applyFont="1" applyBorder="1" applyAlignment="1">
      <alignment vertical="center"/>
    </xf>
    <xf numFmtId="0" fontId="4" fillId="0" borderId="59" xfId="1" applyFont="1" applyBorder="1" applyAlignment="1">
      <alignment vertical="center"/>
    </xf>
    <xf numFmtId="0" fontId="3" fillId="22" borderId="60" xfId="1" applyFont="1" applyFill="1" applyBorder="1" applyAlignment="1">
      <alignment horizontal="center"/>
    </xf>
    <xf numFmtId="0" fontId="3" fillId="22" borderId="49" xfId="1" applyFont="1" applyFill="1" applyBorder="1" applyAlignment="1">
      <alignment horizontal="center" vertical="center"/>
    </xf>
    <xf numFmtId="3" fontId="3" fillId="23" borderId="49" xfId="1" applyNumberFormat="1" applyFont="1" applyFill="1" applyBorder="1" applyAlignment="1">
      <alignment horizontal="center" vertical="center" wrapText="1"/>
    </xf>
    <xf numFmtId="3" fontId="3" fillId="22" borderId="49" xfId="1" applyNumberFormat="1" applyFont="1" applyFill="1" applyBorder="1" applyAlignment="1">
      <alignment horizontal="center" wrapText="1"/>
    </xf>
    <xf numFmtId="167" fontId="5" fillId="24" borderId="49" xfId="1" applyNumberFormat="1" applyFont="1" applyFill="1" applyBorder="1" applyAlignment="1">
      <alignment horizontal="center" vertical="center" wrapText="1"/>
    </xf>
    <xf numFmtId="0" fontId="4" fillId="0" borderId="61" xfId="1" applyFont="1" applyBorder="1" applyAlignment="1">
      <alignment vertical="center"/>
    </xf>
    <xf numFmtId="0" fontId="4" fillId="0" borderId="62" xfId="1" applyFont="1" applyBorder="1" applyAlignment="1">
      <alignment horizontal="center" vertical="center"/>
    </xf>
    <xf numFmtId="3" fontId="3" fillId="2" borderId="62" xfId="1" applyNumberFormat="1" applyFont="1" applyFill="1" applyBorder="1" applyAlignment="1">
      <alignment horizontal="center" vertical="center" wrapText="1"/>
    </xf>
    <xf numFmtId="3" fontId="3" fillId="17" borderId="62" xfId="1" applyNumberFormat="1" applyFont="1" applyFill="1" applyBorder="1" applyAlignment="1">
      <alignment horizontal="center" vertical="center" wrapText="1"/>
    </xf>
    <xf numFmtId="3" fontId="4" fillId="0" borderId="62" xfId="1" applyNumberFormat="1" applyFont="1" applyBorder="1" applyAlignment="1">
      <alignment horizontal="center" vertical="center" wrapText="1"/>
    </xf>
    <xf numFmtId="167" fontId="7" fillId="3" borderId="62" xfId="1" applyNumberFormat="1" applyFont="1" applyFill="1" applyBorder="1" applyAlignment="1">
      <alignment horizontal="center" vertical="center" wrapText="1"/>
    </xf>
    <xf numFmtId="3" fontId="3" fillId="4" borderId="62" xfId="1" applyNumberFormat="1" applyFont="1" applyFill="1" applyBorder="1" applyAlignment="1">
      <alignment horizontal="center" vertical="center" wrapText="1"/>
    </xf>
    <xf numFmtId="167" fontId="5" fillId="7" borderId="62" xfId="1" applyNumberFormat="1" applyFont="1" applyFill="1" applyBorder="1" applyAlignment="1">
      <alignment horizontal="center" vertical="center" wrapText="1"/>
    </xf>
    <xf numFmtId="0" fontId="4" fillId="0" borderId="63" xfId="1" applyFont="1" applyBorder="1" applyAlignment="1">
      <alignment vertical="center"/>
    </xf>
    <xf numFmtId="0" fontId="4" fillId="0" borderId="64" xfId="1" applyFont="1" applyBorder="1" applyAlignment="1">
      <alignment horizontal="center" vertical="center"/>
    </xf>
    <xf numFmtId="3" fontId="3" fillId="2" borderId="64" xfId="1" applyNumberFormat="1" applyFont="1" applyFill="1" applyBorder="1" applyAlignment="1">
      <alignment horizontal="center" vertical="center" wrapText="1"/>
    </xf>
    <xf numFmtId="3" fontId="3" fillId="17" borderId="64" xfId="1" applyNumberFormat="1" applyFont="1" applyFill="1" applyBorder="1" applyAlignment="1">
      <alignment horizontal="center" vertical="center" wrapText="1"/>
    </xf>
    <xf numFmtId="3" fontId="4" fillId="0" borderId="64" xfId="1" applyNumberFormat="1" applyFont="1" applyBorder="1" applyAlignment="1">
      <alignment horizontal="center" vertical="center" wrapText="1"/>
    </xf>
    <xf numFmtId="167" fontId="7" fillId="3" borderId="64" xfId="1" applyNumberFormat="1" applyFont="1" applyFill="1" applyBorder="1" applyAlignment="1">
      <alignment horizontal="center" vertical="center" wrapText="1"/>
    </xf>
    <xf numFmtId="3" fontId="3" fillId="4" borderId="64" xfId="1" applyNumberFormat="1" applyFont="1" applyFill="1" applyBorder="1" applyAlignment="1">
      <alignment horizontal="center" vertical="center" wrapText="1"/>
    </xf>
    <xf numFmtId="167" fontId="5" fillId="7" borderId="64" xfId="1" applyNumberFormat="1" applyFont="1" applyFill="1" applyBorder="1" applyAlignment="1">
      <alignment horizontal="center" vertical="center" wrapText="1"/>
    </xf>
    <xf numFmtId="0" fontId="4" fillId="0" borderId="65" xfId="1" applyFont="1" applyBorder="1" applyAlignment="1">
      <alignment vertical="center"/>
    </xf>
    <xf numFmtId="0" fontId="4" fillId="0" borderId="66" xfId="1" applyFont="1" applyBorder="1" applyAlignment="1">
      <alignment horizontal="center" vertical="center"/>
    </xf>
    <xf numFmtId="3" fontId="3" fillId="2" borderId="66" xfId="1" applyNumberFormat="1" applyFont="1" applyFill="1" applyBorder="1" applyAlignment="1">
      <alignment horizontal="center" vertical="center" wrapText="1"/>
    </xf>
    <xf numFmtId="3" fontId="3" fillId="17" borderId="66" xfId="1" applyNumberFormat="1" applyFont="1" applyFill="1" applyBorder="1" applyAlignment="1">
      <alignment horizontal="center" vertical="center" wrapText="1"/>
    </xf>
    <xf numFmtId="3" fontId="4" fillId="0" borderId="66" xfId="1" applyNumberFormat="1" applyFont="1" applyBorder="1" applyAlignment="1">
      <alignment horizontal="center" vertical="center" wrapText="1"/>
    </xf>
    <xf numFmtId="167" fontId="7" fillId="3" borderId="66" xfId="1" applyNumberFormat="1" applyFont="1" applyFill="1" applyBorder="1" applyAlignment="1">
      <alignment horizontal="center" vertical="center" wrapText="1"/>
    </xf>
    <xf numFmtId="3" fontId="3" fillId="4" borderId="66" xfId="1" applyNumberFormat="1" applyFont="1" applyFill="1" applyBorder="1" applyAlignment="1">
      <alignment horizontal="center" vertical="center" wrapText="1"/>
    </xf>
    <xf numFmtId="167" fontId="5" fillId="7" borderId="66" xfId="1" applyNumberFormat="1" applyFont="1" applyFill="1" applyBorder="1" applyAlignment="1">
      <alignment horizontal="center" vertical="center" wrapText="1"/>
    </xf>
    <xf numFmtId="167" fontId="5" fillId="7" borderId="48" xfId="1" applyNumberFormat="1" applyFont="1" applyFill="1" applyBorder="1" applyAlignment="1">
      <alignment horizontal="center" vertical="center" wrapText="1"/>
    </xf>
    <xf numFmtId="0" fontId="3" fillId="4" borderId="67" xfId="1" applyFont="1" applyFill="1" applyBorder="1" applyAlignment="1">
      <alignment horizontal="center" vertical="center"/>
    </xf>
    <xf numFmtId="0" fontId="3" fillId="4" borderId="48" xfId="1" applyFont="1" applyFill="1" applyBorder="1" applyAlignment="1">
      <alignment horizontal="center" vertical="center"/>
    </xf>
    <xf numFmtId="0" fontId="4" fillId="0" borderId="69" xfId="1" applyFont="1" applyBorder="1" applyAlignment="1">
      <alignment vertical="center"/>
    </xf>
    <xf numFmtId="0" fontId="4" fillId="0" borderId="70" xfId="1" applyFont="1" applyBorder="1" applyAlignment="1">
      <alignment horizontal="center" vertical="center"/>
    </xf>
    <xf numFmtId="3" fontId="3" fillId="2" borderId="70" xfId="1" applyNumberFormat="1" applyFont="1" applyFill="1" applyBorder="1" applyAlignment="1">
      <alignment horizontal="center" vertical="center" wrapText="1"/>
    </xf>
    <xf numFmtId="3" fontId="3" fillId="17" borderId="70" xfId="1" applyNumberFormat="1" applyFont="1" applyFill="1" applyBorder="1" applyAlignment="1">
      <alignment horizontal="center" vertical="center" wrapText="1"/>
    </xf>
    <xf numFmtId="3" fontId="4" fillId="0" borderId="70" xfId="1" applyNumberFormat="1" applyFont="1" applyBorder="1" applyAlignment="1">
      <alignment horizontal="center" vertical="center" wrapText="1"/>
    </xf>
    <xf numFmtId="167" fontId="7" fillId="3" borderId="70" xfId="1" applyNumberFormat="1" applyFont="1" applyFill="1" applyBorder="1" applyAlignment="1">
      <alignment horizontal="center" vertical="center" wrapText="1"/>
    </xf>
    <xf numFmtId="3" fontId="3" fillId="4" borderId="70" xfId="1" applyNumberFormat="1" applyFont="1" applyFill="1" applyBorder="1" applyAlignment="1">
      <alignment horizontal="center" vertical="center" wrapText="1"/>
    </xf>
    <xf numFmtId="167" fontId="5" fillId="7" borderId="70" xfId="1" applyNumberFormat="1" applyFont="1" applyFill="1" applyBorder="1" applyAlignment="1">
      <alignment horizontal="center" vertical="center" wrapText="1"/>
    </xf>
    <xf numFmtId="0" fontId="4" fillId="0" borderId="71" xfId="1" applyFont="1" applyBorder="1" applyAlignment="1">
      <alignment vertical="center"/>
    </xf>
    <xf numFmtId="0" fontId="4" fillId="0" borderId="72" xfId="1" applyFont="1" applyBorder="1" applyAlignment="1">
      <alignment horizontal="center" vertical="center"/>
    </xf>
    <xf numFmtId="3" fontId="3" fillId="2" borderId="72" xfId="1" applyNumberFormat="1" applyFont="1" applyFill="1" applyBorder="1" applyAlignment="1">
      <alignment horizontal="center" vertical="center" wrapText="1"/>
    </xf>
    <xf numFmtId="3" fontId="3" fillId="17" borderId="72" xfId="1" applyNumberFormat="1" applyFont="1" applyFill="1" applyBorder="1" applyAlignment="1">
      <alignment horizontal="center" vertical="center" wrapText="1"/>
    </xf>
    <xf numFmtId="3" fontId="4" fillId="0" borderId="72" xfId="1" applyNumberFormat="1" applyFont="1" applyBorder="1" applyAlignment="1">
      <alignment horizontal="center" vertical="center" wrapText="1"/>
    </xf>
    <xf numFmtId="167" fontId="7" fillId="3" borderId="72" xfId="1" applyNumberFormat="1" applyFont="1" applyFill="1" applyBorder="1" applyAlignment="1">
      <alignment horizontal="center" vertical="center" wrapText="1"/>
    </xf>
    <xf numFmtId="3" fontId="3" fillId="4" borderId="72" xfId="1" applyNumberFormat="1" applyFont="1" applyFill="1" applyBorder="1" applyAlignment="1">
      <alignment horizontal="center" vertical="center" wrapText="1"/>
    </xf>
    <xf numFmtId="167" fontId="5" fillId="7" borderId="72" xfId="1" applyNumberFormat="1" applyFont="1" applyFill="1" applyBorder="1" applyAlignment="1">
      <alignment horizontal="center" vertical="center" wrapText="1"/>
    </xf>
    <xf numFmtId="0" fontId="4" fillId="0" borderId="73" xfId="1" applyFont="1" applyBorder="1" applyAlignment="1">
      <alignment vertical="center"/>
    </xf>
    <xf numFmtId="0" fontId="4" fillId="0" borderId="74" xfId="1" applyFont="1" applyBorder="1" applyAlignment="1">
      <alignment horizontal="center" vertical="center"/>
    </xf>
    <xf numFmtId="3" fontId="3" fillId="2" borderId="74" xfId="1" applyNumberFormat="1" applyFont="1" applyFill="1" applyBorder="1" applyAlignment="1">
      <alignment horizontal="center" vertical="center" wrapText="1"/>
    </xf>
    <xf numFmtId="3" fontId="3" fillId="17" borderId="74" xfId="1" applyNumberFormat="1" applyFont="1" applyFill="1" applyBorder="1" applyAlignment="1">
      <alignment horizontal="center" vertical="center" wrapText="1"/>
    </xf>
    <xf numFmtId="3" fontId="4" fillId="0" borderId="74" xfId="1" applyNumberFormat="1" applyFont="1" applyBorder="1" applyAlignment="1">
      <alignment horizontal="center" vertical="center" wrapText="1"/>
    </xf>
    <xf numFmtId="167" fontId="7" fillId="3" borderId="74" xfId="1" applyNumberFormat="1" applyFont="1" applyFill="1" applyBorder="1" applyAlignment="1">
      <alignment horizontal="center" vertical="center" wrapText="1"/>
    </xf>
    <xf numFmtId="3" fontId="3" fillId="4" borderId="74" xfId="1" applyNumberFormat="1" applyFont="1" applyFill="1" applyBorder="1" applyAlignment="1">
      <alignment horizontal="center" vertical="center" wrapText="1"/>
    </xf>
    <xf numFmtId="167" fontId="5" fillId="7" borderId="74" xfId="1" applyNumberFormat="1" applyFont="1" applyFill="1" applyBorder="1" applyAlignment="1">
      <alignment horizontal="center" vertical="center" wrapText="1"/>
    </xf>
    <xf numFmtId="166" fontId="0" fillId="0" borderId="0" xfId="0" applyNumberFormat="1"/>
    <xf numFmtId="166" fontId="23" fillId="8" borderId="10" xfId="1" applyNumberFormat="1" applyFont="1" applyFill="1" applyBorder="1" applyAlignment="1">
      <alignment horizontal="center" vertical="center" wrapText="1"/>
    </xf>
    <xf numFmtId="166" fontId="4" fillId="0" borderId="4" xfId="1" applyNumberFormat="1" applyFont="1" applyBorder="1" applyAlignment="1">
      <alignment horizontal="center" vertical="center" wrapText="1"/>
    </xf>
    <xf numFmtId="166" fontId="4" fillId="0" borderId="27" xfId="1" applyNumberFormat="1" applyFont="1" applyBorder="1" applyAlignment="1">
      <alignment horizontal="center" vertical="center" wrapText="1"/>
    </xf>
    <xf numFmtId="166" fontId="3" fillId="0" borderId="9" xfId="1" applyNumberFormat="1" applyFont="1" applyBorder="1" applyAlignment="1">
      <alignment horizontal="center" wrapText="1"/>
    </xf>
    <xf numFmtId="166" fontId="4" fillId="0" borderId="22" xfId="1" applyNumberFormat="1" applyFont="1" applyBorder="1" applyAlignment="1">
      <alignment horizontal="center" vertical="center" wrapText="1"/>
    </xf>
    <xf numFmtId="166" fontId="4" fillId="0" borderId="24" xfId="1" applyNumberFormat="1" applyFont="1" applyBorder="1" applyAlignment="1">
      <alignment horizontal="center" vertical="center" wrapText="1"/>
    </xf>
    <xf numFmtId="166" fontId="3" fillId="0" borderId="49" xfId="1" applyNumberFormat="1" applyFont="1" applyBorder="1" applyAlignment="1">
      <alignment horizontal="center" wrapText="1"/>
    </xf>
    <xf numFmtId="166" fontId="4" fillId="0" borderId="1" xfId="1" applyNumberFormat="1" applyFont="1" applyBorder="1" applyAlignment="1">
      <alignment horizontal="center" vertical="center" wrapText="1"/>
    </xf>
    <xf numFmtId="166" fontId="4" fillId="0" borderId="11" xfId="1" applyNumberFormat="1" applyFont="1" applyBorder="1" applyAlignment="1">
      <alignment horizontal="center" vertical="center" wrapText="1"/>
    </xf>
    <xf numFmtId="166" fontId="3" fillId="0" borderId="50" xfId="1" applyNumberFormat="1" applyFont="1" applyBorder="1" applyAlignment="1">
      <alignment horizontal="center" wrapText="1"/>
    </xf>
    <xf numFmtId="166" fontId="3" fillId="0" borderId="52" xfId="1" applyNumberFormat="1" applyFont="1" applyBorder="1" applyAlignment="1">
      <alignment horizontal="center" wrapText="1"/>
    </xf>
    <xf numFmtId="166" fontId="4" fillId="8" borderId="15" xfId="1" applyNumberFormat="1" applyFont="1" applyFill="1" applyBorder="1" applyAlignment="1">
      <alignment horizontal="center" vertical="center"/>
    </xf>
    <xf numFmtId="166" fontId="4" fillId="8" borderId="28" xfId="1" applyNumberFormat="1" applyFont="1" applyFill="1" applyBorder="1" applyAlignment="1">
      <alignment horizontal="center" vertical="center"/>
    </xf>
    <xf numFmtId="166" fontId="4" fillId="0" borderId="28" xfId="1" applyNumberFormat="1" applyFont="1" applyBorder="1" applyAlignment="1">
      <alignment horizontal="center" vertical="center" wrapText="1"/>
    </xf>
    <xf numFmtId="166" fontId="4" fillId="0" borderId="15" xfId="1" applyNumberFormat="1" applyFont="1" applyBorder="1" applyAlignment="1">
      <alignment horizontal="center" vertical="center" wrapText="1"/>
    </xf>
    <xf numFmtId="166" fontId="4" fillId="0" borderId="29" xfId="1" applyNumberFormat="1" applyFont="1" applyBorder="1" applyAlignment="1">
      <alignment horizontal="center" vertical="center" wrapText="1"/>
    </xf>
    <xf numFmtId="166" fontId="4" fillId="0" borderId="33" xfId="1" applyNumberFormat="1" applyFont="1" applyBorder="1" applyAlignment="1">
      <alignment horizontal="center" vertical="center" wrapText="1"/>
    </xf>
    <xf numFmtId="166" fontId="4" fillId="0" borderId="33" xfId="1" applyNumberFormat="1" applyFont="1" applyBorder="1" applyAlignment="1">
      <alignment horizontal="center" wrapText="1"/>
    </xf>
    <xf numFmtId="166" fontId="4" fillId="0" borderId="29" xfId="1" applyNumberFormat="1" applyFont="1" applyBorder="1" applyAlignment="1">
      <alignment horizontal="center" wrapText="1"/>
    </xf>
    <xf numFmtId="166" fontId="3" fillId="0" borderId="18" xfId="1" applyNumberFormat="1" applyFont="1" applyBorder="1" applyAlignment="1">
      <alignment horizontal="center" wrapText="1"/>
    </xf>
    <xf numFmtId="166" fontId="23" fillId="8" borderId="30" xfId="1" applyNumberFormat="1" applyFont="1" applyFill="1" applyBorder="1" applyAlignment="1">
      <alignment horizontal="center" vertical="center" wrapText="1"/>
    </xf>
    <xf numFmtId="166" fontId="1" fillId="0" borderId="0" xfId="1" applyNumberFormat="1"/>
    <xf numFmtId="0" fontId="10" fillId="0" borderId="86" xfId="4" applyFont="1" applyBorder="1" applyAlignment="1">
      <alignment horizontal="center" vertical="center" wrapText="1"/>
    </xf>
    <xf numFmtId="0" fontId="10" fillId="0" borderId="87" xfId="4" applyFont="1" applyBorder="1" applyAlignment="1">
      <alignment horizontal="center" vertical="center"/>
    </xf>
    <xf numFmtId="0" fontId="8" fillId="0" borderId="88" xfId="4" applyBorder="1" applyAlignment="1">
      <alignment horizontal="left" vertical="center" wrapText="1"/>
    </xf>
    <xf numFmtId="0" fontId="8" fillId="11" borderId="89" xfId="4" applyFill="1" applyBorder="1" applyAlignment="1">
      <alignment horizontal="left" vertical="center"/>
    </xf>
    <xf numFmtId="165" fontId="8" fillId="11" borderId="90" xfId="4" applyNumberFormat="1" applyFill="1" applyBorder="1" applyAlignment="1">
      <alignment horizontal="left" vertical="center"/>
    </xf>
    <xf numFmtId="0" fontId="8" fillId="0" borderId="89" xfId="4" applyBorder="1" applyAlignment="1">
      <alignment horizontal="center" vertical="center"/>
    </xf>
    <xf numFmtId="165" fontId="0" fillId="12" borderId="90" xfId="5" applyNumberFormat="1" applyFont="1" applyFill="1" applyBorder="1" applyAlignment="1">
      <alignment horizontal="left" vertical="center"/>
    </xf>
    <xf numFmtId="165" fontId="8" fillId="12" borderId="90" xfId="4" applyNumberFormat="1" applyFill="1" applyBorder="1" applyAlignment="1">
      <alignment horizontal="left" vertical="center"/>
    </xf>
    <xf numFmtId="0" fontId="8" fillId="0" borderId="89" xfId="4" applyBorder="1" applyAlignment="1">
      <alignment horizontal="left" vertical="center"/>
    </xf>
    <xf numFmtId="165" fontId="0" fillId="12" borderId="91" xfId="5" applyNumberFormat="1" applyFont="1" applyFill="1" applyBorder="1" applyAlignment="1">
      <alignment horizontal="left" vertical="center"/>
    </xf>
    <xf numFmtId="0" fontId="8" fillId="25" borderId="89" xfId="4" applyFill="1" applyBorder="1" applyAlignment="1">
      <alignment horizontal="left" vertical="center"/>
    </xf>
    <xf numFmtId="0" fontId="8" fillId="0" borderId="92" xfId="4" applyBorder="1" applyAlignment="1">
      <alignment horizontal="left" vertical="center" wrapText="1"/>
    </xf>
    <xf numFmtId="0" fontId="8" fillId="11" borderId="93" xfId="4" applyFill="1" applyBorder="1" applyAlignment="1">
      <alignment horizontal="left" vertical="center"/>
    </xf>
    <xf numFmtId="165" fontId="8" fillId="11" borderId="91" xfId="4" applyNumberFormat="1" applyFill="1" applyBorder="1" applyAlignment="1">
      <alignment horizontal="left" vertical="center"/>
    </xf>
    <xf numFmtId="0" fontId="8" fillId="0" borderId="93" xfId="4" applyBorder="1" applyAlignment="1">
      <alignment horizontal="left" vertical="center"/>
    </xf>
    <xf numFmtId="165" fontId="0" fillId="11" borderId="90" xfId="5" applyNumberFormat="1" applyFont="1" applyFill="1" applyBorder="1" applyAlignment="1">
      <alignment horizontal="left" vertical="center"/>
    </xf>
    <xf numFmtId="0" fontId="8" fillId="25" borderId="93" xfId="4" applyFill="1" applyBorder="1" applyAlignment="1">
      <alignment horizontal="left" vertical="center"/>
    </xf>
    <xf numFmtId="165" fontId="0" fillId="11" borderId="91" xfId="5" applyNumberFormat="1" applyFont="1" applyFill="1" applyBorder="1" applyAlignment="1">
      <alignment horizontal="left" vertical="center"/>
    </xf>
    <xf numFmtId="165" fontId="8" fillId="12" borderId="91" xfId="4" applyNumberFormat="1" applyFill="1" applyBorder="1" applyAlignment="1">
      <alignment horizontal="left" vertical="center"/>
    </xf>
    <xf numFmtId="0" fontId="10" fillId="0" borderId="94" xfId="4" applyFont="1" applyBorder="1" applyAlignment="1">
      <alignment horizontal="left" vertical="center" wrapText="1"/>
    </xf>
    <xf numFmtId="0" fontId="10" fillId="11" borderId="95" xfId="4" applyFont="1" applyFill="1" applyBorder="1" applyAlignment="1">
      <alignment horizontal="left" vertical="center"/>
    </xf>
    <xf numFmtId="165" fontId="10" fillId="11" borderId="96" xfId="4" applyNumberFormat="1" applyFont="1" applyFill="1" applyBorder="1" applyAlignment="1">
      <alignment horizontal="left" vertical="center"/>
    </xf>
    <xf numFmtId="165" fontId="10" fillId="12" borderId="96" xfId="5" applyNumberFormat="1" applyFont="1" applyFill="1" applyBorder="1" applyAlignment="1">
      <alignment horizontal="left" vertical="center"/>
    </xf>
    <xf numFmtId="165" fontId="10" fillId="12" borderId="96" xfId="4" applyNumberFormat="1" applyFont="1" applyFill="1" applyBorder="1" applyAlignment="1">
      <alignment horizontal="left" vertical="center"/>
    </xf>
    <xf numFmtId="0" fontId="4" fillId="8" borderId="97" xfId="1" applyFont="1" applyFill="1" applyBorder="1" applyAlignment="1">
      <alignment horizontal="left" vertical="center"/>
    </xf>
    <xf numFmtId="0" fontId="4" fillId="8" borderId="97" xfId="1" applyFont="1" applyFill="1" applyBorder="1" applyAlignment="1">
      <alignment horizontal="center" vertical="center"/>
    </xf>
    <xf numFmtId="166" fontId="4" fillId="0" borderId="98" xfId="1" applyNumberFormat="1" applyFont="1" applyBorder="1" applyAlignment="1">
      <alignment horizontal="center" vertical="center" wrapText="1"/>
    </xf>
    <xf numFmtId="167" fontId="7" fillId="3" borderId="98" xfId="1" applyNumberFormat="1" applyFont="1" applyFill="1" applyBorder="1" applyAlignment="1">
      <alignment horizontal="center" vertical="center" wrapText="1"/>
    </xf>
    <xf numFmtId="3" fontId="3" fillId="4" borderId="98" xfId="1" applyNumberFormat="1" applyFont="1" applyFill="1" applyBorder="1" applyAlignment="1">
      <alignment horizontal="center" vertical="center" wrapText="1"/>
    </xf>
    <xf numFmtId="167" fontId="5" fillId="7" borderId="98" xfId="1" applyNumberFormat="1" applyFont="1" applyFill="1" applyBorder="1" applyAlignment="1">
      <alignment horizontal="center" vertical="center" wrapText="1"/>
    </xf>
    <xf numFmtId="0" fontId="4" fillId="14" borderId="12" xfId="1" applyFont="1" applyFill="1" applyBorder="1" applyAlignment="1">
      <alignment vertical="center"/>
    </xf>
    <xf numFmtId="0" fontId="4" fillId="14" borderId="12" xfId="1" applyFont="1" applyFill="1" applyBorder="1" applyAlignment="1">
      <alignment horizontal="center" vertical="center"/>
    </xf>
    <xf numFmtId="3" fontId="20" fillId="2" borderId="12" xfId="1" applyNumberFormat="1" applyFont="1" applyFill="1" applyBorder="1" applyAlignment="1">
      <alignment horizontal="center" vertical="center" wrapText="1"/>
    </xf>
    <xf numFmtId="3" fontId="20" fillId="17" borderId="12" xfId="1" applyNumberFormat="1" applyFont="1" applyFill="1" applyBorder="1" applyAlignment="1">
      <alignment horizontal="center" vertical="center" wrapText="1"/>
    </xf>
    <xf numFmtId="166" fontId="4" fillId="0" borderId="12" xfId="1" applyNumberFormat="1" applyFont="1" applyBorder="1" applyAlignment="1">
      <alignment horizontal="center" vertical="center" wrapText="1"/>
    </xf>
    <xf numFmtId="167" fontId="7" fillId="3" borderId="12" xfId="1" applyNumberFormat="1" applyFont="1" applyFill="1" applyBorder="1" applyAlignment="1">
      <alignment horizontal="center" vertical="center" wrapText="1"/>
    </xf>
    <xf numFmtId="167" fontId="5" fillId="7" borderId="12" xfId="1" applyNumberFormat="1" applyFont="1" applyFill="1" applyBorder="1" applyAlignment="1">
      <alignment horizontal="center" vertical="center" wrapText="1"/>
    </xf>
    <xf numFmtId="0" fontId="4" fillId="0" borderId="98" xfId="1" applyFont="1" applyBorder="1" applyAlignment="1">
      <alignment vertical="center"/>
    </xf>
    <xf numFmtId="0" fontId="4" fillId="0" borderId="98" xfId="1" applyFont="1" applyBorder="1" applyAlignment="1">
      <alignment horizontal="center" vertical="center"/>
    </xf>
    <xf numFmtId="3" fontId="3" fillId="2" borderId="98" xfId="1" applyNumberFormat="1" applyFont="1" applyFill="1" applyBorder="1" applyAlignment="1">
      <alignment horizontal="center" vertical="center" wrapText="1"/>
    </xf>
    <xf numFmtId="3" fontId="3" fillId="17" borderId="98" xfId="1" applyNumberFormat="1" applyFont="1" applyFill="1" applyBorder="1" applyAlignment="1">
      <alignment horizontal="center" vertical="center" wrapText="1"/>
    </xf>
    <xf numFmtId="166" fontId="3" fillId="0" borderId="50" xfId="1" applyNumberFormat="1" applyFont="1" applyBorder="1" applyAlignment="1">
      <alignment horizontal="center" vertical="center" wrapText="1"/>
    </xf>
    <xf numFmtId="3" fontId="3" fillId="4" borderId="50" xfId="1" applyNumberFormat="1" applyFont="1" applyFill="1" applyBorder="1" applyAlignment="1">
      <alignment horizontal="center" vertical="center" wrapText="1"/>
    </xf>
    <xf numFmtId="3" fontId="4" fillId="4" borderId="9" xfId="1" applyNumberFormat="1" applyFont="1" applyFill="1" applyBorder="1" applyAlignment="1">
      <alignment horizontal="center" vertical="center" wrapText="1"/>
    </xf>
    <xf numFmtId="3" fontId="4" fillId="0" borderId="9" xfId="1" applyNumberFormat="1" applyFont="1" applyBorder="1" applyAlignment="1">
      <alignment horizontal="center" vertical="center" wrapText="1"/>
    </xf>
    <xf numFmtId="0" fontId="3" fillId="8" borderId="99" xfId="1" applyFont="1" applyFill="1" applyBorder="1" applyAlignment="1">
      <alignment horizontal="center" vertical="center"/>
    </xf>
    <xf numFmtId="0" fontId="23" fillId="2" borderId="99" xfId="1" applyFont="1" applyFill="1" applyBorder="1" applyAlignment="1">
      <alignment horizontal="center" vertical="center" wrapText="1"/>
    </xf>
    <xf numFmtId="0" fontId="23" fillId="8" borderId="99" xfId="1" applyFont="1" applyFill="1" applyBorder="1" applyAlignment="1">
      <alignment horizontal="center" vertical="center"/>
    </xf>
    <xf numFmtId="0" fontId="23" fillId="10" borderId="99" xfId="1" applyFont="1" applyFill="1" applyBorder="1" applyAlignment="1">
      <alignment horizontal="center" vertical="center"/>
    </xf>
    <xf numFmtId="0" fontId="21" fillId="6" borderId="99" xfId="1" applyFont="1" applyFill="1" applyBorder="1" applyAlignment="1">
      <alignment horizontal="center" vertical="center" wrapText="1"/>
    </xf>
    <xf numFmtId="164" fontId="18" fillId="0" borderId="0" xfId="24" applyNumberFormat="1" applyFont="1"/>
    <xf numFmtId="0" fontId="21" fillId="27" borderId="99" xfId="1" applyFont="1" applyFill="1" applyBorder="1" applyAlignment="1">
      <alignment horizontal="center" vertical="center" wrapText="1"/>
    </xf>
    <xf numFmtId="3" fontId="3" fillId="28" borderId="4" xfId="1" applyNumberFormat="1" applyFont="1" applyFill="1" applyBorder="1" applyAlignment="1">
      <alignment horizontal="center" vertical="center" wrapText="1"/>
    </xf>
    <xf numFmtId="3" fontId="3" fillId="28" borderId="25" xfId="1" applyNumberFormat="1" applyFont="1" applyFill="1" applyBorder="1" applyAlignment="1">
      <alignment horizontal="center" vertical="center" wrapText="1"/>
    </xf>
    <xf numFmtId="3" fontId="3" fillId="28" borderId="27" xfId="1" applyNumberFormat="1" applyFont="1" applyFill="1" applyBorder="1" applyAlignment="1">
      <alignment horizontal="center" vertical="center" wrapText="1"/>
    </xf>
    <xf numFmtId="3" fontId="3" fillId="28" borderId="24" xfId="1" applyNumberFormat="1" applyFont="1" applyFill="1" applyBorder="1" applyAlignment="1">
      <alignment horizontal="center" vertical="center" wrapText="1"/>
    </xf>
    <xf numFmtId="0" fontId="3" fillId="0" borderId="67" xfId="1" applyFont="1" applyBorder="1"/>
    <xf numFmtId="3" fontId="3" fillId="4" borderId="48" xfId="1" applyNumberFormat="1" applyFont="1" applyFill="1" applyBorder="1" applyAlignment="1">
      <alignment horizontal="center" wrapText="1"/>
    </xf>
    <xf numFmtId="0" fontId="2" fillId="0" borderId="0" xfId="1" applyFont="1" applyAlignment="1">
      <alignment horizontal="center" vertical="center"/>
    </xf>
    <xf numFmtId="3" fontId="3" fillId="0" borderId="102" xfId="1" applyNumberFormat="1" applyFont="1" applyBorder="1" applyAlignment="1">
      <alignment horizontal="center" wrapText="1"/>
    </xf>
    <xf numFmtId="164" fontId="5" fillId="3" borderId="102" xfId="1" applyNumberFormat="1" applyFont="1" applyFill="1" applyBorder="1" applyAlignment="1">
      <alignment horizontal="center" vertical="center" wrapText="1"/>
    </xf>
    <xf numFmtId="3" fontId="3" fillId="0" borderId="103" xfId="1" applyNumberFormat="1" applyFont="1" applyBorder="1" applyAlignment="1">
      <alignment horizontal="center" wrapText="1"/>
    </xf>
    <xf numFmtId="164" fontId="5" fillId="3" borderId="103" xfId="1" applyNumberFormat="1" applyFont="1" applyFill="1" applyBorder="1" applyAlignment="1">
      <alignment horizontal="center" vertical="center" wrapText="1"/>
    </xf>
    <xf numFmtId="3" fontId="3" fillId="4" borderId="107" xfId="1" applyNumberFormat="1" applyFont="1" applyFill="1" applyBorder="1" applyAlignment="1">
      <alignment horizontal="center" wrapText="1"/>
    </xf>
    <xf numFmtId="3" fontId="3" fillId="4" borderId="109" xfId="1" applyNumberFormat="1" applyFont="1" applyFill="1" applyBorder="1" applyAlignment="1">
      <alignment horizontal="center" wrapText="1"/>
    </xf>
    <xf numFmtId="3" fontId="3" fillId="4" borderId="111" xfId="1" applyNumberFormat="1" applyFont="1" applyFill="1" applyBorder="1" applyAlignment="1">
      <alignment horizontal="center" wrapText="1"/>
    </xf>
    <xf numFmtId="3" fontId="3" fillId="0" borderId="113" xfId="1" applyNumberFormat="1" applyFont="1" applyBorder="1" applyAlignment="1">
      <alignment horizontal="center" wrapText="1"/>
    </xf>
    <xf numFmtId="3" fontId="3" fillId="0" borderId="114" xfId="1" applyNumberFormat="1" applyFont="1" applyBorder="1" applyAlignment="1">
      <alignment horizontal="center" wrapText="1"/>
    </xf>
    <xf numFmtId="164" fontId="5" fillId="3" borderId="115" xfId="1" applyNumberFormat="1" applyFont="1" applyFill="1" applyBorder="1" applyAlignment="1">
      <alignment horizontal="center" vertical="center" wrapText="1"/>
    </xf>
    <xf numFmtId="3" fontId="3" fillId="0" borderId="115" xfId="1" applyNumberFormat="1" applyFont="1" applyBorder="1" applyAlignment="1">
      <alignment horizontal="center" wrapText="1"/>
    </xf>
    <xf numFmtId="3" fontId="3" fillId="0" borderId="118" xfId="1" applyNumberFormat="1" applyFont="1" applyBorder="1" applyAlignment="1">
      <alignment horizontal="center" wrapText="1"/>
    </xf>
    <xf numFmtId="164" fontId="5" fillId="3" borderId="119" xfId="1" applyNumberFormat="1" applyFont="1" applyFill="1" applyBorder="1" applyAlignment="1">
      <alignment horizontal="center" vertical="center" wrapText="1"/>
    </xf>
    <xf numFmtId="3" fontId="3" fillId="4" borderId="67" xfId="1" applyNumberFormat="1" applyFont="1" applyFill="1" applyBorder="1" applyAlignment="1">
      <alignment horizontal="center" wrapText="1"/>
    </xf>
    <xf numFmtId="3" fontId="3" fillId="4" borderId="67" xfId="1" applyNumberFormat="1" applyFont="1" applyFill="1" applyBorder="1" applyAlignment="1">
      <alignment horizontal="center" vertical="center" wrapText="1"/>
    </xf>
    <xf numFmtId="0" fontId="31" fillId="0" borderId="67" xfId="1" applyFont="1" applyBorder="1"/>
    <xf numFmtId="0" fontId="32" fillId="0" borderId="109" xfId="1" applyFont="1" applyBorder="1"/>
    <xf numFmtId="0" fontId="32" fillId="0" borderId="111" xfId="1" applyFont="1" applyBorder="1"/>
    <xf numFmtId="0" fontId="33" fillId="0" borderId="0" xfId="0" applyFont="1"/>
    <xf numFmtId="0" fontId="34" fillId="0" borderId="0" xfId="1" applyFont="1" applyAlignment="1">
      <alignment horizontal="center"/>
    </xf>
    <xf numFmtId="0" fontId="35" fillId="0" borderId="0" xfId="1" applyFont="1" applyAlignment="1">
      <alignment horizontal="center"/>
    </xf>
    <xf numFmtId="3" fontId="36" fillId="2" borderId="110" xfId="1" applyNumberFormat="1" applyFont="1" applyFill="1" applyBorder="1" applyAlignment="1">
      <alignment horizontal="center" vertical="center" wrapText="1"/>
    </xf>
    <xf numFmtId="3" fontId="36" fillId="2" borderId="112" xfId="1" applyNumberFormat="1" applyFont="1" applyFill="1" applyBorder="1" applyAlignment="1">
      <alignment horizontal="center" vertical="center" wrapText="1"/>
    </xf>
    <xf numFmtId="3" fontId="36" fillId="2" borderId="48" xfId="1" applyNumberFormat="1" applyFont="1" applyFill="1" applyBorder="1" applyAlignment="1">
      <alignment horizontal="center" vertical="center" wrapText="1"/>
    </xf>
    <xf numFmtId="3" fontId="36" fillId="2" borderId="23" xfId="1" applyNumberFormat="1" applyFont="1" applyFill="1" applyBorder="1" applyAlignment="1">
      <alignment horizontal="center" vertical="center" wrapText="1"/>
    </xf>
    <xf numFmtId="3" fontId="30" fillId="2" borderId="118" xfId="1" applyNumberFormat="1" applyFont="1" applyFill="1" applyBorder="1" applyAlignment="1">
      <alignment horizontal="center" vertical="center" wrapText="1"/>
    </xf>
    <xf numFmtId="0" fontId="30" fillId="0" borderId="0" xfId="1" applyFont="1" applyAlignment="1">
      <alignment horizontal="center" vertical="center"/>
    </xf>
    <xf numFmtId="3" fontId="36" fillId="2" borderId="4" xfId="1" applyNumberFormat="1" applyFont="1" applyFill="1" applyBorder="1" applyAlignment="1">
      <alignment horizontal="center" vertical="center" wrapText="1"/>
    </xf>
    <xf numFmtId="3" fontId="36" fillId="2" borderId="25" xfId="1" applyNumberFormat="1" applyFont="1" applyFill="1" applyBorder="1" applyAlignment="1">
      <alignment horizontal="center" vertical="center" wrapText="1"/>
    </xf>
    <xf numFmtId="3" fontId="36" fillId="2" borderId="27" xfId="1" applyNumberFormat="1" applyFont="1" applyFill="1" applyBorder="1" applyAlignment="1">
      <alignment horizontal="center" vertical="center" wrapText="1"/>
    </xf>
    <xf numFmtId="0" fontId="37" fillId="0" borderId="0" xfId="0" applyFont="1"/>
    <xf numFmtId="3" fontId="36" fillId="2" borderId="24" xfId="1" applyNumberFormat="1" applyFont="1" applyFill="1" applyBorder="1" applyAlignment="1">
      <alignment horizontal="center" vertical="center" wrapText="1"/>
    </xf>
    <xf numFmtId="3" fontId="36" fillId="2" borderId="38" xfId="1" applyNumberFormat="1" applyFont="1" applyFill="1" applyBorder="1" applyAlignment="1">
      <alignment horizontal="center" vertical="center" wrapText="1"/>
    </xf>
    <xf numFmtId="0" fontId="36" fillId="2" borderId="15" xfId="1" applyFont="1" applyFill="1" applyBorder="1" applyAlignment="1">
      <alignment horizontal="center" vertical="center" wrapText="1"/>
    </xf>
    <xf numFmtId="0" fontId="36" fillId="2" borderId="20" xfId="1" applyFont="1" applyFill="1" applyBorder="1" applyAlignment="1">
      <alignment horizontal="center" vertical="center" wrapText="1"/>
    </xf>
    <xf numFmtId="3" fontId="36" fillId="2" borderId="17" xfId="1" applyNumberFormat="1" applyFont="1" applyFill="1" applyBorder="1" applyAlignment="1">
      <alignment horizontal="center" vertical="center" wrapText="1"/>
    </xf>
    <xf numFmtId="0" fontId="38" fillId="0" borderId="0" xfId="1" applyFont="1" applyAlignment="1">
      <alignment horizontal="center"/>
    </xf>
    <xf numFmtId="0" fontId="39" fillId="0" borderId="0" xfId="1" applyFont="1" applyAlignment="1">
      <alignment horizontal="center"/>
    </xf>
    <xf numFmtId="164" fontId="40" fillId="3" borderId="103" xfId="1" applyNumberFormat="1" applyFont="1" applyFill="1" applyBorder="1" applyAlignment="1">
      <alignment horizontal="center" vertical="center" wrapText="1"/>
    </xf>
    <xf numFmtId="164" fontId="40" fillId="3" borderId="102" xfId="1" applyNumberFormat="1" applyFont="1" applyFill="1" applyBorder="1" applyAlignment="1">
      <alignment horizontal="center" vertical="center" wrapText="1"/>
    </xf>
    <xf numFmtId="164" fontId="40" fillId="3" borderId="115" xfId="1" applyNumberFormat="1" applyFont="1" applyFill="1" applyBorder="1" applyAlignment="1">
      <alignment horizontal="center" vertical="center" wrapText="1"/>
    </xf>
    <xf numFmtId="164" fontId="40" fillId="3" borderId="48" xfId="1" applyNumberFormat="1" applyFont="1" applyFill="1" applyBorder="1" applyAlignment="1">
      <alignment horizontal="center" vertical="center" wrapText="1"/>
    </xf>
    <xf numFmtId="164" fontId="41" fillId="3" borderId="9" xfId="1" applyNumberFormat="1" applyFont="1" applyFill="1" applyBorder="1" applyAlignment="1">
      <alignment horizontal="center" vertical="center" wrapText="1"/>
    </xf>
    <xf numFmtId="164" fontId="40" fillId="3" borderId="23" xfId="1" applyNumberFormat="1" applyFont="1" applyFill="1" applyBorder="1" applyAlignment="1">
      <alignment horizontal="center" vertical="center" wrapText="1"/>
    </xf>
    <xf numFmtId="0" fontId="41" fillId="0" borderId="0" xfId="1" applyFont="1" applyAlignment="1">
      <alignment horizontal="center" vertical="center"/>
    </xf>
    <xf numFmtId="164" fontId="40" fillId="9" borderId="4" xfId="1" applyNumberFormat="1" applyFont="1" applyFill="1" applyBorder="1" applyAlignment="1">
      <alignment horizontal="center" vertical="center" wrapText="1"/>
    </xf>
    <xf numFmtId="164" fontId="40" fillId="3" borderId="25" xfId="1" applyNumberFormat="1" applyFont="1" applyFill="1" applyBorder="1" applyAlignment="1">
      <alignment horizontal="center" vertical="center" wrapText="1"/>
    </xf>
    <xf numFmtId="164" fontId="40" fillId="3" borderId="27" xfId="1" applyNumberFormat="1" applyFont="1" applyFill="1" applyBorder="1" applyAlignment="1">
      <alignment horizontal="center" vertical="center" wrapText="1"/>
    </xf>
    <xf numFmtId="164" fontId="40" fillId="3" borderId="4" xfId="1" applyNumberFormat="1" applyFont="1" applyFill="1" applyBorder="1" applyAlignment="1">
      <alignment horizontal="center" vertical="center" wrapText="1"/>
    </xf>
    <xf numFmtId="164" fontId="40" fillId="3" borderId="24" xfId="1" applyNumberFormat="1" applyFont="1" applyFill="1" applyBorder="1" applyAlignment="1">
      <alignment horizontal="center" vertical="center" wrapText="1"/>
    </xf>
    <xf numFmtId="164" fontId="40" fillId="3" borderId="38" xfId="1" applyNumberFormat="1" applyFont="1" applyFill="1" applyBorder="1" applyAlignment="1">
      <alignment horizontal="center" vertical="center" wrapText="1"/>
    </xf>
    <xf numFmtId="164" fontId="41" fillId="3" borderId="21" xfId="1" applyNumberFormat="1" applyFont="1" applyFill="1" applyBorder="1" applyAlignment="1">
      <alignment horizontal="center" vertical="center" wrapText="1"/>
    </xf>
    <xf numFmtId="164" fontId="40" fillId="3" borderId="17" xfId="1" applyNumberFormat="1" applyFont="1" applyFill="1" applyBorder="1" applyAlignment="1">
      <alignment horizontal="center" vertical="center" wrapText="1"/>
    </xf>
    <xf numFmtId="164" fontId="40" fillId="3" borderId="105" xfId="1" applyNumberFormat="1" applyFont="1" applyFill="1" applyBorder="1" applyAlignment="1">
      <alignment horizontal="center" vertical="center" wrapText="1"/>
    </xf>
    <xf numFmtId="164" fontId="40" fillId="3" borderId="106" xfId="1" applyNumberFormat="1" applyFont="1" applyFill="1" applyBorder="1" applyAlignment="1">
      <alignment horizontal="center" vertical="center" wrapText="1"/>
    </xf>
    <xf numFmtId="164" fontId="40" fillId="3" borderId="116" xfId="1" applyNumberFormat="1" applyFont="1" applyFill="1" applyBorder="1" applyAlignment="1">
      <alignment horizontal="center" vertical="center" wrapText="1"/>
    </xf>
    <xf numFmtId="164" fontId="40" fillId="3" borderId="104" xfId="1" applyNumberFormat="1" applyFont="1" applyFill="1" applyBorder="1" applyAlignment="1">
      <alignment horizontal="center" vertical="center" wrapText="1"/>
    </xf>
    <xf numFmtId="164" fontId="40" fillId="7" borderId="108" xfId="1" applyNumberFormat="1" applyFont="1" applyFill="1" applyBorder="1" applyAlignment="1">
      <alignment horizontal="center" vertical="center" wrapText="1"/>
    </xf>
    <xf numFmtId="164" fontId="40" fillId="7" borderId="110" xfId="1" applyNumberFormat="1" applyFont="1" applyFill="1" applyBorder="1" applyAlignment="1">
      <alignment horizontal="center" vertical="center" wrapText="1"/>
    </xf>
    <xf numFmtId="164" fontId="40" fillId="7" borderId="112" xfId="1" applyNumberFormat="1" applyFont="1" applyFill="1" applyBorder="1" applyAlignment="1">
      <alignment horizontal="center" vertical="center" wrapText="1"/>
    </xf>
    <xf numFmtId="164" fontId="40" fillId="7" borderId="68" xfId="1" applyNumberFormat="1" applyFont="1" applyFill="1" applyBorder="1" applyAlignment="1">
      <alignment horizontal="center" vertical="center" wrapText="1"/>
    </xf>
    <xf numFmtId="164" fontId="41" fillId="7" borderId="68" xfId="1" applyNumberFormat="1" applyFont="1" applyFill="1" applyBorder="1" applyAlignment="1">
      <alignment horizontal="center" vertical="center" wrapText="1"/>
    </xf>
    <xf numFmtId="164" fontId="40" fillId="7" borderId="121" xfId="1" applyNumberFormat="1" applyFont="1" applyFill="1" applyBorder="1" applyAlignment="1">
      <alignment horizontal="center" vertical="center" wrapText="1"/>
    </xf>
    <xf numFmtId="164" fontId="40" fillId="4" borderId="4" xfId="1" applyNumberFormat="1" applyFont="1" applyFill="1" applyBorder="1" applyAlignment="1">
      <alignment horizontal="center" vertical="center" wrapText="1"/>
    </xf>
    <xf numFmtId="164" fontId="40" fillId="7" borderId="25" xfId="1" applyNumberFormat="1" applyFont="1" applyFill="1" applyBorder="1" applyAlignment="1">
      <alignment horizontal="center" vertical="center" wrapText="1"/>
    </xf>
    <xf numFmtId="164" fontId="40" fillId="7" borderId="27" xfId="1" applyNumberFormat="1" applyFont="1" applyFill="1" applyBorder="1" applyAlignment="1">
      <alignment horizontal="center" vertical="center" wrapText="1"/>
    </xf>
    <xf numFmtId="164" fontId="40" fillId="7" borderId="4" xfId="1" applyNumberFormat="1" applyFont="1" applyFill="1" applyBorder="1" applyAlignment="1">
      <alignment horizontal="center" vertical="center" wrapText="1"/>
    </xf>
    <xf numFmtId="164" fontId="40" fillId="7" borderId="24" xfId="1" applyNumberFormat="1" applyFont="1" applyFill="1" applyBorder="1" applyAlignment="1">
      <alignment horizontal="center" vertical="center" wrapText="1"/>
    </xf>
    <xf numFmtId="164" fontId="40" fillId="7" borderId="38" xfId="1" applyNumberFormat="1" applyFont="1" applyFill="1" applyBorder="1" applyAlignment="1">
      <alignment horizontal="center" vertical="center" wrapText="1"/>
    </xf>
    <xf numFmtId="164" fontId="41" fillId="7" borderId="21" xfId="1" applyNumberFormat="1" applyFont="1" applyFill="1" applyBorder="1" applyAlignment="1">
      <alignment horizontal="center" vertical="center" wrapText="1"/>
    </xf>
    <xf numFmtId="164" fontId="41" fillId="7" borderId="9" xfId="1" applyNumberFormat="1" applyFont="1" applyFill="1" applyBorder="1" applyAlignment="1">
      <alignment horizontal="center" vertical="center" wrapText="1"/>
    </xf>
    <xf numFmtId="164" fontId="40" fillId="7" borderId="17" xfId="1" applyNumberFormat="1" applyFont="1" applyFill="1" applyBorder="1" applyAlignment="1">
      <alignment horizontal="center" vertical="center" wrapText="1"/>
    </xf>
    <xf numFmtId="164" fontId="40" fillId="7" borderId="23" xfId="1" applyNumberFormat="1" applyFont="1" applyFill="1" applyBorder="1" applyAlignment="1">
      <alignment horizontal="center" vertical="center" wrapText="1"/>
    </xf>
    <xf numFmtId="3" fontId="30" fillId="0" borderId="103" xfId="1" applyNumberFormat="1" applyFont="1" applyBorder="1" applyAlignment="1">
      <alignment horizontal="center" wrapText="1"/>
    </xf>
    <xf numFmtId="3" fontId="30" fillId="0" borderId="102" xfId="1" applyNumberFormat="1" applyFont="1" applyBorder="1" applyAlignment="1">
      <alignment horizontal="center" wrapText="1"/>
    </xf>
    <xf numFmtId="3" fontId="30" fillId="0" borderId="115" xfId="1" applyNumberFormat="1" applyFont="1" applyBorder="1" applyAlignment="1">
      <alignment horizontal="center" wrapText="1"/>
    </xf>
    <xf numFmtId="3" fontId="30" fillId="0" borderId="48" xfId="1" applyNumberFormat="1" applyFont="1" applyBorder="1" applyAlignment="1">
      <alignment horizontal="center" wrapText="1"/>
    </xf>
    <xf numFmtId="3" fontId="30" fillId="0" borderId="9" xfId="1" applyNumberFormat="1" applyFont="1" applyBorder="1" applyAlignment="1">
      <alignment horizontal="center" wrapText="1"/>
    </xf>
    <xf numFmtId="3" fontId="30" fillId="0" borderId="9" xfId="1" applyNumberFormat="1" applyFont="1" applyBorder="1" applyAlignment="1">
      <alignment horizontal="center" vertical="center" wrapText="1"/>
    </xf>
    <xf numFmtId="3" fontId="30" fillId="0" borderId="23" xfId="1" applyNumberFormat="1" applyFont="1" applyBorder="1" applyAlignment="1">
      <alignment horizontal="center" wrapText="1"/>
    </xf>
    <xf numFmtId="3" fontId="30" fillId="0" borderId="118" xfId="1" applyNumberFormat="1" applyFont="1" applyBorder="1" applyAlignment="1">
      <alignment horizontal="center" wrapText="1"/>
    </xf>
    <xf numFmtId="3" fontId="1" fillId="0" borderId="4" xfId="1" applyNumberFormat="1" applyBorder="1" applyAlignment="1">
      <alignment horizontal="center" vertical="center" wrapText="1"/>
    </xf>
    <xf numFmtId="3" fontId="1" fillId="0" borderId="25" xfId="1" applyNumberFormat="1" applyBorder="1" applyAlignment="1">
      <alignment horizontal="center" vertical="center" wrapText="1"/>
    </xf>
    <xf numFmtId="3" fontId="1" fillId="0" borderId="27" xfId="1" applyNumberFormat="1" applyBorder="1" applyAlignment="1">
      <alignment horizontal="center" vertical="center" wrapText="1"/>
    </xf>
    <xf numFmtId="0" fontId="42" fillId="0" borderId="0" xfId="0" applyFont="1"/>
    <xf numFmtId="3" fontId="1" fillId="0" borderId="24" xfId="1" applyNumberFormat="1" applyBorder="1" applyAlignment="1">
      <alignment horizontal="center" vertical="center" wrapText="1"/>
    </xf>
    <xf numFmtId="3" fontId="1" fillId="0" borderId="38" xfId="1" applyNumberFormat="1" applyBorder="1" applyAlignment="1">
      <alignment horizontal="center" vertical="center" wrapText="1"/>
    </xf>
    <xf numFmtId="0" fontId="1" fillId="8" borderId="15" xfId="1" applyFill="1" applyBorder="1" applyAlignment="1">
      <alignment horizontal="center" vertical="center"/>
    </xf>
    <xf numFmtId="0" fontId="1" fillId="8" borderId="20" xfId="1" applyFill="1" applyBorder="1" applyAlignment="1">
      <alignment horizontal="center" vertical="center"/>
    </xf>
    <xf numFmtId="0" fontId="1" fillId="0" borderId="16" xfId="1" applyBorder="1" applyAlignment="1">
      <alignment horizontal="center" vertical="center"/>
    </xf>
    <xf numFmtId="3" fontId="1" fillId="0" borderId="17" xfId="1" applyNumberFormat="1" applyBorder="1" applyAlignment="1">
      <alignment horizontal="center" vertical="center" wrapText="1"/>
    </xf>
    <xf numFmtId="0" fontId="6" fillId="0" borderId="0" xfId="1" applyFont="1" applyAlignment="1">
      <alignment horizontal="center"/>
    </xf>
    <xf numFmtId="164" fontId="40" fillId="3" borderId="9" xfId="1" applyNumberFormat="1" applyFont="1" applyFill="1" applyBorder="1" applyAlignment="1">
      <alignment horizontal="center" vertical="center" wrapText="1"/>
    </xf>
    <xf numFmtId="164" fontId="40" fillId="7" borderId="9" xfId="1" applyNumberFormat="1" applyFont="1" applyFill="1" applyBorder="1" applyAlignment="1">
      <alignment horizontal="center" vertical="center" wrapText="1"/>
    </xf>
    <xf numFmtId="3" fontId="36" fillId="2" borderId="9" xfId="1" applyNumberFormat="1" applyFont="1" applyFill="1" applyBorder="1" applyAlignment="1">
      <alignment horizontal="center" vertical="center" wrapText="1"/>
    </xf>
    <xf numFmtId="0" fontId="29" fillId="0" borderId="0" xfId="1" applyFont="1" applyAlignment="1">
      <alignment horizontal="center"/>
    </xf>
    <xf numFmtId="164" fontId="40" fillId="7" borderId="100" xfId="1" applyNumberFormat="1" applyFont="1" applyFill="1" applyBorder="1" applyAlignment="1">
      <alignment horizontal="center" vertical="center" wrapText="1"/>
    </xf>
    <xf numFmtId="3" fontId="3" fillId="4" borderId="123" xfId="1" applyNumberFormat="1" applyFont="1" applyFill="1" applyBorder="1" applyAlignment="1">
      <alignment horizontal="center" wrapText="1"/>
    </xf>
    <xf numFmtId="164" fontId="41" fillId="7" borderId="100" xfId="1" applyNumberFormat="1" applyFont="1" applyFill="1" applyBorder="1" applyAlignment="1">
      <alignment horizontal="center" vertical="center" wrapText="1"/>
    </xf>
    <xf numFmtId="164" fontId="3" fillId="3" borderId="48" xfId="1" applyNumberFormat="1" applyFont="1" applyFill="1" applyBorder="1" applyAlignment="1">
      <alignment horizontal="center" vertical="center" wrapText="1"/>
    </xf>
    <xf numFmtId="3" fontId="30" fillId="0" borderId="48" xfId="1" applyNumberFormat="1" applyFont="1" applyBorder="1" applyAlignment="1">
      <alignment horizontal="center" vertical="center" wrapText="1"/>
    </xf>
    <xf numFmtId="164" fontId="41" fillId="3" borderId="48" xfId="1" applyNumberFormat="1" applyFont="1" applyFill="1" applyBorder="1" applyAlignment="1">
      <alignment horizontal="center" vertical="center" wrapText="1"/>
    </xf>
    <xf numFmtId="164" fontId="41" fillId="3" borderId="104" xfId="1" applyNumberFormat="1" applyFont="1" applyFill="1" applyBorder="1" applyAlignment="1">
      <alignment horizontal="center" vertical="center" wrapText="1"/>
    </xf>
    <xf numFmtId="3" fontId="3" fillId="4" borderId="123" xfId="1" applyNumberFormat="1" applyFont="1" applyFill="1" applyBorder="1" applyAlignment="1">
      <alignment horizontal="center" vertical="center" wrapText="1"/>
    </xf>
    <xf numFmtId="3" fontId="26" fillId="4" borderId="4" xfId="1" applyNumberFormat="1" applyFont="1" applyFill="1" applyBorder="1" applyAlignment="1">
      <alignment horizontal="center" vertical="center" wrapText="1"/>
    </xf>
    <xf numFmtId="3" fontId="26" fillId="4" borderId="25" xfId="1" applyNumberFormat="1" applyFont="1" applyFill="1" applyBorder="1" applyAlignment="1">
      <alignment horizontal="center" vertical="center" wrapText="1"/>
    </xf>
    <xf numFmtId="3" fontId="26" fillId="4" borderId="27" xfId="1" applyNumberFormat="1" applyFont="1" applyFill="1" applyBorder="1" applyAlignment="1">
      <alignment horizontal="center" vertical="center" wrapText="1"/>
    </xf>
    <xf numFmtId="3" fontId="26" fillId="4" borderId="24" xfId="1" applyNumberFormat="1" applyFont="1" applyFill="1" applyBorder="1" applyAlignment="1">
      <alignment horizontal="center" vertical="center" wrapText="1"/>
    </xf>
    <xf numFmtId="3" fontId="4" fillId="13" borderId="4" xfId="1" applyNumberFormat="1" applyFont="1" applyFill="1" applyBorder="1" applyAlignment="1">
      <alignment horizontal="center" vertical="center" wrapText="1"/>
    </xf>
    <xf numFmtId="3" fontId="4" fillId="13" borderId="25" xfId="1" applyNumberFormat="1" applyFont="1" applyFill="1" applyBorder="1" applyAlignment="1">
      <alignment horizontal="center" vertical="center" wrapText="1"/>
    </xf>
    <xf numFmtId="3" fontId="4" fillId="13" borderId="27" xfId="1" applyNumberFormat="1" applyFont="1" applyFill="1" applyBorder="1" applyAlignment="1">
      <alignment horizontal="center" vertical="center" wrapText="1"/>
    </xf>
    <xf numFmtId="3" fontId="3" fillId="13" borderId="9" xfId="1" applyNumberFormat="1" applyFont="1" applyFill="1" applyBorder="1" applyAlignment="1">
      <alignment horizontal="center" wrapText="1"/>
    </xf>
    <xf numFmtId="3" fontId="4" fillId="13" borderId="24" xfId="1" applyNumberFormat="1" applyFont="1" applyFill="1" applyBorder="1" applyAlignment="1">
      <alignment horizontal="center" vertical="center" wrapText="1"/>
    </xf>
    <xf numFmtId="3" fontId="4" fillId="13" borderId="38" xfId="1" applyNumberFormat="1" applyFont="1" applyFill="1" applyBorder="1" applyAlignment="1">
      <alignment horizontal="center" vertical="center" wrapText="1"/>
    </xf>
    <xf numFmtId="3" fontId="4" fillId="13" borderId="9" xfId="1" applyNumberFormat="1" applyFont="1" applyFill="1" applyBorder="1" applyAlignment="1">
      <alignment horizontal="center" vertical="center" wrapText="1"/>
    </xf>
    <xf numFmtId="0" fontId="4" fillId="30" borderId="15" xfId="1" applyFont="1" applyFill="1" applyBorder="1" applyAlignment="1">
      <alignment horizontal="center" vertical="center"/>
    </xf>
    <xf numFmtId="0" fontId="4" fillId="30" borderId="20" xfId="1" applyFont="1" applyFill="1" applyBorder="1" applyAlignment="1">
      <alignment horizontal="center" vertical="center"/>
    </xf>
    <xf numFmtId="3" fontId="3" fillId="13" borderId="9" xfId="1" applyNumberFormat="1" applyFont="1" applyFill="1" applyBorder="1" applyAlignment="1">
      <alignment horizontal="center" vertical="center" wrapText="1"/>
    </xf>
    <xf numFmtId="0" fontId="12" fillId="13" borderId="16" xfId="1" applyFont="1" applyFill="1" applyBorder="1" applyAlignment="1">
      <alignment horizontal="center" vertical="center"/>
    </xf>
    <xf numFmtId="3" fontId="3" fillId="13" borderId="23" xfId="1" applyNumberFormat="1" applyFont="1" applyFill="1" applyBorder="1" applyAlignment="1">
      <alignment horizontal="center" wrapText="1"/>
    </xf>
    <xf numFmtId="3" fontId="4" fillId="13" borderId="17" xfId="1" applyNumberFormat="1" applyFont="1" applyFill="1" applyBorder="1" applyAlignment="1">
      <alignment horizontal="center" vertical="center" wrapText="1"/>
    </xf>
    <xf numFmtId="3" fontId="4" fillId="13" borderId="15" xfId="1" applyNumberFormat="1" applyFont="1" applyFill="1" applyBorder="1" applyAlignment="1">
      <alignment horizontal="center" vertical="center" wrapText="1"/>
    </xf>
    <xf numFmtId="3" fontId="4" fillId="13" borderId="2" xfId="1" applyNumberFormat="1" applyFont="1" applyFill="1" applyBorder="1" applyAlignment="1">
      <alignment horizontal="center" vertical="center" wrapText="1"/>
    </xf>
    <xf numFmtId="3" fontId="3" fillId="13" borderId="18" xfId="1" applyNumberFormat="1" applyFont="1" applyFill="1" applyBorder="1" applyAlignment="1">
      <alignment horizontal="center" wrapText="1"/>
    </xf>
    <xf numFmtId="3" fontId="4" fillId="0" borderId="98" xfId="1" applyNumberFormat="1" applyFont="1" applyBorder="1" applyAlignment="1" applyProtection="1">
      <alignment horizontal="center" vertical="center" wrapText="1"/>
      <protection locked="0"/>
    </xf>
    <xf numFmtId="3" fontId="4" fillId="0" borderId="125" xfId="1" applyNumberFormat="1" applyFont="1" applyBorder="1" applyAlignment="1" applyProtection="1">
      <alignment horizontal="center" vertical="center" wrapText="1"/>
      <protection locked="0"/>
    </xf>
    <xf numFmtId="3" fontId="4" fillId="0" borderId="126" xfId="1" applyNumberFormat="1" applyFont="1" applyBorder="1" applyAlignment="1" applyProtection="1">
      <alignment horizontal="center" vertical="center" wrapText="1"/>
      <protection locked="0"/>
    </xf>
    <xf numFmtId="166" fontId="4" fillId="0" borderId="98" xfId="1" applyNumberFormat="1" applyFont="1" applyBorder="1" applyAlignment="1" applyProtection="1">
      <alignment horizontal="center" vertical="center" wrapText="1"/>
      <protection locked="0"/>
    </xf>
    <xf numFmtId="166" fontId="4" fillId="0" borderId="125" xfId="1" applyNumberFormat="1" applyFont="1" applyBorder="1" applyAlignment="1" applyProtection="1">
      <alignment horizontal="center" vertical="center" wrapText="1"/>
      <protection locked="0"/>
    </xf>
    <xf numFmtId="3" fontId="4" fillId="0" borderId="127" xfId="1" applyNumberFormat="1" applyFont="1" applyBorder="1" applyAlignment="1" applyProtection="1">
      <alignment horizontal="center" vertical="center" wrapText="1"/>
      <protection locked="0"/>
    </xf>
    <xf numFmtId="3" fontId="4" fillId="25" borderId="125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28" xfId="1" applyNumberFormat="1" applyFont="1" applyBorder="1" applyAlignment="1" applyProtection="1">
      <alignment horizontal="center" vertical="center" wrapText="1"/>
      <protection locked="0"/>
    </xf>
    <xf numFmtId="3" fontId="4" fillId="0" borderId="14" xfId="1" applyNumberFormat="1" applyFont="1" applyBorder="1" applyAlignment="1" applyProtection="1">
      <alignment horizontal="center" vertical="center" wrapText="1"/>
      <protection locked="0"/>
    </xf>
    <xf numFmtId="3" fontId="3" fillId="0" borderId="129" xfId="1" applyNumberFormat="1" applyFont="1" applyBorder="1" applyAlignment="1">
      <alignment horizontal="center" wrapText="1"/>
    </xf>
    <xf numFmtId="166" fontId="4" fillId="0" borderId="4" xfId="1" applyNumberFormat="1" applyFont="1" applyBorder="1" applyAlignment="1" applyProtection="1">
      <alignment horizontal="center" vertical="center" wrapText="1"/>
      <protection locked="0"/>
    </xf>
    <xf numFmtId="164" fontId="5" fillId="3" borderId="126" xfId="1" applyNumberFormat="1" applyFont="1" applyFill="1" applyBorder="1" applyAlignment="1">
      <alignment horizontal="center" vertical="center" wrapText="1"/>
    </xf>
    <xf numFmtId="3" fontId="4" fillId="4" borderId="126" xfId="1" applyNumberFormat="1" applyFont="1" applyFill="1" applyBorder="1" applyAlignment="1">
      <alignment horizontal="center" vertical="center" wrapText="1"/>
    </xf>
    <xf numFmtId="164" fontId="5" fillId="7" borderId="126" xfId="1" applyNumberFormat="1" applyFont="1" applyFill="1" applyBorder="1" applyAlignment="1">
      <alignment horizontal="center" vertical="center" wrapText="1"/>
    </xf>
    <xf numFmtId="3" fontId="4" fillId="25" borderId="4" xfId="1" applyNumberFormat="1" applyFont="1" applyFill="1" applyBorder="1" applyAlignment="1" applyProtection="1">
      <alignment horizontal="center" vertical="center" wrapText="1"/>
      <protection locked="0"/>
    </xf>
    <xf numFmtId="3" fontId="4" fillId="25" borderId="22" xfId="1" applyNumberFormat="1" applyFont="1" applyFill="1" applyBorder="1" applyAlignment="1" applyProtection="1">
      <alignment horizontal="center" vertical="center" wrapText="1"/>
      <protection locked="0"/>
    </xf>
    <xf numFmtId="9" fontId="0" fillId="0" borderId="0" xfId="24" applyFont="1"/>
    <xf numFmtId="3" fontId="4" fillId="0" borderId="126" xfId="1" applyNumberFormat="1" applyFont="1" applyBorder="1" applyAlignment="1">
      <alignment horizontal="center" vertical="center" wrapText="1"/>
    </xf>
    <xf numFmtId="164" fontId="5" fillId="3" borderId="129" xfId="1" applyNumberFormat="1" applyFont="1" applyFill="1" applyBorder="1" applyAlignment="1">
      <alignment horizontal="center" vertical="center" wrapText="1"/>
    </xf>
    <xf numFmtId="3" fontId="3" fillId="4" borderId="129" xfId="1" applyNumberFormat="1" applyFont="1" applyFill="1" applyBorder="1" applyAlignment="1">
      <alignment horizontal="center" wrapText="1"/>
    </xf>
    <xf numFmtId="164" fontId="5" fillId="7" borderId="129" xfId="1" applyNumberFormat="1" applyFont="1" applyFill="1" applyBorder="1" applyAlignment="1">
      <alignment horizontal="center" vertical="center" wrapText="1"/>
    </xf>
    <xf numFmtId="3" fontId="36" fillId="2" borderId="12" xfId="1" applyNumberFormat="1" applyFont="1" applyFill="1" applyBorder="1" applyAlignment="1">
      <alignment horizontal="center" vertical="center" wrapText="1"/>
    </xf>
    <xf numFmtId="3" fontId="3" fillId="2" borderId="125" xfId="1" applyNumberFormat="1" applyFont="1" applyFill="1" applyBorder="1" applyAlignment="1">
      <alignment horizontal="center" vertical="center" wrapText="1"/>
    </xf>
    <xf numFmtId="164" fontId="5" fillId="3" borderId="125" xfId="1" applyNumberFormat="1" applyFont="1" applyFill="1" applyBorder="1" applyAlignment="1">
      <alignment horizontal="center" vertical="center" wrapText="1"/>
    </xf>
    <xf numFmtId="3" fontId="4" fillId="4" borderId="125" xfId="1" applyNumberFormat="1" applyFont="1" applyFill="1" applyBorder="1" applyAlignment="1">
      <alignment horizontal="center" vertical="center" wrapText="1"/>
    </xf>
    <xf numFmtId="164" fontId="5" fillId="7" borderId="125" xfId="1" applyNumberFormat="1" applyFont="1" applyFill="1" applyBorder="1" applyAlignment="1">
      <alignment horizontal="center" vertical="center" wrapText="1"/>
    </xf>
    <xf numFmtId="0" fontId="4" fillId="0" borderId="126" xfId="1" applyFont="1" applyBorder="1" applyAlignment="1">
      <alignment vertical="center"/>
    </xf>
    <xf numFmtId="3" fontId="3" fillId="2" borderId="126" xfId="1" applyNumberFormat="1" applyFont="1" applyFill="1" applyBorder="1" applyAlignment="1">
      <alignment horizontal="center" vertical="center" wrapText="1"/>
    </xf>
    <xf numFmtId="0" fontId="4" fillId="0" borderId="125" xfId="1" applyFont="1" applyBorder="1" applyAlignment="1">
      <alignment vertical="center"/>
    </xf>
    <xf numFmtId="164" fontId="5" fillId="3" borderId="0" xfId="1" applyNumberFormat="1" applyFont="1" applyFill="1" applyAlignment="1">
      <alignment horizontal="center" vertical="center" wrapText="1"/>
    </xf>
    <xf numFmtId="164" fontId="40" fillId="3" borderId="0" xfId="1" applyNumberFormat="1" applyFont="1" applyFill="1" applyAlignment="1">
      <alignment horizontal="center" vertical="center" wrapText="1"/>
    </xf>
    <xf numFmtId="3" fontId="3" fillId="2" borderId="129" xfId="1" applyNumberFormat="1" applyFont="1" applyFill="1" applyBorder="1" applyAlignment="1">
      <alignment horizontal="center" vertical="center" wrapText="1"/>
    </xf>
    <xf numFmtId="3" fontId="3" fillId="2" borderId="131" xfId="1" applyNumberFormat="1" applyFont="1" applyFill="1" applyBorder="1" applyAlignment="1">
      <alignment horizontal="center" vertical="center" wrapText="1"/>
    </xf>
    <xf numFmtId="164" fontId="5" fillId="3" borderId="131" xfId="1" applyNumberFormat="1" applyFont="1" applyFill="1" applyBorder="1" applyAlignment="1">
      <alignment horizontal="center" vertical="center" wrapText="1"/>
    </xf>
    <xf numFmtId="3" fontId="4" fillId="4" borderId="131" xfId="1" applyNumberFormat="1" applyFont="1" applyFill="1" applyBorder="1" applyAlignment="1">
      <alignment horizontal="center" vertical="center" wrapText="1"/>
    </xf>
    <xf numFmtId="164" fontId="5" fillId="7" borderId="131" xfId="1" applyNumberFormat="1" applyFont="1" applyFill="1" applyBorder="1" applyAlignment="1">
      <alignment horizontal="center" vertical="center" wrapText="1"/>
    </xf>
    <xf numFmtId="0" fontId="4" fillId="29" borderId="125" xfId="1" applyFont="1" applyFill="1" applyBorder="1" applyAlignment="1">
      <alignment vertical="center"/>
    </xf>
    <xf numFmtId="0" fontId="4" fillId="29" borderId="126" xfId="1" applyFont="1" applyFill="1" applyBorder="1" applyAlignment="1">
      <alignment vertical="center"/>
    </xf>
    <xf numFmtId="0" fontId="4" fillId="29" borderId="131" xfId="1" applyFont="1" applyFill="1" applyBorder="1" applyAlignment="1">
      <alignment vertical="center"/>
    </xf>
    <xf numFmtId="3" fontId="4" fillId="29" borderId="125" xfId="1" applyNumberFormat="1" applyFont="1" applyFill="1" applyBorder="1" applyAlignment="1" applyProtection="1">
      <alignment horizontal="center" vertical="center" wrapText="1"/>
      <protection locked="0"/>
    </xf>
    <xf numFmtId="3" fontId="4" fillId="29" borderId="126" xfId="1" applyNumberFormat="1" applyFont="1" applyFill="1" applyBorder="1" applyAlignment="1" applyProtection="1">
      <alignment horizontal="center" vertical="center" wrapText="1"/>
      <protection locked="0"/>
    </xf>
    <xf numFmtId="3" fontId="4" fillId="29" borderId="131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129" xfId="1" applyFont="1" applyBorder="1" applyAlignment="1">
      <alignment horizontal="center"/>
    </xf>
    <xf numFmtId="0" fontId="43" fillId="31" borderId="9" xfId="1" applyFont="1" applyFill="1" applyBorder="1" applyAlignment="1">
      <alignment horizontal="center"/>
    </xf>
    <xf numFmtId="3" fontId="43" fillId="32" borderId="9" xfId="1" applyNumberFormat="1" applyFont="1" applyFill="1" applyBorder="1" applyAlignment="1">
      <alignment horizontal="center" vertical="center" wrapText="1"/>
    </xf>
    <xf numFmtId="3" fontId="43" fillId="31" borderId="9" xfId="1" applyNumberFormat="1" applyFont="1" applyFill="1" applyBorder="1" applyAlignment="1">
      <alignment horizontal="center" wrapText="1"/>
    </xf>
    <xf numFmtId="164" fontId="44" fillId="33" borderId="9" xfId="1" applyNumberFormat="1" applyFont="1" applyFill="1" applyBorder="1" applyAlignment="1">
      <alignment horizontal="center" vertical="center" wrapText="1"/>
    </xf>
    <xf numFmtId="3" fontId="3" fillId="0" borderId="12" xfId="1" applyNumberFormat="1" applyFont="1" applyBorder="1" applyAlignment="1">
      <alignment horizontal="center" wrapText="1"/>
    </xf>
    <xf numFmtId="3" fontId="3" fillId="4" borderId="133" xfId="1" applyNumberFormat="1" applyFont="1" applyFill="1" applyBorder="1" applyAlignment="1">
      <alignment horizontal="center" wrapText="1"/>
    </xf>
    <xf numFmtId="164" fontId="40" fillId="7" borderId="120" xfId="1" applyNumberFormat="1" applyFont="1" applyFill="1" applyBorder="1" applyAlignment="1">
      <alignment horizontal="center" vertical="center" wrapText="1"/>
    </xf>
    <xf numFmtId="3" fontId="30" fillId="0" borderId="12" xfId="1" applyNumberFormat="1" applyFont="1" applyBorder="1" applyAlignment="1">
      <alignment horizontal="center" wrapText="1"/>
    </xf>
    <xf numFmtId="0" fontId="30" fillId="0" borderId="132" xfId="1" applyFont="1" applyBorder="1"/>
    <xf numFmtId="0" fontId="30" fillId="0" borderId="117" xfId="1" applyFont="1" applyBorder="1" applyAlignment="1">
      <alignment horizontal="left"/>
    </xf>
    <xf numFmtId="10" fontId="34" fillId="0" borderId="0" xfId="24" applyNumberFormat="1" applyFont="1" applyAlignment="1">
      <alignment horizontal="center"/>
    </xf>
    <xf numFmtId="3" fontId="4" fillId="0" borderId="125" xfId="1" applyNumberFormat="1" applyFont="1" applyBorder="1" applyAlignment="1">
      <alignment horizontal="center" vertical="center" wrapText="1"/>
    </xf>
    <xf numFmtId="3" fontId="4" fillId="29" borderId="125" xfId="1" applyNumberFormat="1" applyFont="1" applyFill="1" applyBorder="1" applyAlignment="1">
      <alignment horizontal="center" vertical="center" wrapText="1"/>
    </xf>
    <xf numFmtId="164" fontId="40" fillId="3" borderId="12" xfId="1" applyNumberFormat="1" applyFont="1" applyFill="1" applyBorder="1" applyAlignment="1">
      <alignment horizontal="center" vertical="center" wrapText="1"/>
    </xf>
    <xf numFmtId="3" fontId="4" fillId="0" borderId="26" xfId="1" applyNumberFormat="1" applyFont="1" applyBorder="1" applyAlignment="1">
      <alignment horizontal="center" vertical="center" wrapText="1"/>
    </xf>
    <xf numFmtId="164" fontId="5" fillId="3" borderId="98" xfId="1" applyNumberFormat="1" applyFont="1" applyFill="1" applyBorder="1" applyAlignment="1">
      <alignment horizontal="center" vertical="center" wrapText="1"/>
    </xf>
    <xf numFmtId="0" fontId="23" fillId="10" borderId="136" xfId="1" applyFont="1" applyFill="1" applyBorder="1" applyAlignment="1">
      <alignment horizontal="center" vertical="center"/>
    </xf>
    <xf numFmtId="164" fontId="5" fillId="3" borderId="137" xfId="1" applyNumberFormat="1" applyFont="1" applyFill="1" applyBorder="1" applyAlignment="1">
      <alignment horizontal="center" vertical="center" wrapText="1"/>
    </xf>
    <xf numFmtId="164" fontId="5" fillId="3" borderId="140" xfId="1" applyNumberFormat="1" applyFont="1" applyFill="1" applyBorder="1" applyAlignment="1">
      <alignment horizontal="center" vertical="center" wrapText="1"/>
    </xf>
    <xf numFmtId="0" fontId="4" fillId="0" borderId="141" xfId="1" applyFont="1" applyBorder="1" applyAlignment="1">
      <alignment horizontal="left" vertical="center"/>
    </xf>
    <xf numFmtId="164" fontId="5" fillId="3" borderId="142" xfId="1" applyNumberFormat="1" applyFont="1" applyFill="1" applyBorder="1" applyAlignment="1">
      <alignment horizontal="center" vertical="center" wrapText="1"/>
    </xf>
    <xf numFmtId="3" fontId="4" fillId="4" borderId="142" xfId="1" applyNumberFormat="1" applyFont="1" applyFill="1" applyBorder="1" applyAlignment="1">
      <alignment horizontal="center" vertical="center" wrapText="1"/>
    </xf>
    <xf numFmtId="164" fontId="5" fillId="7" borderId="142" xfId="1" applyNumberFormat="1" applyFont="1" applyFill="1" applyBorder="1" applyAlignment="1">
      <alignment horizontal="center" vertical="center" wrapText="1"/>
    </xf>
    <xf numFmtId="164" fontId="5" fillId="3" borderId="143" xfId="1" applyNumberFormat="1" applyFont="1" applyFill="1" applyBorder="1" applyAlignment="1">
      <alignment horizontal="center" vertical="center" wrapText="1"/>
    </xf>
    <xf numFmtId="3" fontId="4" fillId="0" borderId="143" xfId="1" applyNumberFormat="1" applyFont="1" applyBorder="1" applyAlignment="1" applyProtection="1">
      <alignment horizontal="center" vertical="center" wrapText="1"/>
      <protection locked="0"/>
    </xf>
    <xf numFmtId="3" fontId="4" fillId="4" borderId="143" xfId="1" applyNumberFormat="1" applyFont="1" applyFill="1" applyBorder="1" applyAlignment="1">
      <alignment horizontal="center" vertical="center" wrapText="1"/>
    </xf>
    <xf numFmtId="0" fontId="4" fillId="0" borderId="143" xfId="1" applyFont="1" applyBorder="1" applyAlignment="1">
      <alignment vertical="center"/>
    </xf>
    <xf numFmtId="3" fontId="4" fillId="0" borderId="145" xfId="1" applyNumberFormat="1" applyFont="1" applyBorder="1" applyAlignment="1" applyProtection="1">
      <alignment horizontal="center" vertical="center" wrapText="1"/>
      <protection locked="0"/>
    </xf>
    <xf numFmtId="0" fontId="0" fillId="0" borderId="145" xfId="0" applyBorder="1" applyAlignment="1">
      <alignment horizontal="left"/>
    </xf>
    <xf numFmtId="0" fontId="18" fillId="0" borderId="124" xfId="0" applyFont="1" applyBorder="1" applyAlignment="1">
      <alignment horizontal="center" vertical="center"/>
    </xf>
    <xf numFmtId="0" fontId="4" fillId="0" borderId="142" xfId="1" applyFont="1" applyBorder="1" applyAlignment="1">
      <alignment horizontal="left" vertical="center" wrapText="1"/>
    </xf>
    <xf numFmtId="3" fontId="23" fillId="2" borderId="142" xfId="1" applyNumberFormat="1" applyFont="1" applyFill="1" applyBorder="1" applyAlignment="1">
      <alignment horizontal="center" vertical="center" wrapText="1"/>
    </xf>
    <xf numFmtId="3" fontId="4" fillId="0" borderId="142" xfId="1" applyNumberFormat="1" applyFont="1" applyBorder="1" applyAlignment="1">
      <alignment horizontal="center" vertical="center" wrapText="1"/>
    </xf>
    <xf numFmtId="0" fontId="3" fillId="0" borderId="67" xfId="1" applyFont="1" applyBorder="1" applyAlignment="1">
      <alignment horizontal="left"/>
    </xf>
    <xf numFmtId="3" fontId="23" fillId="2" borderId="48" xfId="1" applyNumberFormat="1" applyFont="1" applyFill="1" applyBorder="1" applyAlignment="1">
      <alignment horizontal="center" vertical="center" wrapText="1"/>
    </xf>
    <xf numFmtId="3" fontId="4" fillId="0" borderId="146" xfId="1" applyNumberFormat="1" applyFont="1" applyBorder="1" applyAlignment="1">
      <alignment horizontal="center" vertical="center" wrapText="1"/>
    </xf>
    <xf numFmtId="0" fontId="32" fillId="0" borderId="148" xfId="1" applyFont="1" applyBorder="1"/>
    <xf numFmtId="3" fontId="36" fillId="2" borderId="149" xfId="1" applyNumberFormat="1" applyFont="1" applyFill="1" applyBorder="1" applyAlignment="1">
      <alignment horizontal="center" vertical="center" wrapText="1"/>
    </xf>
    <xf numFmtId="3" fontId="3" fillId="0" borderId="150" xfId="1" applyNumberFormat="1" applyFont="1" applyBorder="1" applyAlignment="1">
      <alignment horizontal="center" wrapText="1"/>
    </xf>
    <xf numFmtId="164" fontId="5" fillId="3" borderId="151" xfId="1" applyNumberFormat="1" applyFont="1" applyFill="1" applyBorder="1" applyAlignment="1">
      <alignment horizontal="center" vertical="center" wrapText="1"/>
    </xf>
    <xf numFmtId="3" fontId="3" fillId="0" borderId="151" xfId="1" applyNumberFormat="1" applyFont="1" applyBorder="1" applyAlignment="1">
      <alignment horizontal="center" wrapText="1"/>
    </xf>
    <xf numFmtId="3" fontId="3" fillId="4" borderId="148" xfId="1" applyNumberFormat="1" applyFont="1" applyFill="1" applyBorder="1" applyAlignment="1">
      <alignment horizontal="center" wrapText="1"/>
    </xf>
    <xf numFmtId="164" fontId="40" fillId="7" borderId="149" xfId="1" applyNumberFormat="1" applyFont="1" applyFill="1" applyBorder="1" applyAlignment="1">
      <alignment horizontal="center" vertical="center" wrapText="1"/>
    </xf>
    <xf numFmtId="3" fontId="30" fillId="0" borderId="151" xfId="1" applyNumberFormat="1" applyFont="1" applyBorder="1" applyAlignment="1">
      <alignment horizontal="center" wrapText="1"/>
    </xf>
    <xf numFmtId="164" fontId="40" fillId="3" borderId="151" xfId="1" applyNumberFormat="1" applyFont="1" applyFill="1" applyBorder="1" applyAlignment="1">
      <alignment horizontal="center" vertical="center" wrapText="1"/>
    </xf>
    <xf numFmtId="164" fontId="40" fillId="3" borderId="152" xfId="1" applyNumberFormat="1" applyFont="1" applyFill="1" applyBorder="1" applyAlignment="1">
      <alignment horizontal="center" vertical="center" wrapText="1"/>
    </xf>
    <xf numFmtId="0" fontId="31" fillId="0" borderId="12" xfId="1" applyFont="1" applyBorder="1"/>
    <xf numFmtId="164" fontId="40" fillId="7" borderId="153" xfId="1" applyNumberFormat="1" applyFont="1" applyFill="1" applyBorder="1" applyAlignment="1">
      <alignment horizontal="center" vertical="center" wrapText="1"/>
    </xf>
    <xf numFmtId="164" fontId="40" fillId="3" borderId="144" xfId="1" applyNumberFormat="1" applyFont="1" applyFill="1" applyBorder="1" applyAlignment="1">
      <alignment horizontal="center" vertical="center" wrapText="1"/>
    </xf>
    <xf numFmtId="0" fontId="30" fillId="0" borderId="154" xfId="1" applyFont="1" applyBorder="1"/>
    <xf numFmtId="3" fontId="36" fillId="2" borderId="103" xfId="1" applyNumberFormat="1" applyFont="1" applyFill="1" applyBorder="1" applyAlignment="1">
      <alignment horizontal="center" vertical="center" wrapText="1"/>
    </xf>
    <xf numFmtId="3" fontId="4" fillId="0" borderId="48" xfId="1" applyNumberFormat="1" applyFont="1" applyBorder="1" applyAlignment="1">
      <alignment horizontal="center" wrapText="1"/>
    </xf>
    <xf numFmtId="3" fontId="4" fillId="0" borderId="155" xfId="1" applyNumberFormat="1" applyFont="1" applyBorder="1" applyAlignment="1">
      <alignment horizontal="center" vertical="center" wrapText="1"/>
    </xf>
    <xf numFmtId="3" fontId="4" fillId="0" borderId="157" xfId="1" applyNumberFormat="1" applyFont="1" applyBorder="1" applyAlignment="1" applyProtection="1">
      <alignment horizontal="center" vertical="center" wrapText="1"/>
      <protection locked="0"/>
    </xf>
    <xf numFmtId="0" fontId="4" fillId="0" borderId="155" xfId="1" applyFont="1" applyBorder="1" applyAlignment="1">
      <alignment vertical="center"/>
    </xf>
    <xf numFmtId="3" fontId="30" fillId="2" borderId="155" xfId="1" applyNumberFormat="1" applyFont="1" applyFill="1" applyBorder="1" applyAlignment="1">
      <alignment horizontal="center" vertical="center" wrapText="1"/>
    </xf>
    <xf numFmtId="164" fontId="5" fillId="3" borderId="155" xfId="1" applyNumberFormat="1" applyFont="1" applyFill="1" applyBorder="1" applyAlignment="1">
      <alignment horizontal="center" vertical="center" wrapText="1"/>
    </xf>
    <xf numFmtId="3" fontId="4" fillId="4" borderId="155" xfId="1" applyNumberFormat="1" applyFont="1" applyFill="1" applyBorder="1" applyAlignment="1">
      <alignment horizontal="center" vertical="center" wrapText="1"/>
    </xf>
    <xf numFmtId="164" fontId="40" fillId="7" borderId="155" xfId="1" applyNumberFormat="1" applyFont="1" applyFill="1" applyBorder="1" applyAlignment="1">
      <alignment horizontal="center" vertical="center" wrapText="1"/>
    </xf>
    <xf numFmtId="3" fontId="1" fillId="0" borderId="155" xfId="1" applyNumberFormat="1" applyBorder="1" applyAlignment="1">
      <alignment horizontal="center" vertical="center" wrapText="1"/>
    </xf>
    <xf numFmtId="164" fontId="40" fillId="3" borderId="155" xfId="1" applyNumberFormat="1" applyFont="1" applyFill="1" applyBorder="1" applyAlignment="1">
      <alignment horizontal="center" vertical="center" wrapText="1"/>
    </xf>
    <xf numFmtId="0" fontId="7" fillId="0" borderId="156" xfId="1" applyFont="1" applyBorder="1" applyAlignment="1">
      <alignment vertical="center"/>
    </xf>
    <xf numFmtId="3" fontId="5" fillId="2" borderId="156" xfId="1" applyNumberFormat="1" applyFont="1" applyFill="1" applyBorder="1" applyAlignment="1">
      <alignment horizontal="center" vertical="center" wrapText="1"/>
    </xf>
    <xf numFmtId="164" fontId="5" fillId="3" borderId="156" xfId="1" applyNumberFormat="1" applyFont="1" applyFill="1" applyBorder="1" applyAlignment="1">
      <alignment horizontal="center" vertical="center" wrapText="1"/>
    </xf>
    <xf numFmtId="164" fontId="40" fillId="7" borderId="156" xfId="1" applyNumberFormat="1" applyFont="1" applyFill="1" applyBorder="1" applyAlignment="1">
      <alignment horizontal="center" vertical="center" wrapText="1"/>
    </xf>
    <xf numFmtId="164" fontId="40" fillId="3" borderId="156" xfId="1" applyNumberFormat="1" applyFont="1" applyFill="1" applyBorder="1" applyAlignment="1">
      <alignment horizontal="center" vertical="center" wrapText="1"/>
    </xf>
    <xf numFmtId="3" fontId="30" fillId="2" borderId="135" xfId="1" applyNumberFormat="1" applyFont="1" applyFill="1" applyBorder="1" applyAlignment="1">
      <alignment horizontal="center" vertical="center" wrapText="1"/>
    </xf>
    <xf numFmtId="3" fontId="3" fillId="0" borderId="135" xfId="1" applyNumberFormat="1" applyFont="1" applyBorder="1" applyAlignment="1">
      <alignment horizontal="center" wrapText="1"/>
    </xf>
    <xf numFmtId="3" fontId="3" fillId="4" borderId="135" xfId="1" applyNumberFormat="1" applyFont="1" applyFill="1" applyBorder="1" applyAlignment="1">
      <alignment horizontal="center" wrapText="1"/>
    </xf>
    <xf numFmtId="164" fontId="40" fillId="7" borderId="140" xfId="1" applyNumberFormat="1" applyFont="1" applyFill="1" applyBorder="1" applyAlignment="1">
      <alignment horizontal="center" vertical="center" wrapText="1"/>
    </xf>
    <xf numFmtId="3" fontId="30" fillId="0" borderId="135" xfId="1" applyNumberFormat="1" applyFont="1" applyBorder="1" applyAlignment="1">
      <alignment horizontal="center" wrapText="1"/>
    </xf>
    <xf numFmtId="164" fontId="40" fillId="3" borderId="140" xfId="1" applyNumberFormat="1" applyFont="1" applyFill="1" applyBorder="1" applyAlignment="1">
      <alignment horizontal="center" vertical="center" wrapText="1"/>
    </xf>
    <xf numFmtId="0" fontId="4" fillId="0" borderId="4" xfId="1" applyFont="1" applyBorder="1" applyAlignment="1">
      <alignment horizontal="left" vertical="center"/>
    </xf>
    <xf numFmtId="0" fontId="4" fillId="0" borderId="146" xfId="1" applyFont="1" applyBorder="1" applyAlignment="1">
      <alignment horizontal="left" vertical="center"/>
    </xf>
    <xf numFmtId="0" fontId="4" fillId="15" borderId="1" xfId="1" applyFont="1" applyFill="1" applyBorder="1" applyAlignment="1">
      <alignment horizontal="left" vertical="center"/>
    </xf>
    <xf numFmtId="0" fontId="4" fillId="0" borderId="126" xfId="1" applyFont="1" applyBorder="1" applyAlignment="1">
      <alignment horizontal="left" vertical="center" wrapText="1"/>
    </xf>
    <xf numFmtId="0" fontId="4" fillId="0" borderId="146" xfId="1" applyFont="1" applyBorder="1" applyAlignment="1">
      <alignment horizontal="left" vertical="center" wrapText="1"/>
    </xf>
    <xf numFmtId="0" fontId="4" fillId="0" borderId="24" xfId="1" applyFont="1" applyBorder="1" applyAlignment="1">
      <alignment horizontal="left" vertical="center"/>
    </xf>
    <xf numFmtId="0" fontId="4" fillId="0" borderId="38" xfId="1" applyFont="1" applyBorder="1" applyAlignment="1">
      <alignment horizontal="left" vertical="center"/>
    </xf>
    <xf numFmtId="3" fontId="4" fillId="0" borderId="130" xfId="1" applyNumberFormat="1" applyFont="1" applyBorder="1" applyAlignment="1">
      <alignment horizontal="left" vertical="center"/>
    </xf>
    <xf numFmtId="0" fontId="3" fillId="8" borderId="10" xfId="1" applyFont="1" applyFill="1" applyBorder="1" applyAlignment="1">
      <alignment horizontal="left" vertical="center"/>
    </xf>
    <xf numFmtId="0" fontId="4" fillId="15" borderId="25" xfId="1" applyFont="1" applyFill="1" applyBorder="1" applyAlignment="1">
      <alignment horizontal="left" vertical="center" wrapText="1"/>
    </xf>
    <xf numFmtId="0" fontId="4" fillId="0" borderId="26" xfId="1" applyFont="1" applyBorder="1" applyAlignment="1">
      <alignment horizontal="left" vertical="center"/>
    </xf>
    <xf numFmtId="0" fontId="4" fillId="0" borderId="1" xfId="1" applyFont="1" applyBorder="1" applyAlignment="1">
      <alignment horizontal="left" vertical="center"/>
    </xf>
    <xf numFmtId="0" fontId="4" fillId="0" borderId="125" xfId="1" applyFont="1" applyBorder="1" applyAlignment="1">
      <alignment horizontal="left" vertical="center"/>
    </xf>
    <xf numFmtId="0" fontId="4" fillId="0" borderId="126" xfId="1" applyFont="1" applyBorder="1" applyAlignment="1">
      <alignment horizontal="left" vertical="center"/>
    </xf>
    <xf numFmtId="0" fontId="4" fillId="29" borderId="125" xfId="1" applyFont="1" applyFill="1" applyBorder="1" applyAlignment="1">
      <alignment horizontal="left" vertical="center"/>
    </xf>
    <xf numFmtId="0" fontId="4" fillId="29" borderId="126" xfId="1" applyFont="1" applyFill="1" applyBorder="1" applyAlignment="1">
      <alignment horizontal="left" vertical="center"/>
    </xf>
    <xf numFmtId="0" fontId="4" fillId="0" borderId="19" xfId="1" applyFont="1" applyBorder="1" applyAlignment="1">
      <alignment horizontal="left" vertical="center"/>
    </xf>
    <xf numFmtId="0" fontId="4" fillId="0" borderId="5" xfId="1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3" fillId="0" borderId="67" xfId="1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0" borderId="67" xfId="1" applyFont="1" applyBorder="1" applyAlignment="1">
      <alignment horizontal="left" vertical="center"/>
    </xf>
    <xf numFmtId="0" fontId="3" fillId="0" borderId="129" xfId="1" applyFont="1" applyBorder="1" applyAlignment="1">
      <alignment horizontal="left" vertical="center"/>
    </xf>
    <xf numFmtId="0" fontId="45" fillId="0" borderId="0" xfId="0" applyFont="1"/>
    <xf numFmtId="0" fontId="4" fillId="0" borderId="16" xfId="1" applyFont="1" applyBorder="1" applyAlignment="1">
      <alignment horizontal="center" vertical="center"/>
    </xf>
    <xf numFmtId="0" fontId="4" fillId="0" borderId="159" xfId="1" applyFont="1" applyBorder="1" applyAlignment="1">
      <alignment horizontal="left" vertical="center"/>
    </xf>
    <xf numFmtId="0" fontId="4" fillId="0" borderId="160" xfId="1" applyFont="1" applyBorder="1" applyAlignment="1">
      <alignment horizontal="left" vertical="center"/>
    </xf>
    <xf numFmtId="0" fontId="3" fillId="0" borderId="81" xfId="1" applyFont="1" applyBorder="1" applyAlignment="1">
      <alignment horizontal="left" vertical="center"/>
    </xf>
    <xf numFmtId="3" fontId="3" fillId="0" borderId="161" xfId="1" applyNumberFormat="1" applyFont="1" applyBorder="1" applyAlignment="1">
      <alignment horizontal="center" wrapText="1"/>
    </xf>
    <xf numFmtId="0" fontId="3" fillId="8" borderId="138" xfId="1" applyFont="1" applyFill="1" applyBorder="1" applyAlignment="1">
      <alignment horizontal="center" vertical="center"/>
    </xf>
    <xf numFmtId="0" fontId="4" fillId="0" borderId="163" xfId="1" applyFont="1" applyBorder="1" applyAlignment="1">
      <alignment vertical="center"/>
    </xf>
    <xf numFmtId="164" fontId="5" fillId="3" borderId="163" xfId="1" applyNumberFormat="1" applyFont="1" applyFill="1" applyBorder="1" applyAlignment="1">
      <alignment horizontal="center" vertical="center" wrapText="1"/>
    </xf>
    <xf numFmtId="3" fontId="4" fillId="4" borderId="163" xfId="1" applyNumberFormat="1" applyFont="1" applyFill="1" applyBorder="1" applyAlignment="1">
      <alignment horizontal="center" vertical="center" wrapText="1"/>
    </xf>
    <xf numFmtId="3" fontId="36" fillId="2" borderId="163" xfId="1" applyNumberFormat="1" applyFont="1" applyFill="1" applyBorder="1" applyAlignment="1">
      <alignment horizontal="center" vertical="center" wrapText="1"/>
    </xf>
    <xf numFmtId="3" fontId="4" fillId="0" borderId="163" xfId="1" applyNumberFormat="1" applyFont="1" applyBorder="1" applyAlignment="1">
      <alignment horizontal="center" vertical="center" wrapText="1"/>
    </xf>
    <xf numFmtId="164" fontId="40" fillId="7" borderId="163" xfId="1" applyNumberFormat="1" applyFont="1" applyFill="1" applyBorder="1" applyAlignment="1">
      <alignment horizontal="center" vertical="center" wrapText="1"/>
    </xf>
    <xf numFmtId="3" fontId="1" fillId="0" borderId="163" xfId="1" applyNumberFormat="1" applyBorder="1" applyAlignment="1">
      <alignment horizontal="center" vertical="center" wrapText="1"/>
    </xf>
    <xf numFmtId="164" fontId="40" fillId="3" borderId="163" xfId="1" applyNumberFormat="1" applyFont="1" applyFill="1" applyBorder="1" applyAlignment="1">
      <alignment horizontal="center" vertical="center" wrapText="1"/>
    </xf>
    <xf numFmtId="0" fontId="4" fillId="0" borderId="163" xfId="1" applyFont="1" applyBorder="1" applyAlignment="1">
      <alignment horizontal="left" vertical="center"/>
    </xf>
    <xf numFmtId="3" fontId="4" fillId="0" borderId="143" xfId="1" applyNumberFormat="1" applyFont="1" applyBorder="1" applyAlignment="1">
      <alignment horizontal="center" vertical="center" wrapText="1"/>
    </xf>
    <xf numFmtId="3" fontId="36" fillId="2" borderId="143" xfId="1" applyNumberFormat="1" applyFont="1" applyFill="1" applyBorder="1" applyAlignment="1">
      <alignment horizontal="center" vertical="center" wrapText="1"/>
    </xf>
    <xf numFmtId="164" fontId="40" fillId="7" borderId="143" xfId="1" applyNumberFormat="1" applyFont="1" applyFill="1" applyBorder="1" applyAlignment="1">
      <alignment horizontal="center" vertical="center" wrapText="1"/>
    </xf>
    <xf numFmtId="3" fontId="1" fillId="0" borderId="143" xfId="1" applyNumberFormat="1" applyBorder="1" applyAlignment="1">
      <alignment horizontal="center" vertical="center" wrapText="1"/>
    </xf>
    <xf numFmtId="164" fontId="40" fillId="3" borderId="143" xfId="1" applyNumberFormat="1" applyFont="1" applyFill="1" applyBorder="1" applyAlignment="1">
      <alignment horizontal="center" vertical="center" wrapText="1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3" fontId="4" fillId="4" borderId="28" xfId="1" applyNumberFormat="1" applyFont="1" applyFill="1" applyBorder="1" applyAlignment="1">
      <alignment horizontal="center" vertical="center" wrapText="1"/>
    </xf>
    <xf numFmtId="3" fontId="4" fillId="0" borderId="171" xfId="1" applyNumberFormat="1" applyFont="1" applyBorder="1" applyAlignment="1">
      <alignment horizontal="center" vertical="center" wrapText="1"/>
    </xf>
    <xf numFmtId="3" fontId="4" fillId="0" borderId="172" xfId="1" applyNumberFormat="1" applyFont="1" applyBorder="1" applyAlignment="1">
      <alignment horizontal="left" vertical="center"/>
    </xf>
    <xf numFmtId="3" fontId="30" fillId="0" borderId="67" xfId="1" applyNumberFormat="1" applyFont="1" applyBorder="1" applyAlignment="1">
      <alignment horizontal="center" wrapText="1"/>
    </xf>
    <xf numFmtId="164" fontId="40" fillId="3" borderId="162" xfId="1" applyNumberFormat="1" applyFont="1" applyFill="1" applyBorder="1" applyAlignment="1">
      <alignment horizontal="center" vertical="center" wrapText="1"/>
    </xf>
    <xf numFmtId="3" fontId="30" fillId="0" borderId="162" xfId="1" applyNumberFormat="1" applyFont="1" applyBorder="1" applyAlignment="1">
      <alignment horizontal="center" wrapText="1"/>
    </xf>
    <xf numFmtId="3" fontId="30" fillId="0" borderId="148" xfId="1" applyNumberFormat="1" applyFont="1" applyBorder="1" applyAlignment="1">
      <alignment horizontal="center" wrapText="1"/>
    </xf>
    <xf numFmtId="3" fontId="30" fillId="0" borderId="133" xfId="1" applyNumberFormat="1" applyFont="1" applyBorder="1" applyAlignment="1">
      <alignment horizontal="center" wrapText="1"/>
    </xf>
    <xf numFmtId="3" fontId="30" fillId="0" borderId="111" xfId="1" applyNumberFormat="1" applyFont="1" applyBorder="1" applyAlignment="1">
      <alignment horizontal="center" wrapText="1"/>
    </xf>
    <xf numFmtId="164" fontId="5" fillId="3" borderId="174" xfId="1" applyNumberFormat="1" applyFont="1" applyFill="1" applyBorder="1" applyAlignment="1">
      <alignment horizontal="center" vertical="center" wrapText="1"/>
    </xf>
    <xf numFmtId="0" fontId="46" fillId="0" borderId="0" xfId="0" applyFont="1"/>
    <xf numFmtId="3" fontId="4" fillId="0" borderId="167" xfId="1" applyNumberFormat="1" applyFont="1" applyBorder="1" applyAlignment="1" applyProtection="1">
      <alignment horizontal="center" vertical="center" wrapText="1"/>
      <protection locked="0"/>
    </xf>
    <xf numFmtId="0" fontId="4" fillId="0" borderId="41" xfId="1" applyFont="1" applyBorder="1" applyAlignment="1">
      <alignment horizontal="left" vertical="center"/>
    </xf>
    <xf numFmtId="3" fontId="4" fillId="0" borderId="181" xfId="1" applyNumberFormat="1" applyFont="1" applyBorder="1" applyAlignment="1">
      <alignment horizontal="center" vertical="center" wrapText="1"/>
    </xf>
    <xf numFmtId="0" fontId="4" fillId="0" borderId="171" xfId="1" applyFont="1" applyBorder="1" applyAlignment="1">
      <alignment horizontal="left" vertical="center"/>
    </xf>
    <xf numFmtId="0" fontId="4" fillId="0" borderId="181" xfId="1" applyFont="1" applyBorder="1" applyAlignment="1">
      <alignment horizontal="left" vertical="center"/>
    </xf>
    <xf numFmtId="3" fontId="4" fillId="2" borderId="167" xfId="1" applyNumberFormat="1" applyFont="1" applyFill="1" applyBorder="1" applyAlignment="1">
      <alignment horizontal="center" vertical="center" wrapText="1"/>
    </xf>
    <xf numFmtId="0" fontId="4" fillId="0" borderId="143" xfId="1" applyFont="1" applyBorder="1" applyAlignment="1">
      <alignment horizontal="left" vertical="center"/>
    </xf>
    <xf numFmtId="3" fontId="4" fillId="25" borderId="139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144" xfId="1" applyFont="1" applyBorder="1" applyAlignment="1">
      <alignment horizontal="left" vertical="center"/>
    </xf>
    <xf numFmtId="3" fontId="4" fillId="0" borderId="97" xfId="1" applyNumberFormat="1" applyFont="1" applyBorder="1" applyAlignment="1">
      <alignment horizontal="center" vertical="center" wrapText="1"/>
    </xf>
    <xf numFmtId="0" fontId="4" fillId="0" borderId="181" xfId="1" applyFont="1" applyBorder="1" applyAlignment="1">
      <alignment horizontal="left" vertical="center" wrapText="1"/>
    </xf>
    <xf numFmtId="3" fontId="1" fillId="0" borderId="4" xfId="1" applyNumberFormat="1" applyFont="1" applyBorder="1" applyAlignment="1">
      <alignment horizontal="center" vertical="center" wrapText="1"/>
    </xf>
    <xf numFmtId="3" fontId="1" fillId="0" borderId="25" xfId="1" applyNumberFormat="1" applyFont="1" applyBorder="1" applyAlignment="1">
      <alignment horizontal="center" vertical="center" wrapText="1"/>
    </xf>
    <xf numFmtId="3" fontId="1" fillId="0" borderId="146" xfId="1" applyNumberFormat="1" applyFont="1" applyBorder="1" applyAlignment="1">
      <alignment horizontal="center" vertical="center" wrapText="1"/>
    </xf>
    <xf numFmtId="3" fontId="1" fillId="0" borderId="143" xfId="1" applyNumberFormat="1" applyFont="1" applyBorder="1" applyAlignment="1">
      <alignment horizontal="center" vertical="center" wrapText="1"/>
    </xf>
    <xf numFmtId="3" fontId="1" fillId="0" borderId="126" xfId="1" applyNumberFormat="1" applyFont="1" applyBorder="1" applyAlignment="1">
      <alignment horizontal="center" vertical="center" wrapText="1"/>
    </xf>
    <xf numFmtId="3" fontId="1" fillId="0" borderId="24" xfId="1" applyNumberFormat="1" applyFont="1" applyBorder="1" applyAlignment="1">
      <alignment horizontal="center" vertical="center" wrapText="1"/>
    </xf>
    <xf numFmtId="0" fontId="1" fillId="8" borderId="15" xfId="1" applyFont="1" applyFill="1" applyBorder="1" applyAlignment="1">
      <alignment horizontal="center" vertical="center"/>
    </xf>
    <xf numFmtId="0" fontId="1" fillId="8" borderId="97" xfId="1" applyFont="1" applyFill="1" applyBorder="1" applyAlignment="1">
      <alignment horizontal="center" vertical="center"/>
    </xf>
    <xf numFmtId="3" fontId="1" fillId="0" borderId="171" xfId="1" applyNumberFormat="1" applyFont="1" applyBorder="1" applyAlignment="1">
      <alignment horizontal="center" vertical="center" wrapText="1"/>
    </xf>
    <xf numFmtId="3" fontId="1" fillId="0" borderId="181" xfId="1" applyNumberFormat="1" applyFont="1" applyBorder="1" applyAlignment="1">
      <alignment horizontal="center" vertical="center" wrapText="1"/>
    </xf>
    <xf numFmtId="3" fontId="1" fillId="0" borderId="48" xfId="1" applyNumberFormat="1" applyFont="1" applyBorder="1" applyAlignment="1">
      <alignment horizontal="center" wrapText="1"/>
    </xf>
    <xf numFmtId="3" fontId="1" fillId="0" borderId="26" xfId="1" applyNumberFormat="1" applyFont="1" applyBorder="1" applyAlignment="1">
      <alignment horizontal="center" vertical="center" wrapText="1"/>
    </xf>
    <xf numFmtId="3" fontId="1" fillId="0" borderId="1" xfId="1" applyNumberFormat="1" applyFont="1" applyBorder="1" applyAlignment="1">
      <alignment horizontal="center" vertical="center" wrapText="1"/>
    </xf>
    <xf numFmtId="3" fontId="1" fillId="0" borderId="125" xfId="1" applyNumberFormat="1" applyFont="1" applyBorder="1" applyAlignment="1">
      <alignment horizontal="center" vertical="center" wrapText="1"/>
    </xf>
    <xf numFmtId="3" fontId="1" fillId="29" borderId="98" xfId="1" applyNumberFormat="1" applyFont="1" applyFill="1" applyBorder="1" applyAlignment="1">
      <alignment horizontal="center" vertical="center" wrapText="1"/>
    </xf>
    <xf numFmtId="3" fontId="1" fillId="29" borderId="125" xfId="1" applyNumberFormat="1" applyFont="1" applyFill="1" applyBorder="1" applyAlignment="1">
      <alignment horizontal="center" vertical="center" wrapText="1"/>
    </xf>
    <xf numFmtId="3" fontId="30" fillId="0" borderId="129" xfId="1" applyNumberFormat="1" applyFont="1" applyBorder="1" applyAlignment="1">
      <alignment horizontal="center" wrapText="1"/>
    </xf>
    <xf numFmtId="3" fontId="1" fillId="0" borderId="15" xfId="1" applyNumberFormat="1" applyFont="1" applyBorder="1" applyAlignment="1">
      <alignment horizontal="center" vertical="center" wrapText="1"/>
    </xf>
    <xf numFmtId="3" fontId="1" fillId="0" borderId="2" xfId="1" applyNumberFormat="1" applyFont="1" applyBorder="1" applyAlignment="1">
      <alignment horizontal="center" vertical="center" wrapText="1"/>
    </xf>
    <xf numFmtId="3" fontId="1" fillId="0" borderId="97" xfId="1" applyNumberFormat="1" applyFont="1" applyBorder="1" applyAlignment="1">
      <alignment horizontal="center" vertical="center" wrapText="1"/>
    </xf>
    <xf numFmtId="3" fontId="1" fillId="25" borderId="139" xfId="1" applyNumberFormat="1" applyFont="1" applyFill="1" applyBorder="1" applyAlignment="1" applyProtection="1">
      <alignment horizontal="center" vertical="center" wrapText="1"/>
      <protection locked="0"/>
    </xf>
    <xf numFmtId="3" fontId="1" fillId="0" borderId="157" xfId="1" applyNumberFormat="1" applyFont="1" applyBorder="1" applyAlignment="1" applyProtection="1">
      <alignment horizontal="center" vertical="center" wrapText="1"/>
      <protection locked="0"/>
    </xf>
    <xf numFmtId="3" fontId="1" fillId="0" borderId="143" xfId="1" applyNumberFormat="1" applyFont="1" applyBorder="1" applyAlignment="1" applyProtection="1">
      <alignment horizontal="center" vertical="center" wrapText="1"/>
      <protection locked="0"/>
    </xf>
    <xf numFmtId="3" fontId="1" fillId="0" borderId="145" xfId="1" applyNumberFormat="1" applyFont="1" applyBorder="1" applyAlignment="1" applyProtection="1">
      <alignment horizontal="center" vertical="center" wrapText="1"/>
      <protection locked="0"/>
    </xf>
    <xf numFmtId="0" fontId="48" fillId="0" borderId="0" xfId="0" applyFont="1"/>
    <xf numFmtId="0" fontId="49" fillId="0" borderId="0" xfId="0" applyFont="1"/>
    <xf numFmtId="3" fontId="1" fillId="0" borderId="141" xfId="1" applyNumberFormat="1" applyFont="1" applyBorder="1" applyAlignment="1">
      <alignment horizontal="center" vertical="center"/>
    </xf>
    <xf numFmtId="3" fontId="30" fillId="0" borderId="161" xfId="1" applyNumberFormat="1" applyFont="1" applyBorder="1" applyAlignment="1">
      <alignment horizontal="center" wrapText="1"/>
    </xf>
    <xf numFmtId="3" fontId="30" fillId="2" borderId="48" xfId="1" applyNumberFormat="1" applyFont="1" applyFill="1" applyBorder="1" applyAlignment="1">
      <alignment horizontal="center" vertical="center" wrapText="1"/>
    </xf>
    <xf numFmtId="0" fontId="28" fillId="0" borderId="0" xfId="0" applyFont="1"/>
    <xf numFmtId="3" fontId="32" fillId="0" borderId="4" xfId="1" applyNumberFormat="1" applyFont="1" applyBorder="1" applyAlignment="1">
      <alignment horizontal="center" vertical="center" wrapText="1"/>
    </xf>
    <xf numFmtId="3" fontId="32" fillId="0" borderId="25" xfId="1" applyNumberFormat="1" applyFont="1" applyBorder="1" applyAlignment="1">
      <alignment horizontal="center" vertical="center" wrapText="1"/>
    </xf>
    <xf numFmtId="3" fontId="32" fillId="0" borderId="146" xfId="1" applyNumberFormat="1" applyFont="1" applyBorder="1" applyAlignment="1">
      <alignment horizontal="center" vertical="center" wrapText="1"/>
    </xf>
    <xf numFmtId="3" fontId="31" fillId="0" borderId="48" xfId="1" applyNumberFormat="1" applyFont="1" applyBorder="1" applyAlignment="1">
      <alignment horizontal="center" wrapText="1"/>
    </xf>
    <xf numFmtId="3" fontId="32" fillId="0" borderId="143" xfId="1" applyNumberFormat="1" applyFont="1" applyBorder="1" applyAlignment="1">
      <alignment horizontal="center" vertical="center" wrapText="1"/>
    </xf>
    <xf numFmtId="3" fontId="32" fillId="0" borderId="163" xfId="1" applyNumberFormat="1" applyFont="1" applyBorder="1" applyAlignment="1">
      <alignment horizontal="center" vertical="center" wrapText="1"/>
    </xf>
    <xf numFmtId="3" fontId="32" fillId="0" borderId="126" xfId="1" applyNumberFormat="1" applyFont="1" applyBorder="1" applyAlignment="1">
      <alignment horizontal="center" vertical="center" wrapText="1"/>
    </xf>
    <xf numFmtId="3" fontId="32" fillId="0" borderId="24" xfId="1" applyNumberFormat="1" applyFont="1" applyBorder="1" applyAlignment="1">
      <alignment horizontal="center" vertical="center" wrapText="1"/>
    </xf>
    <xf numFmtId="3" fontId="31" fillId="0" borderId="162" xfId="1" applyNumberFormat="1" applyFont="1" applyBorder="1" applyAlignment="1">
      <alignment horizontal="center" wrapText="1"/>
    </xf>
    <xf numFmtId="3" fontId="31" fillId="0" borderId="48" xfId="1" applyNumberFormat="1" applyFont="1" applyBorder="1" applyAlignment="1">
      <alignment horizontal="center" vertical="center" wrapText="1"/>
    </xf>
    <xf numFmtId="0" fontId="32" fillId="8" borderId="15" xfId="1" applyFont="1" applyFill="1" applyBorder="1" applyAlignment="1">
      <alignment horizontal="center" vertical="center"/>
    </xf>
    <xf numFmtId="0" fontId="32" fillId="8" borderId="97" xfId="1" applyFont="1" applyFill="1" applyBorder="1" applyAlignment="1">
      <alignment horizontal="center" vertical="center"/>
    </xf>
    <xf numFmtId="3" fontId="32" fillId="0" borderId="141" xfId="1" applyNumberFormat="1" applyFont="1" applyBorder="1" applyAlignment="1">
      <alignment horizontal="center" vertical="center"/>
    </xf>
    <xf numFmtId="3" fontId="32" fillId="0" borderId="171" xfId="1" applyNumberFormat="1" applyFont="1" applyBorder="1" applyAlignment="1">
      <alignment horizontal="center" vertical="center" wrapText="1"/>
    </xf>
    <xf numFmtId="3" fontId="31" fillId="0" borderId="135" xfId="1" applyNumberFormat="1" applyFont="1" applyBorder="1" applyAlignment="1">
      <alignment horizontal="center" wrapText="1"/>
    </xf>
    <xf numFmtId="3" fontId="32" fillId="0" borderId="181" xfId="1" applyNumberFormat="1" applyFont="1" applyBorder="1" applyAlignment="1">
      <alignment horizontal="center" vertical="center" wrapText="1"/>
    </xf>
    <xf numFmtId="3" fontId="32" fillId="0" borderId="48" xfId="1" applyNumberFormat="1" applyFont="1" applyBorder="1" applyAlignment="1">
      <alignment horizontal="center" wrapText="1"/>
    </xf>
    <xf numFmtId="3" fontId="32" fillId="0" borderId="26" xfId="1" applyNumberFormat="1" applyFont="1" applyBorder="1" applyAlignment="1">
      <alignment horizontal="center" vertical="center" wrapText="1"/>
    </xf>
    <xf numFmtId="3" fontId="32" fillId="0" borderId="125" xfId="1" applyNumberFormat="1" applyFont="1" applyBorder="1" applyAlignment="1">
      <alignment horizontal="center" vertical="center" wrapText="1"/>
    </xf>
    <xf numFmtId="3" fontId="32" fillId="29" borderId="125" xfId="1" applyNumberFormat="1" applyFont="1" applyFill="1" applyBorder="1" applyAlignment="1">
      <alignment horizontal="center" vertical="center" wrapText="1"/>
    </xf>
    <xf numFmtId="3" fontId="32" fillId="29" borderId="126" xfId="1" applyNumberFormat="1" applyFont="1" applyFill="1" applyBorder="1" applyAlignment="1">
      <alignment horizontal="center" vertical="center" wrapText="1"/>
    </xf>
    <xf numFmtId="3" fontId="31" fillId="0" borderId="129" xfId="1" applyNumberFormat="1" applyFont="1" applyBorder="1" applyAlignment="1">
      <alignment horizontal="center" wrapText="1"/>
    </xf>
    <xf numFmtId="3" fontId="32" fillId="0" borderId="15" xfId="1" applyNumberFormat="1" applyFont="1" applyBorder="1" applyAlignment="1">
      <alignment horizontal="center" vertical="center" wrapText="1"/>
    </xf>
    <xf numFmtId="3" fontId="32" fillId="0" borderId="28" xfId="1" applyNumberFormat="1" applyFont="1" applyBorder="1" applyAlignment="1">
      <alignment horizontal="center" vertical="center" wrapText="1"/>
    </xf>
    <xf numFmtId="3" fontId="32" fillId="0" borderId="97" xfId="1" applyNumberFormat="1" applyFont="1" applyBorder="1" applyAlignment="1">
      <alignment horizontal="center" vertical="center" wrapText="1"/>
    </xf>
    <xf numFmtId="3" fontId="32" fillId="0" borderId="2" xfId="1" applyNumberFormat="1" applyFont="1" applyBorder="1" applyAlignment="1">
      <alignment horizontal="center" vertical="center" wrapText="1"/>
    </xf>
    <xf numFmtId="3" fontId="32" fillId="0" borderId="14" xfId="1" applyNumberFormat="1" applyFont="1" applyBorder="1" applyAlignment="1">
      <alignment horizontal="center" vertical="center" wrapText="1"/>
    </xf>
    <xf numFmtId="3" fontId="32" fillId="0" borderId="147" xfId="1" applyNumberFormat="1" applyFont="1" applyBorder="1" applyAlignment="1">
      <alignment horizontal="center" vertical="center" wrapText="1"/>
    </xf>
    <xf numFmtId="3" fontId="32" fillId="25" borderId="139" xfId="1" applyNumberFormat="1" applyFont="1" applyFill="1" applyBorder="1" applyAlignment="1" applyProtection="1">
      <alignment horizontal="center" vertical="center" wrapText="1"/>
      <protection locked="0"/>
    </xf>
    <xf numFmtId="3" fontId="32" fillId="0" borderId="143" xfId="1" applyNumberFormat="1" applyFont="1" applyBorder="1" applyAlignment="1" applyProtection="1">
      <alignment horizontal="center" vertical="center" wrapText="1"/>
      <protection locked="0"/>
    </xf>
    <xf numFmtId="3" fontId="32" fillId="0" borderId="145" xfId="1" applyNumberFormat="1" applyFont="1" applyBorder="1" applyAlignment="1" applyProtection="1">
      <alignment horizontal="center" vertical="center" wrapText="1"/>
      <protection locked="0"/>
    </xf>
    <xf numFmtId="3" fontId="32" fillId="0" borderId="26" xfId="1" applyNumberFormat="1" applyFont="1" applyBorder="1" applyAlignment="1">
      <alignment horizontal="center" vertical="center" wrapText="1"/>
    </xf>
    <xf numFmtId="3" fontId="32" fillId="0" borderId="1" xfId="1" applyNumberFormat="1" applyFont="1" applyBorder="1" applyAlignment="1">
      <alignment horizontal="center" vertical="center" wrapText="1"/>
    </xf>
    <xf numFmtId="3" fontId="32" fillId="29" borderId="167" xfId="1" applyNumberFormat="1" applyFont="1" applyFill="1" applyBorder="1" applyAlignment="1">
      <alignment horizontal="center" vertical="center" wrapText="1"/>
    </xf>
    <xf numFmtId="3" fontId="4" fillId="29" borderId="167" xfId="1" applyNumberFormat="1" applyFont="1" applyFill="1" applyBorder="1" applyAlignment="1">
      <alignment horizontal="center" vertical="center" wrapText="1"/>
    </xf>
    <xf numFmtId="3" fontId="1" fillId="29" borderId="167" xfId="1" applyNumberFormat="1" applyFont="1" applyFill="1" applyBorder="1" applyAlignment="1">
      <alignment horizontal="center" vertical="center" wrapText="1"/>
    </xf>
    <xf numFmtId="0" fontId="4" fillId="29" borderId="12" xfId="1" applyFont="1" applyFill="1" applyBorder="1" applyAlignment="1">
      <alignment horizontal="left" vertical="center"/>
    </xf>
    <xf numFmtId="3" fontId="32" fillId="29" borderId="12" xfId="1" applyNumberFormat="1" applyFont="1" applyFill="1" applyBorder="1" applyAlignment="1">
      <alignment horizontal="center" vertical="center" wrapText="1"/>
    </xf>
    <xf numFmtId="3" fontId="32" fillId="29" borderId="163" xfId="1" applyNumberFormat="1" applyFont="1" applyFill="1" applyBorder="1" applyAlignment="1">
      <alignment horizontal="center" vertical="center" wrapText="1"/>
    </xf>
    <xf numFmtId="3" fontId="4" fillId="29" borderId="163" xfId="1" applyNumberFormat="1" applyFont="1" applyFill="1" applyBorder="1" applyAlignment="1">
      <alignment horizontal="center" vertical="center" wrapText="1"/>
    </xf>
    <xf numFmtId="3" fontId="1" fillId="29" borderId="163" xfId="1" applyNumberFormat="1" applyFont="1" applyFill="1" applyBorder="1" applyAlignment="1">
      <alignment horizontal="center" vertical="center" wrapText="1"/>
    </xf>
    <xf numFmtId="0" fontId="4" fillId="29" borderId="167" xfId="1" applyFont="1" applyFill="1" applyBorder="1" applyAlignment="1">
      <alignment horizontal="left" vertical="center"/>
    </xf>
    <xf numFmtId="3" fontId="32" fillId="0" borderId="26" xfId="1" applyNumberFormat="1" applyFont="1" applyBorder="1" applyAlignment="1">
      <alignment horizontal="center" vertical="center" wrapText="1"/>
    </xf>
    <xf numFmtId="3" fontId="31" fillId="25" borderId="48" xfId="1" applyNumberFormat="1" applyFont="1" applyFill="1" applyBorder="1" applyAlignment="1">
      <alignment horizontal="center" vertical="center" wrapText="1"/>
    </xf>
    <xf numFmtId="3" fontId="31" fillId="25" borderId="162" xfId="1" applyNumberFormat="1" applyFont="1" applyFill="1" applyBorder="1" applyAlignment="1">
      <alignment horizontal="center" wrapText="1"/>
    </xf>
    <xf numFmtId="3" fontId="32" fillId="0" borderId="26" xfId="1" applyNumberFormat="1" applyFont="1" applyBorder="1" applyAlignment="1">
      <alignment horizontal="center" vertical="center" wrapText="1"/>
    </xf>
    <xf numFmtId="3" fontId="32" fillId="0" borderId="157" xfId="1" applyNumberFormat="1" applyFont="1" applyBorder="1" applyAlignment="1" applyProtection="1">
      <alignment horizontal="center" vertical="center" wrapText="1"/>
      <protection locked="0"/>
    </xf>
    <xf numFmtId="3" fontId="31" fillId="0" borderId="161" xfId="1" applyNumberFormat="1" applyFont="1" applyBorder="1" applyAlignment="1">
      <alignment horizontal="center" wrapText="1"/>
    </xf>
    <xf numFmtId="3" fontId="32" fillId="0" borderId="26" xfId="1" applyNumberFormat="1" applyFont="1" applyBorder="1" applyAlignment="1">
      <alignment horizontal="center" vertical="center" wrapText="1"/>
    </xf>
    <xf numFmtId="3" fontId="32" fillId="0" borderId="26" xfId="1" applyNumberFormat="1" applyFont="1" applyBorder="1" applyAlignment="1">
      <alignment horizontal="center" vertical="center" wrapText="1"/>
    </xf>
    <xf numFmtId="0" fontId="36" fillId="14" borderId="9" xfId="1" applyFont="1" applyFill="1" applyBorder="1" applyAlignment="1">
      <alignment horizontal="left" vertical="center"/>
    </xf>
    <xf numFmtId="3" fontId="36" fillId="34" borderId="9" xfId="1" applyNumberFormat="1" applyFont="1" applyFill="1" applyBorder="1" applyAlignment="1">
      <alignment horizontal="center" vertical="center" wrapText="1"/>
    </xf>
    <xf numFmtId="0" fontId="3" fillId="8" borderId="183" xfId="1" applyFont="1" applyFill="1" applyBorder="1" applyAlignment="1">
      <alignment horizontal="left" vertical="center"/>
    </xf>
    <xf numFmtId="3" fontId="30" fillId="0" borderId="184" xfId="1" applyNumberFormat="1" applyFont="1" applyBorder="1" applyAlignment="1" applyProtection="1">
      <alignment horizontal="center" vertical="center" wrapText="1"/>
      <protection locked="0"/>
    </xf>
    <xf numFmtId="3" fontId="36" fillId="2" borderId="26" xfId="1" applyNumberFormat="1" applyFont="1" applyFill="1" applyBorder="1" applyAlignment="1">
      <alignment horizontal="center" vertical="center" wrapText="1"/>
    </xf>
    <xf numFmtId="3" fontId="36" fillId="2" borderId="12" xfId="1" applyNumberFormat="1" applyFont="1" applyFill="1" applyBorder="1" applyAlignment="1">
      <alignment horizontal="center" vertical="center" wrapText="1"/>
    </xf>
    <xf numFmtId="0" fontId="30" fillId="2" borderId="183" xfId="1" applyFont="1" applyFill="1" applyBorder="1" applyAlignment="1">
      <alignment horizontal="center" vertical="center" wrapText="1"/>
    </xf>
    <xf numFmtId="3" fontId="36" fillId="2" borderId="146" xfId="1" applyNumberFormat="1" applyFont="1" applyFill="1" applyBorder="1" applyAlignment="1">
      <alignment horizontal="center" vertical="center" wrapText="1"/>
    </xf>
    <xf numFmtId="3" fontId="30" fillId="2" borderId="167" xfId="1" applyNumberFormat="1" applyFont="1" applyFill="1" applyBorder="1" applyAlignment="1">
      <alignment horizontal="center" vertical="center" wrapText="1"/>
    </xf>
    <xf numFmtId="3" fontId="36" fillId="2" borderId="126" xfId="1" applyNumberFormat="1" applyFont="1" applyFill="1" applyBorder="1" applyAlignment="1">
      <alignment horizontal="center" vertical="center" wrapText="1"/>
    </xf>
    <xf numFmtId="0" fontId="30" fillId="2" borderId="138" xfId="1" applyFont="1" applyFill="1" applyBorder="1" applyAlignment="1">
      <alignment horizontal="center" vertical="center" wrapText="1"/>
    </xf>
    <xf numFmtId="3" fontId="1" fillId="2" borderId="12" xfId="1" applyNumberFormat="1" applyFont="1" applyFill="1" applyBorder="1" applyAlignment="1">
      <alignment horizontal="center" vertical="center" wrapText="1"/>
    </xf>
    <xf numFmtId="3" fontId="36" fillId="2" borderId="166" xfId="1" applyNumberFormat="1" applyFont="1" applyFill="1" applyBorder="1" applyAlignment="1">
      <alignment horizontal="center" vertical="center" wrapText="1"/>
    </xf>
    <xf numFmtId="0" fontId="36" fillId="2" borderId="97" xfId="1" applyFont="1" applyFill="1" applyBorder="1" applyAlignment="1">
      <alignment horizontal="center" vertical="center" wrapText="1"/>
    </xf>
    <xf numFmtId="3" fontId="30" fillId="2" borderId="12" xfId="1" applyNumberFormat="1" applyFont="1" applyFill="1" applyBorder="1" applyAlignment="1">
      <alignment horizontal="center" vertical="center" wrapText="1"/>
    </xf>
    <xf numFmtId="3" fontId="36" fillId="2" borderId="135" xfId="1" applyNumberFormat="1" applyFont="1" applyFill="1" applyBorder="1" applyAlignment="1">
      <alignment horizontal="center" vertical="center" wrapText="1"/>
    </xf>
    <xf numFmtId="3" fontId="36" fillId="2" borderId="171" xfId="1" applyNumberFormat="1" applyFont="1" applyFill="1" applyBorder="1" applyAlignment="1">
      <alignment horizontal="center" vertical="center" wrapText="1"/>
    </xf>
    <xf numFmtId="3" fontId="36" fillId="2" borderId="181" xfId="1" applyNumberFormat="1" applyFont="1" applyFill="1" applyBorder="1" applyAlignment="1">
      <alignment horizontal="center" vertical="center" wrapText="1"/>
    </xf>
    <xf numFmtId="3" fontId="52" fillId="2" borderId="48" xfId="1" applyNumberFormat="1" applyFont="1" applyFill="1" applyBorder="1" applyAlignment="1">
      <alignment horizontal="center" vertical="center" wrapText="1"/>
    </xf>
    <xf numFmtId="3" fontId="30" fillId="2" borderId="1" xfId="1" applyNumberFormat="1" applyFont="1" applyFill="1" applyBorder="1" applyAlignment="1">
      <alignment horizontal="center" vertical="center" wrapText="1"/>
    </xf>
    <xf numFmtId="3" fontId="30" fillId="2" borderId="125" xfId="1" applyNumberFormat="1" applyFont="1" applyFill="1" applyBorder="1" applyAlignment="1">
      <alignment horizontal="center" vertical="center" wrapText="1"/>
    </xf>
    <xf numFmtId="3" fontId="30" fillId="2" borderId="126" xfId="1" applyNumberFormat="1" applyFont="1" applyFill="1" applyBorder="1" applyAlignment="1">
      <alignment horizontal="center" vertical="center" wrapText="1"/>
    </xf>
    <xf numFmtId="3" fontId="30" fillId="2" borderId="129" xfId="1" applyNumberFormat="1" applyFont="1" applyFill="1" applyBorder="1" applyAlignment="1">
      <alignment horizontal="center" vertical="center" wrapText="1"/>
    </xf>
    <xf numFmtId="3" fontId="30" fillId="2" borderId="15" xfId="1" applyNumberFormat="1" applyFont="1" applyFill="1" applyBorder="1" applyAlignment="1">
      <alignment horizontal="center" vertical="center" wrapText="1"/>
    </xf>
    <xf numFmtId="3" fontId="30" fillId="2" borderId="2" xfId="1" applyNumberFormat="1" applyFont="1" applyFill="1" applyBorder="1" applyAlignment="1">
      <alignment horizontal="center" vertical="center" wrapText="1"/>
    </xf>
    <xf numFmtId="3" fontId="30" fillId="2" borderId="181" xfId="1" applyNumberFormat="1" applyFont="1" applyFill="1" applyBorder="1" applyAlignment="1">
      <alignment horizontal="center" vertical="center" wrapText="1"/>
    </xf>
    <xf numFmtId="3" fontId="30" fillId="2" borderId="97" xfId="1" applyNumberFormat="1" applyFont="1" applyFill="1" applyBorder="1" applyAlignment="1">
      <alignment horizontal="center" vertical="center" wrapText="1"/>
    </xf>
    <xf numFmtId="3" fontId="30" fillId="2" borderId="14" xfId="1" applyNumberFormat="1" applyFont="1" applyFill="1" applyBorder="1" applyAlignment="1">
      <alignment horizontal="center" vertical="center" wrapText="1"/>
    </xf>
    <xf numFmtId="3" fontId="30" fillId="2" borderId="147" xfId="1" applyNumberFormat="1" applyFont="1" applyFill="1" applyBorder="1" applyAlignment="1">
      <alignment horizontal="center" vertical="center" wrapText="1"/>
    </xf>
    <xf numFmtId="3" fontId="50" fillId="2" borderId="173" xfId="1" applyNumberFormat="1" applyFont="1" applyFill="1" applyBorder="1" applyAlignment="1">
      <alignment horizontal="center" vertical="center" wrapText="1"/>
    </xf>
    <xf numFmtId="3" fontId="30" fillId="2" borderId="67" xfId="1" applyNumberFormat="1" applyFont="1" applyFill="1" applyBorder="1" applyAlignment="1">
      <alignment horizontal="center" vertical="center" wrapText="1"/>
    </xf>
    <xf numFmtId="3" fontId="1" fillId="0" borderId="163" xfId="1" applyNumberFormat="1" applyFont="1" applyBorder="1" applyAlignment="1">
      <alignment horizontal="center" vertical="center" wrapText="1"/>
    </xf>
    <xf numFmtId="0" fontId="3" fillId="8" borderId="185" xfId="1" applyFont="1" applyFill="1" applyBorder="1" applyAlignment="1">
      <alignment horizontal="left" vertical="center"/>
    </xf>
    <xf numFmtId="0" fontId="30" fillId="2" borderId="185" xfId="1" applyFont="1" applyFill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4" fillId="0" borderId="181" xfId="1" applyFont="1" applyFill="1" applyBorder="1" applyAlignment="1">
      <alignment vertical="center" wrapText="1"/>
    </xf>
    <xf numFmtId="0" fontId="1" fillId="0" borderId="181" xfId="1" applyFont="1" applyFill="1" applyBorder="1" applyAlignment="1">
      <alignment vertical="center" wrapText="1"/>
    </xf>
    <xf numFmtId="0" fontId="4" fillId="0" borderId="181" xfId="1" applyFont="1" applyFill="1" applyBorder="1" applyAlignment="1">
      <alignment vertical="center"/>
    </xf>
    <xf numFmtId="3" fontId="31" fillId="0" borderId="181" xfId="1" applyNumberFormat="1" applyFont="1" applyFill="1" applyBorder="1" applyAlignment="1">
      <alignment horizontal="center" vertical="center" wrapText="1"/>
    </xf>
    <xf numFmtId="3" fontId="4" fillId="0" borderId="181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181" xfId="1" applyFont="1" applyFill="1" applyBorder="1" applyAlignment="1">
      <alignment horizontal="center" vertical="center"/>
    </xf>
    <xf numFmtId="3" fontId="3" fillId="0" borderId="181" xfId="1" applyNumberFormat="1" applyFont="1" applyFill="1" applyBorder="1" applyAlignment="1">
      <alignment horizontal="center" vertical="center" wrapText="1"/>
    </xf>
    <xf numFmtId="164" fontId="5" fillId="0" borderId="181" xfId="1" applyNumberFormat="1" applyFont="1" applyFill="1" applyBorder="1" applyAlignment="1">
      <alignment horizontal="center" vertical="center" wrapText="1"/>
    </xf>
    <xf numFmtId="164" fontId="7" fillId="0" borderId="181" xfId="1" applyNumberFormat="1" applyFont="1" applyFill="1" applyBorder="1" applyAlignment="1">
      <alignment horizontal="center" vertical="center" wrapText="1"/>
    </xf>
    <xf numFmtId="0" fontId="31" fillId="0" borderId="181" xfId="1" applyFont="1" applyFill="1" applyBorder="1" applyAlignment="1">
      <alignment vertical="center"/>
    </xf>
    <xf numFmtId="164" fontId="51" fillId="0" borderId="181" xfId="1" applyNumberFormat="1" applyFont="1" applyFill="1" applyBorder="1" applyAlignment="1">
      <alignment horizontal="center" vertical="center" wrapText="1"/>
    </xf>
    <xf numFmtId="3" fontId="23" fillId="0" borderId="181" xfId="1" applyNumberFormat="1" applyFont="1" applyFill="1" applyBorder="1" applyAlignment="1">
      <alignment horizontal="center" vertical="center" wrapText="1"/>
    </xf>
    <xf numFmtId="0" fontId="0" fillId="0" borderId="0" xfId="0" applyFill="1"/>
    <xf numFmtId="0" fontId="3" fillId="0" borderId="10" xfId="1" applyFont="1" applyFill="1" applyBorder="1" applyAlignment="1">
      <alignment horizontal="center" vertical="center"/>
    </xf>
    <xf numFmtId="0" fontId="21" fillId="0" borderId="10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vertical="center"/>
    </xf>
    <xf numFmtId="3" fontId="23" fillId="0" borderId="4" xfId="1" applyNumberFormat="1" applyFont="1" applyFill="1" applyBorder="1" applyAlignment="1">
      <alignment horizontal="center" vertical="center" wrapText="1"/>
    </xf>
    <xf numFmtId="3" fontId="4" fillId="0" borderId="4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4" xfId="1" applyNumberFormat="1" applyFont="1" applyFill="1" applyBorder="1" applyAlignment="1">
      <alignment horizontal="center" vertical="center" wrapText="1"/>
    </xf>
    <xf numFmtId="3" fontId="20" fillId="0" borderId="4" xfId="1" applyNumberFormat="1" applyFont="1" applyFill="1" applyBorder="1" applyAlignment="1">
      <alignment horizontal="center" vertical="center" wrapText="1"/>
    </xf>
    <xf numFmtId="166" fontId="20" fillId="0" borderId="4" xfId="1" applyNumberFormat="1" applyFont="1" applyFill="1" applyBorder="1" applyAlignment="1">
      <alignment horizontal="center" vertical="center" wrapText="1"/>
    </xf>
    <xf numFmtId="166" fontId="4" fillId="0" borderId="98" xfId="1" applyNumberFormat="1" applyFont="1" applyFill="1" applyBorder="1" applyAlignment="1" applyProtection="1">
      <alignment horizontal="center" vertical="center" wrapText="1"/>
      <protection locked="0"/>
    </xf>
    <xf numFmtId="166" fontId="4" fillId="0" borderId="4" xfId="1" applyNumberFormat="1" applyFont="1" applyFill="1" applyBorder="1" applyAlignment="1" applyProtection="1">
      <alignment horizontal="center" vertical="center" wrapText="1"/>
      <protection locked="0"/>
    </xf>
    <xf numFmtId="3" fontId="23" fillId="0" borderId="25" xfId="1" applyNumberFormat="1" applyFont="1" applyFill="1" applyBorder="1" applyAlignment="1">
      <alignment horizontal="center" vertical="center" wrapText="1"/>
    </xf>
    <xf numFmtId="168" fontId="4" fillId="0" borderId="125" xfId="25" applyNumberFormat="1" applyFont="1" applyFill="1" applyBorder="1" applyAlignment="1" applyProtection="1">
      <alignment horizontal="center" vertical="center" wrapText="1"/>
      <protection locked="0"/>
    </xf>
    <xf numFmtId="3" fontId="4" fillId="0" borderId="1" xfId="1" applyNumberFormat="1" applyFont="1" applyFill="1" applyBorder="1" applyAlignment="1">
      <alignment horizontal="center" vertical="center" wrapText="1"/>
    </xf>
    <xf numFmtId="166" fontId="4" fillId="0" borderId="25" xfId="1" applyNumberFormat="1" applyFont="1" applyFill="1" applyBorder="1" applyAlignment="1" applyProtection="1">
      <alignment horizontal="center" vertical="center" wrapText="1"/>
      <protection locked="0"/>
    </xf>
    <xf numFmtId="3" fontId="20" fillId="0" borderId="25" xfId="1" applyNumberFormat="1" applyFont="1" applyFill="1" applyBorder="1" applyAlignment="1">
      <alignment horizontal="center" vertical="center" wrapText="1"/>
    </xf>
    <xf numFmtId="3" fontId="4" fillId="0" borderId="25" xfId="1" applyNumberFormat="1" applyFont="1" applyFill="1" applyBorder="1" applyAlignment="1" applyProtection="1">
      <alignment horizontal="center" vertical="center" wrapText="1"/>
      <protection locked="0"/>
    </xf>
    <xf numFmtId="4" fontId="4" fillId="0" borderId="125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25" xfId="1" applyNumberFormat="1" applyFont="1" applyFill="1" applyBorder="1" applyAlignment="1">
      <alignment horizontal="center" vertical="center" wrapText="1"/>
    </xf>
    <xf numFmtId="0" fontId="4" fillId="0" borderId="25" xfId="1" applyFont="1" applyFill="1" applyBorder="1" applyAlignment="1">
      <alignment vertical="center"/>
    </xf>
    <xf numFmtId="0" fontId="4" fillId="0" borderId="24" xfId="1" applyFont="1" applyFill="1" applyBorder="1" applyAlignment="1">
      <alignment vertical="center"/>
    </xf>
    <xf numFmtId="3" fontId="3" fillId="0" borderId="24" xfId="1" applyNumberFormat="1" applyFont="1" applyFill="1" applyBorder="1" applyAlignment="1">
      <alignment horizontal="center" vertical="center" wrapText="1"/>
    </xf>
    <xf numFmtId="3" fontId="4" fillId="0" borderId="24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24" xfId="1" applyNumberFormat="1" applyFont="1" applyFill="1" applyBorder="1" applyAlignment="1">
      <alignment horizontal="center" vertical="center" wrapText="1"/>
    </xf>
    <xf numFmtId="0" fontId="3" fillId="0" borderId="52" xfId="1" applyFont="1" applyFill="1" applyBorder="1"/>
    <xf numFmtId="3" fontId="3" fillId="0" borderId="52" xfId="1" applyNumberFormat="1" applyFont="1" applyFill="1" applyBorder="1" applyAlignment="1">
      <alignment horizontal="center" vertical="center" wrapText="1"/>
    </xf>
    <xf numFmtId="3" fontId="3" fillId="0" borderId="52" xfId="1" applyNumberFormat="1" applyFont="1" applyFill="1" applyBorder="1" applyAlignment="1">
      <alignment horizontal="center" wrapText="1"/>
    </xf>
    <xf numFmtId="3" fontId="4" fillId="0" borderId="0" xfId="1" applyNumberFormat="1" applyFont="1" applyFill="1" applyAlignment="1" applyProtection="1">
      <alignment horizontal="center" vertical="center" wrapText="1"/>
      <protection locked="0"/>
    </xf>
    <xf numFmtId="166" fontId="4" fillId="0" borderId="181" xfId="1" applyNumberFormat="1" applyFont="1" applyFill="1" applyBorder="1" applyAlignment="1" applyProtection="1">
      <alignment horizontal="center" vertical="center" wrapText="1"/>
      <protection locked="0"/>
    </xf>
    <xf numFmtId="0" fontId="1" fillId="0" borderId="181" xfId="1" applyFont="1" applyFill="1" applyBorder="1" applyAlignment="1">
      <alignment vertical="center"/>
    </xf>
    <xf numFmtId="3" fontId="30" fillId="0" borderId="181" xfId="1" applyNumberFormat="1" applyFont="1" applyFill="1" applyBorder="1" applyAlignment="1">
      <alignment horizontal="center" vertical="center" wrapText="1"/>
    </xf>
    <xf numFmtId="3" fontId="1" fillId="0" borderId="181" xfId="1" applyNumberFormat="1" applyFont="1" applyFill="1" applyBorder="1" applyAlignment="1" applyProtection="1">
      <alignment horizontal="center" vertical="center" wrapText="1"/>
      <protection locked="0"/>
    </xf>
    <xf numFmtId="164" fontId="53" fillId="0" borderId="181" xfId="1" applyNumberFormat="1" applyFont="1" applyFill="1" applyBorder="1" applyAlignment="1">
      <alignment horizontal="center" vertical="center" wrapText="1"/>
    </xf>
    <xf numFmtId="3" fontId="30" fillId="0" borderId="186" xfId="1" applyNumberFormat="1" applyFont="1" applyFill="1" applyBorder="1" applyAlignment="1">
      <alignment horizontal="center" vertical="center" wrapText="1"/>
    </xf>
    <xf numFmtId="3" fontId="30" fillId="0" borderId="181" xfId="1" applyNumberFormat="1" applyFont="1" applyFill="1" applyBorder="1" applyAlignment="1">
      <alignment horizontal="center" wrapText="1"/>
    </xf>
    <xf numFmtId="0" fontId="4" fillId="0" borderId="164" xfId="1" applyFont="1" applyFill="1" applyBorder="1" applyAlignment="1">
      <alignment vertical="center"/>
    </xf>
    <xf numFmtId="3" fontId="4" fillId="0" borderId="15" xfId="1" applyNumberFormat="1" applyFont="1" applyFill="1" applyBorder="1" applyAlignment="1" applyProtection="1">
      <alignment horizontal="center" vertical="center" wrapText="1"/>
      <protection locked="0"/>
    </xf>
    <xf numFmtId="3" fontId="23" fillId="0" borderId="28" xfId="1" applyNumberFormat="1" applyFont="1" applyFill="1" applyBorder="1" applyAlignment="1">
      <alignment horizontal="center" vertical="center" wrapText="1"/>
    </xf>
    <xf numFmtId="166" fontId="4" fillId="0" borderId="28" xfId="1" applyNumberFormat="1" applyFont="1" applyFill="1" applyBorder="1" applyAlignment="1" applyProtection="1">
      <alignment horizontal="center" vertical="center" wrapText="1"/>
      <protection locked="0"/>
    </xf>
    <xf numFmtId="166" fontId="4" fillId="0" borderId="2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28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181" xfId="1" applyFont="1" applyFill="1" applyBorder="1" applyAlignment="1">
      <alignment vertical="center"/>
    </xf>
    <xf numFmtId="0" fontId="4" fillId="0" borderId="15" xfId="1" applyFont="1" applyFill="1" applyBorder="1" applyAlignment="1">
      <alignment vertical="center"/>
    </xf>
    <xf numFmtId="3" fontId="3" fillId="0" borderId="15" xfId="1" applyNumberFormat="1" applyFont="1" applyFill="1" applyBorder="1" applyAlignment="1">
      <alignment horizontal="center" vertical="center" wrapText="1"/>
    </xf>
    <xf numFmtId="166" fontId="4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1" applyFont="1" applyFill="1" applyBorder="1" applyAlignment="1">
      <alignment vertical="center"/>
    </xf>
    <xf numFmtId="3" fontId="3" fillId="0" borderId="28" xfId="1" applyNumberFormat="1" applyFont="1" applyFill="1" applyBorder="1" applyAlignment="1">
      <alignment horizontal="center" vertical="center" wrapText="1"/>
    </xf>
    <xf numFmtId="0" fontId="4" fillId="0" borderId="13" xfId="1" applyFont="1" applyFill="1" applyBorder="1" applyAlignment="1">
      <alignment vertical="center"/>
    </xf>
    <xf numFmtId="3" fontId="3" fillId="0" borderId="29" xfId="1" applyNumberFormat="1" applyFont="1" applyFill="1" applyBorder="1" applyAlignment="1">
      <alignment horizontal="center" vertical="center" wrapText="1"/>
    </xf>
    <xf numFmtId="3" fontId="4" fillId="0" borderId="29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13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9" xfId="1" applyFont="1" applyFill="1" applyBorder="1"/>
    <xf numFmtId="3" fontId="3" fillId="0" borderId="9" xfId="1" applyNumberFormat="1" applyFont="1" applyFill="1" applyBorder="1" applyAlignment="1">
      <alignment horizontal="center" vertical="center" wrapText="1"/>
    </xf>
    <xf numFmtId="3" fontId="3" fillId="0" borderId="9" xfId="1" applyNumberFormat="1" applyFont="1" applyFill="1" applyBorder="1" applyAlignment="1">
      <alignment horizontal="center" wrapText="1"/>
    </xf>
    <xf numFmtId="3" fontId="4" fillId="0" borderId="125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4" fillId="0" borderId="125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11" xfId="1" applyFont="1" applyFill="1" applyBorder="1" applyAlignment="1">
      <alignment vertical="center"/>
    </xf>
    <xf numFmtId="3" fontId="3" fillId="0" borderId="27" xfId="1" applyNumberFormat="1" applyFont="1" applyFill="1" applyBorder="1" applyAlignment="1">
      <alignment horizontal="center" vertical="center" wrapText="1"/>
    </xf>
    <xf numFmtId="3" fontId="4" fillId="0" borderId="11" xfId="1" applyNumberFormat="1" applyFont="1" applyFill="1" applyBorder="1" applyAlignment="1">
      <alignment horizontal="center" vertical="center" wrapText="1"/>
    </xf>
    <xf numFmtId="3" fontId="4" fillId="0" borderId="11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4" xfId="1" applyNumberFormat="1" applyFont="1" applyFill="1" applyBorder="1" applyAlignment="1">
      <alignment horizontal="center" vertical="center" wrapText="1"/>
    </xf>
    <xf numFmtId="3" fontId="4" fillId="0" borderId="98" xfId="1" applyNumberFormat="1" applyFont="1" applyFill="1" applyBorder="1" applyAlignment="1" applyProtection="1">
      <alignment horizontal="center" vertical="center" wrapText="1"/>
      <protection locked="0"/>
    </xf>
    <xf numFmtId="166" fontId="4" fillId="0" borderId="24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49" xfId="1" applyFont="1" applyFill="1" applyBorder="1"/>
    <xf numFmtId="3" fontId="3" fillId="0" borderId="49" xfId="1" applyNumberFormat="1" applyFont="1" applyFill="1" applyBorder="1" applyAlignment="1">
      <alignment horizontal="center" vertical="center" wrapText="1"/>
    </xf>
    <xf numFmtId="3" fontId="3" fillId="0" borderId="49" xfId="1" applyNumberFormat="1" applyFont="1" applyFill="1" applyBorder="1" applyAlignment="1">
      <alignment horizontal="center" wrapText="1"/>
    </xf>
    <xf numFmtId="0" fontId="4" fillId="0" borderId="181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vertical="center" wrapText="1"/>
    </xf>
    <xf numFmtId="3" fontId="4" fillId="0" borderId="126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127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181" xfId="1" applyFont="1" applyFill="1" applyBorder="1" applyAlignment="1">
      <alignment horizontal="left" vertical="center" wrapText="1"/>
    </xf>
    <xf numFmtId="0" fontId="3" fillId="0" borderId="0" xfId="1" applyFont="1" applyFill="1"/>
    <xf numFmtId="3" fontId="3" fillId="0" borderId="0" xfId="1" applyNumberFormat="1" applyFont="1" applyFill="1" applyAlignment="1">
      <alignment horizontal="center" vertical="center" wrapText="1"/>
    </xf>
    <xf numFmtId="0" fontId="4" fillId="0" borderId="15" xfId="1" applyFont="1" applyFill="1" applyBorder="1" applyAlignment="1">
      <alignment horizontal="left" vertical="center"/>
    </xf>
    <xf numFmtId="0" fontId="4" fillId="0" borderId="15" xfId="1" applyFont="1" applyFill="1" applyBorder="1" applyAlignment="1">
      <alignment horizontal="center" vertical="center" wrapText="1"/>
    </xf>
    <xf numFmtId="0" fontId="4" fillId="0" borderId="15" xfId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left" vertical="center"/>
    </xf>
    <xf numFmtId="0" fontId="4" fillId="0" borderId="28" xfId="1" applyFont="1" applyFill="1" applyBorder="1" applyAlignment="1">
      <alignment horizontal="center" vertical="center" wrapText="1"/>
    </xf>
    <xf numFmtId="0" fontId="4" fillId="0" borderId="28" xfId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/>
    </xf>
    <xf numFmtId="3" fontId="4" fillId="0" borderId="28" xfId="1" applyNumberFormat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vertical="center"/>
    </xf>
    <xf numFmtId="3" fontId="4" fillId="0" borderId="7" xfId="1" applyNumberFormat="1" applyFont="1" applyFill="1" applyBorder="1" applyAlignment="1" applyProtection="1">
      <alignment horizontal="center" vertical="center" wrapText="1"/>
      <protection locked="0"/>
    </xf>
    <xf numFmtId="4" fontId="4" fillId="0" borderId="28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1" applyFont="1" applyFill="1" applyBorder="1" applyAlignment="1">
      <alignment vertical="center"/>
    </xf>
    <xf numFmtId="3" fontId="4" fillId="0" borderId="25" xfId="1" applyNumberFormat="1" applyFont="1" applyFill="1" applyBorder="1" applyAlignment="1">
      <alignment horizontal="center" vertical="center" wrapText="1"/>
    </xf>
    <xf numFmtId="3" fontId="3" fillId="0" borderId="1" xfId="1" applyNumberFormat="1" applyFont="1" applyFill="1" applyBorder="1" applyAlignment="1">
      <alignment horizontal="center" vertical="center" wrapText="1"/>
    </xf>
    <xf numFmtId="3" fontId="23" fillId="0" borderId="1" xfId="1" applyNumberFormat="1" applyFont="1" applyFill="1" applyBorder="1" applyAlignment="1">
      <alignment horizontal="center" vertical="center" wrapText="1"/>
    </xf>
    <xf numFmtId="3" fontId="23" fillId="0" borderId="126" xfId="1" applyNumberFormat="1" applyFont="1" applyFill="1" applyBorder="1" applyAlignment="1">
      <alignment horizontal="center" vertical="center" wrapText="1"/>
    </xf>
    <xf numFmtId="3" fontId="4" fillId="0" borderId="27" xfId="1" applyNumberFormat="1" applyFont="1" applyFill="1" applyBorder="1" applyAlignment="1" applyProtection="1">
      <alignment horizontal="center" vertical="center" wrapText="1"/>
      <protection locked="0"/>
    </xf>
    <xf numFmtId="3" fontId="23" fillId="0" borderId="24" xfId="1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3" fontId="4" fillId="2" borderId="143" xfId="1" applyNumberFormat="1" applyFont="1" applyFill="1" applyBorder="1" applyAlignment="1">
      <alignment horizontal="left" vertical="center"/>
    </xf>
    <xf numFmtId="0" fontId="54" fillId="0" borderId="0" xfId="0" applyFont="1"/>
    <xf numFmtId="0" fontId="55" fillId="0" borderId="0" xfId="0" applyFont="1"/>
    <xf numFmtId="0" fontId="4" fillId="0" borderId="134" xfId="1" applyFont="1" applyFill="1" applyBorder="1" applyAlignment="1"/>
    <xf numFmtId="3" fontId="1" fillId="0" borderId="181" xfId="1" applyNumberFormat="1" applyFont="1" applyFill="1" applyBorder="1" applyAlignment="1">
      <alignment horizontal="center" vertical="center" wrapText="1"/>
    </xf>
    <xf numFmtId="0" fontId="30" fillId="0" borderId="181" xfId="1" applyFont="1" applyFill="1" applyBorder="1" applyAlignment="1">
      <alignment horizontal="center" vertical="center"/>
    </xf>
    <xf numFmtId="0" fontId="30" fillId="0" borderId="181" xfId="1" applyFont="1" applyFill="1" applyBorder="1" applyAlignment="1">
      <alignment horizontal="center" vertical="center" wrapText="1"/>
    </xf>
    <xf numFmtId="0" fontId="1" fillId="0" borderId="181" xfId="1" applyFont="1" applyFill="1" applyBorder="1" applyAlignment="1">
      <alignment horizontal="center" vertical="center"/>
    </xf>
    <xf numFmtId="3" fontId="36" fillId="0" borderId="181" xfId="1" applyNumberFormat="1" applyFont="1" applyFill="1" applyBorder="1" applyAlignment="1">
      <alignment horizontal="center" vertical="center" wrapText="1"/>
    </xf>
    <xf numFmtId="0" fontId="1" fillId="0" borderId="181" xfId="1" applyFont="1" applyFill="1" applyBorder="1" applyAlignment="1">
      <alignment horizontal="left" vertical="center"/>
    </xf>
    <xf numFmtId="3" fontId="30" fillId="0" borderId="164" xfId="1" applyNumberFormat="1" applyFont="1" applyFill="1" applyBorder="1" applyAlignment="1">
      <alignment horizontal="center" vertical="center" wrapText="1"/>
    </xf>
    <xf numFmtId="3" fontId="1" fillId="0" borderId="164" xfId="1" applyNumberFormat="1" applyFont="1" applyFill="1" applyBorder="1" applyAlignment="1" applyProtection="1">
      <alignment horizontal="center" vertical="center" wrapText="1"/>
      <protection locked="0"/>
    </xf>
    <xf numFmtId="3" fontId="50" fillId="0" borderId="181" xfId="1" applyNumberFormat="1" applyFont="1" applyFill="1" applyBorder="1" applyAlignment="1">
      <alignment horizontal="center" vertical="center" wrapText="1"/>
    </xf>
    <xf numFmtId="3" fontId="30" fillId="0" borderId="181" xfId="1" applyNumberFormat="1" applyFont="1" applyFill="1" applyBorder="1" applyAlignment="1">
      <alignment horizontal="center" vertical="center" wrapText="1"/>
    </xf>
    <xf numFmtId="164" fontId="50" fillId="0" borderId="181" xfId="1" applyNumberFormat="1" applyFont="1" applyFill="1" applyBorder="1" applyAlignment="1">
      <alignment horizontal="center" vertical="center" wrapText="1"/>
    </xf>
    <xf numFmtId="3" fontId="1" fillId="0" borderId="181" xfId="1" applyNumberFormat="1" applyFont="1" applyFill="1" applyBorder="1" applyAlignment="1" applyProtection="1">
      <alignment horizontal="center" vertical="center" wrapText="1"/>
      <protection locked="0"/>
    </xf>
    <xf numFmtId="3" fontId="30" fillId="0" borderId="181" xfId="1" applyNumberFormat="1" applyFont="1" applyFill="1" applyBorder="1" applyAlignment="1">
      <alignment horizontal="center" vertical="center" wrapText="1"/>
    </xf>
    <xf numFmtId="3" fontId="31" fillId="0" borderId="181" xfId="1" applyNumberFormat="1" applyFont="1" applyFill="1" applyBorder="1" applyAlignment="1">
      <alignment horizontal="center" vertical="center" wrapText="1"/>
    </xf>
    <xf numFmtId="3" fontId="1" fillId="0" borderId="26" xfId="1" applyNumberFormat="1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" fillId="0" borderId="14" xfId="1" applyFont="1" applyFill="1" applyBorder="1" applyAlignment="1">
      <alignment vertical="center" wrapText="1"/>
    </xf>
    <xf numFmtId="3" fontId="30" fillId="0" borderId="14" xfId="1" applyNumberFormat="1" applyFont="1" applyFill="1" applyBorder="1" applyAlignment="1">
      <alignment horizontal="center" vertical="center" wrapText="1"/>
    </xf>
    <xf numFmtId="3" fontId="1" fillId="0" borderId="14" xfId="1" applyNumberFormat="1" applyFont="1" applyFill="1" applyBorder="1" applyAlignment="1" applyProtection="1">
      <alignment horizontal="center" vertical="center" wrapText="1"/>
      <protection locked="0"/>
    </xf>
    <xf numFmtId="2" fontId="0" fillId="0" borderId="0" xfId="0" applyNumberFormat="1"/>
    <xf numFmtId="2" fontId="7" fillId="0" borderId="181" xfId="1" applyNumberFormat="1" applyFont="1" applyFill="1" applyBorder="1" applyAlignment="1">
      <alignment horizontal="center" vertical="center" wrapText="1"/>
    </xf>
    <xf numFmtId="2" fontId="4" fillId="0" borderId="181" xfId="1" applyNumberFormat="1" applyFont="1" applyFill="1" applyBorder="1" applyAlignment="1">
      <alignment horizontal="center" vertical="center" wrapText="1"/>
    </xf>
    <xf numFmtId="2" fontId="53" fillId="0" borderId="181" xfId="1" applyNumberFormat="1" applyFont="1" applyFill="1" applyBorder="1" applyAlignment="1">
      <alignment horizontal="center" vertical="center" wrapText="1"/>
    </xf>
    <xf numFmtId="2" fontId="0" fillId="0" borderId="0" xfId="0" applyNumberFormat="1" applyFill="1"/>
    <xf numFmtId="2" fontId="18" fillId="0" borderId="0" xfId="0" applyNumberFormat="1" applyFont="1"/>
    <xf numFmtId="1" fontId="30" fillId="0" borderId="181" xfId="1" applyNumberFormat="1" applyFont="1" applyFill="1" applyBorder="1" applyAlignment="1">
      <alignment horizontal="center" vertical="center" wrapText="1"/>
    </xf>
    <xf numFmtId="1" fontId="18" fillId="0" borderId="0" xfId="0" applyNumberFormat="1" applyFont="1" applyFill="1"/>
    <xf numFmtId="1" fontId="18" fillId="0" borderId="0" xfId="0" applyNumberFormat="1" applyFont="1"/>
    <xf numFmtId="1" fontId="30" fillId="0" borderId="14" xfId="1" applyNumberFormat="1" applyFont="1" applyFill="1" applyBorder="1" applyAlignment="1">
      <alignment horizontal="center" vertical="center" wrapText="1"/>
    </xf>
    <xf numFmtId="1" fontId="30" fillId="0" borderId="164" xfId="1" applyNumberFormat="1" applyFont="1" applyFill="1" applyBorder="1" applyAlignment="1">
      <alignment horizontal="center" vertical="center" wrapText="1"/>
    </xf>
    <xf numFmtId="164" fontId="53" fillId="0" borderId="14" xfId="1" applyNumberFormat="1" applyFont="1" applyFill="1" applyBorder="1" applyAlignment="1">
      <alignment horizontal="center" vertical="center" wrapText="1"/>
    </xf>
    <xf numFmtId="0" fontId="30" fillId="0" borderId="124" xfId="1" applyFont="1" applyFill="1" applyBorder="1" applyAlignment="1">
      <alignment horizontal="center" vertical="center"/>
    </xf>
    <xf numFmtId="164" fontId="50" fillId="0" borderId="188" xfId="1" applyNumberFormat="1" applyFont="1" applyFill="1" applyBorder="1" applyAlignment="1">
      <alignment horizontal="center" vertical="center" wrapText="1"/>
    </xf>
    <xf numFmtId="0" fontId="4" fillId="0" borderId="14" xfId="1" applyFont="1" applyFill="1" applyBorder="1" applyAlignment="1">
      <alignment vertical="center"/>
    </xf>
    <xf numFmtId="164" fontId="53" fillId="0" borderId="164" xfId="1" applyNumberFormat="1" applyFont="1" applyFill="1" applyBorder="1" applyAlignment="1">
      <alignment horizontal="center" vertical="center" wrapText="1"/>
    </xf>
    <xf numFmtId="3" fontId="30" fillId="0" borderId="189" xfId="1" applyNumberFormat="1" applyFont="1" applyFill="1" applyBorder="1" applyAlignment="1">
      <alignment horizontal="center" vertical="center" wrapText="1"/>
    </xf>
    <xf numFmtId="3" fontId="30" fillId="0" borderId="190" xfId="1" applyNumberFormat="1" applyFont="1" applyBorder="1" applyAlignment="1" applyProtection="1">
      <alignment horizontal="center" vertical="center" wrapText="1"/>
      <protection locked="0"/>
    </xf>
    <xf numFmtId="3" fontId="1" fillId="0" borderId="167" xfId="1" applyNumberFormat="1" applyFont="1" applyBorder="1" applyAlignment="1">
      <alignment horizontal="center" vertical="center" wrapText="1"/>
    </xf>
    <xf numFmtId="3" fontId="30" fillId="0" borderId="191" xfId="1" applyNumberFormat="1" applyFont="1" applyBorder="1" applyAlignment="1">
      <alignment horizontal="center" wrapText="1"/>
    </xf>
    <xf numFmtId="3" fontId="1" fillId="0" borderId="44" xfId="1" applyNumberFormat="1" applyFont="1" applyBorder="1" applyAlignment="1">
      <alignment horizontal="center" vertical="center" wrapText="1"/>
    </xf>
    <xf numFmtId="3" fontId="30" fillId="0" borderId="192" xfId="1" applyNumberFormat="1" applyFont="1" applyBorder="1" applyAlignment="1">
      <alignment horizontal="center" wrapText="1"/>
    </xf>
    <xf numFmtId="3" fontId="30" fillId="0" borderId="191" xfId="1" applyNumberFormat="1" applyFont="1" applyBorder="1" applyAlignment="1">
      <alignment horizontal="center" vertical="center" wrapText="1"/>
    </xf>
    <xf numFmtId="3" fontId="1" fillId="0" borderId="191" xfId="1" applyNumberFormat="1" applyFont="1" applyBorder="1" applyAlignment="1">
      <alignment horizontal="center" wrapText="1"/>
    </xf>
    <xf numFmtId="3" fontId="1" fillId="0" borderId="28" xfId="1" applyNumberFormat="1" applyFont="1" applyBorder="1" applyAlignment="1">
      <alignment horizontal="center" vertical="center" wrapText="1"/>
    </xf>
    <xf numFmtId="3" fontId="1" fillId="0" borderId="193" xfId="1" applyNumberFormat="1" applyFont="1" applyBorder="1" applyAlignment="1">
      <alignment horizontal="center" vertical="center" wrapText="1"/>
    </xf>
    <xf numFmtId="3" fontId="1" fillId="0" borderId="194" xfId="1" applyNumberFormat="1" applyFont="1" applyBorder="1" applyAlignment="1">
      <alignment horizontal="center" vertical="center" wrapText="1"/>
    </xf>
    <xf numFmtId="3" fontId="1" fillId="0" borderId="195" xfId="1" applyNumberFormat="1" applyFont="1" applyBorder="1" applyAlignment="1">
      <alignment horizontal="center" vertical="center" wrapText="1"/>
    </xf>
    <xf numFmtId="3" fontId="1" fillId="0" borderId="196" xfId="1" applyNumberFormat="1" applyFont="1" applyBorder="1" applyAlignment="1">
      <alignment horizontal="center" vertical="center" wrapText="1"/>
    </xf>
    <xf numFmtId="3" fontId="1" fillId="0" borderId="197" xfId="1" applyNumberFormat="1" applyFont="1" applyBorder="1" applyAlignment="1">
      <alignment horizontal="center" vertical="center" wrapText="1"/>
    </xf>
    <xf numFmtId="3" fontId="1" fillId="0" borderId="198" xfId="1" applyNumberFormat="1" applyFont="1" applyBorder="1" applyAlignment="1">
      <alignment horizontal="center" vertical="center" wrapText="1"/>
    </xf>
    <xf numFmtId="3" fontId="32" fillId="0" borderId="195" xfId="1" applyNumberFormat="1" applyFont="1" applyBorder="1" applyAlignment="1">
      <alignment horizontal="center" vertical="center" wrapText="1"/>
    </xf>
    <xf numFmtId="3" fontId="32" fillId="0" borderId="4" xfId="1" applyNumberFormat="1" applyFont="1" applyFill="1" applyBorder="1" applyAlignment="1">
      <alignment horizontal="center" vertical="center" wrapText="1"/>
    </xf>
    <xf numFmtId="3" fontId="1" fillId="0" borderId="4" xfId="1" applyNumberFormat="1" applyFont="1" applyFill="1" applyBorder="1" applyAlignment="1">
      <alignment horizontal="center" vertical="center" wrapText="1"/>
    </xf>
    <xf numFmtId="3" fontId="1" fillId="0" borderId="163" xfId="1" applyNumberFormat="1" applyFont="1" applyFill="1" applyBorder="1" applyAlignment="1">
      <alignment horizontal="center" vertical="center" wrapText="1"/>
    </xf>
    <xf numFmtId="3" fontId="32" fillId="0" borderId="25" xfId="1" applyNumberFormat="1" applyFont="1" applyFill="1" applyBorder="1" applyAlignment="1">
      <alignment horizontal="center" vertical="center" wrapText="1"/>
    </xf>
    <xf numFmtId="3" fontId="1" fillId="0" borderId="25" xfId="1" applyNumberFormat="1" applyFont="1" applyFill="1" applyBorder="1" applyAlignment="1">
      <alignment horizontal="center" vertical="center" wrapText="1"/>
    </xf>
    <xf numFmtId="3" fontId="1" fillId="0" borderId="167" xfId="1" applyNumberFormat="1" applyFont="1" applyFill="1" applyBorder="1" applyAlignment="1">
      <alignment horizontal="center" vertical="center" wrapText="1"/>
    </xf>
    <xf numFmtId="3" fontId="32" fillId="0" borderId="146" xfId="1" applyNumberFormat="1" applyFont="1" applyFill="1" applyBorder="1" applyAlignment="1">
      <alignment horizontal="center" vertical="center" wrapText="1"/>
    </xf>
    <xf numFmtId="3" fontId="4" fillId="0" borderId="146" xfId="1" applyNumberFormat="1" applyFont="1" applyFill="1" applyBorder="1" applyAlignment="1">
      <alignment horizontal="center" vertical="center" wrapText="1"/>
    </xf>
    <xf numFmtId="3" fontId="1" fillId="0" borderId="146" xfId="1" applyNumberFormat="1" applyFont="1" applyFill="1" applyBorder="1" applyAlignment="1">
      <alignment horizontal="center" vertical="center" wrapText="1"/>
    </xf>
    <xf numFmtId="3" fontId="1" fillId="0" borderId="171" xfId="1" applyNumberFormat="1" applyFont="1" applyFill="1" applyBorder="1" applyAlignment="1">
      <alignment horizontal="center" vertical="center" wrapText="1"/>
    </xf>
    <xf numFmtId="9" fontId="3" fillId="8" borderId="183" xfId="24" applyFont="1" applyFill="1" applyBorder="1" applyAlignment="1">
      <alignment horizontal="center" vertical="center"/>
    </xf>
    <xf numFmtId="9" fontId="4" fillId="0" borderId="4" xfId="24" applyFont="1" applyBorder="1" applyAlignment="1">
      <alignment horizontal="center" vertical="center" wrapText="1"/>
    </xf>
    <xf numFmtId="9" fontId="4" fillId="0" borderId="25" xfId="24" applyFont="1" applyBorder="1" applyAlignment="1">
      <alignment horizontal="center" vertical="center" wrapText="1"/>
    </xf>
    <xf numFmtId="9" fontId="4" fillId="0" borderId="146" xfId="24" applyFont="1" applyBorder="1" applyAlignment="1">
      <alignment horizontal="center" vertical="center" wrapText="1"/>
    </xf>
    <xf numFmtId="9" fontId="3" fillId="0" borderId="68" xfId="24" applyFont="1" applyBorder="1" applyAlignment="1">
      <alignment horizontal="center" wrapText="1"/>
    </xf>
    <xf numFmtId="9" fontId="4" fillId="0" borderId="143" xfId="24" applyFont="1" applyBorder="1" applyAlignment="1">
      <alignment horizontal="center" vertical="center" wrapText="1"/>
    </xf>
    <xf numFmtId="9" fontId="4" fillId="0" borderId="155" xfId="24" applyFont="1" applyBorder="1" applyAlignment="1">
      <alignment horizontal="center" vertical="center" wrapText="1"/>
    </xf>
    <xf numFmtId="9" fontId="4" fillId="0" borderId="156" xfId="24" applyFont="1" applyBorder="1" applyAlignment="1">
      <alignment horizontal="center" vertical="center" wrapText="1"/>
    </xf>
    <xf numFmtId="9" fontId="4" fillId="0" borderId="24" xfId="24" applyFont="1" applyBorder="1" applyAlignment="1">
      <alignment horizontal="center" vertical="center" wrapText="1"/>
    </xf>
    <xf numFmtId="9" fontId="3" fillId="0" borderId="177" xfId="24" applyFont="1" applyBorder="1" applyAlignment="1">
      <alignment horizontal="center" wrapText="1"/>
    </xf>
    <xf numFmtId="9" fontId="4" fillId="0" borderId="12" xfId="24" applyFont="1" applyBorder="1" applyAlignment="1">
      <alignment horizontal="center" vertical="center" wrapText="1"/>
    </xf>
    <xf numFmtId="9" fontId="4" fillId="0" borderId="68" xfId="24" applyFont="1" applyBorder="1" applyAlignment="1">
      <alignment horizontal="center" vertical="center" wrapText="1"/>
    </xf>
    <xf numFmtId="9" fontId="4" fillId="0" borderId="163" xfId="24" applyFont="1" applyBorder="1" applyAlignment="1">
      <alignment horizontal="center" vertical="center" wrapText="1"/>
    </xf>
    <xf numFmtId="9" fontId="4" fillId="8" borderId="15" xfId="24" applyFont="1" applyFill="1" applyBorder="1" applyAlignment="1">
      <alignment horizontal="center" vertical="center"/>
    </xf>
    <xf numFmtId="9" fontId="4" fillId="8" borderId="97" xfId="24" applyFont="1" applyFill="1" applyBorder="1" applyAlignment="1">
      <alignment horizontal="center" vertical="center"/>
    </xf>
    <xf numFmtId="9" fontId="3" fillId="0" borderId="68" xfId="24" applyFont="1" applyBorder="1" applyAlignment="1">
      <alignment horizontal="center" vertical="center" wrapText="1"/>
    </xf>
    <xf numFmtId="9" fontId="4" fillId="0" borderId="141" xfId="24" applyFont="1" applyBorder="1" applyAlignment="1">
      <alignment horizontal="center" vertical="center"/>
    </xf>
    <xf numFmtId="9" fontId="4" fillId="0" borderId="171" xfId="24" applyFont="1" applyBorder="1" applyAlignment="1">
      <alignment horizontal="center" vertical="center" wrapText="1"/>
    </xf>
    <xf numFmtId="9" fontId="4" fillId="0" borderId="181" xfId="24" applyFont="1" applyBorder="1" applyAlignment="1">
      <alignment horizontal="center" vertical="center" wrapText="1"/>
    </xf>
    <xf numFmtId="9" fontId="4" fillId="0" borderId="68" xfId="24" applyFont="1" applyBorder="1" applyAlignment="1">
      <alignment horizontal="center" wrapText="1"/>
    </xf>
    <xf numFmtId="9" fontId="4" fillId="0" borderId="26" xfId="24" applyFont="1" applyBorder="1" applyAlignment="1">
      <alignment horizontal="center" vertical="center" wrapText="1"/>
    </xf>
    <xf numFmtId="9" fontId="4" fillId="0" borderId="126" xfId="24" applyFont="1" applyBorder="1" applyAlignment="1">
      <alignment horizontal="center" vertical="center" wrapText="1"/>
    </xf>
    <xf numFmtId="9" fontId="4" fillId="0" borderId="164" xfId="24" applyFont="1" applyBorder="1" applyAlignment="1">
      <alignment horizontal="center" vertical="center" wrapText="1"/>
    </xf>
    <xf numFmtId="9" fontId="4" fillId="0" borderId="182" xfId="24" applyFont="1" applyBorder="1" applyAlignment="1">
      <alignment horizontal="center" vertical="center" wrapText="1"/>
    </xf>
    <xf numFmtId="9" fontId="4" fillId="0" borderId="123" xfId="24" applyFont="1" applyBorder="1" applyAlignment="1">
      <alignment horizontal="center" vertical="center" wrapText="1"/>
    </xf>
    <xf numFmtId="9" fontId="4" fillId="0" borderId="15" xfId="24" applyFont="1" applyBorder="1" applyAlignment="1">
      <alignment horizontal="center" vertical="center" wrapText="1"/>
    </xf>
    <xf numFmtId="9" fontId="4" fillId="0" borderId="2" xfId="24" applyFont="1" applyBorder="1" applyAlignment="1">
      <alignment horizontal="center" vertical="center" wrapText="1"/>
    </xf>
    <xf numFmtId="9" fontId="4" fillId="0" borderId="97" xfId="24" applyFont="1" applyBorder="1" applyAlignment="1">
      <alignment horizontal="center" vertical="center" wrapText="1"/>
    </xf>
    <xf numFmtId="9" fontId="4" fillId="0" borderId="14" xfId="24" applyFont="1" applyBorder="1" applyAlignment="1">
      <alignment horizontal="center" vertical="center" wrapText="1"/>
    </xf>
    <xf numFmtId="9" fontId="4" fillId="0" borderId="134" xfId="24" applyFont="1" applyBorder="1" applyAlignment="1">
      <alignment horizontal="center" vertical="center" wrapText="1"/>
    </xf>
    <xf numFmtId="9" fontId="30" fillId="0" borderId="48" xfId="24" applyFont="1" applyBorder="1" applyAlignment="1">
      <alignment horizontal="center" wrapText="1"/>
    </xf>
    <xf numFmtId="3" fontId="4" fillId="0" borderId="141" xfId="1" applyNumberFormat="1" applyFont="1" applyBorder="1" applyAlignment="1">
      <alignment horizontal="center" vertical="center"/>
    </xf>
    <xf numFmtId="3" fontId="1" fillId="0" borderId="0" xfId="1" applyNumberFormat="1" applyFont="1" applyBorder="1" applyAlignment="1">
      <alignment horizontal="center" vertical="center"/>
    </xf>
    <xf numFmtId="3" fontId="1" fillId="0" borderId="143" xfId="1" applyNumberFormat="1" applyBorder="1" applyAlignment="1" applyProtection="1">
      <alignment horizontal="center" vertical="center" wrapText="1"/>
      <protection locked="0"/>
    </xf>
    <xf numFmtId="0" fontId="1" fillId="0" borderId="143" xfId="1" applyBorder="1" applyAlignment="1">
      <alignment horizontal="center" vertical="center"/>
    </xf>
    <xf numFmtId="3" fontId="1" fillId="0" borderId="164" xfId="1" applyNumberFormat="1" applyBorder="1" applyAlignment="1" applyProtection="1">
      <alignment horizontal="center" vertical="center" wrapText="1"/>
      <protection locked="0"/>
    </xf>
    <xf numFmtId="3" fontId="1" fillId="0" borderId="14" xfId="1" applyNumberFormat="1" applyBorder="1" applyAlignment="1" applyProtection="1">
      <alignment horizontal="center" vertical="center" wrapText="1"/>
      <protection locked="0"/>
    </xf>
    <xf numFmtId="3" fontId="30" fillId="0" borderId="143" xfId="1" applyNumberFormat="1" applyFont="1" applyFill="1" applyBorder="1" applyAlignment="1">
      <alignment horizontal="center" vertical="center" wrapText="1"/>
    </xf>
    <xf numFmtId="3" fontId="1" fillId="0" borderId="143" xfId="1" applyNumberFormat="1" applyFont="1" applyFill="1" applyBorder="1" applyAlignment="1" applyProtection="1">
      <alignment horizontal="center" vertical="center" wrapText="1"/>
      <protection locked="0"/>
    </xf>
    <xf numFmtId="3" fontId="36" fillId="2" borderId="9" xfId="1" applyNumberFormat="1" applyFont="1" applyFill="1" applyBorder="1" applyAlignment="1">
      <alignment horizontal="center" vertical="center" wrapText="1"/>
    </xf>
    <xf numFmtId="3" fontId="31" fillId="0" borderId="9" xfId="1" applyNumberFormat="1" applyFont="1" applyBorder="1" applyAlignment="1">
      <alignment horizontal="center" wrapText="1"/>
    </xf>
    <xf numFmtId="3" fontId="36" fillId="2" borderId="199" xfId="1" applyNumberFormat="1" applyFont="1" applyFill="1" applyBorder="1" applyAlignment="1">
      <alignment horizontal="center" vertical="center" wrapText="1"/>
    </xf>
    <xf numFmtId="3" fontId="36" fillId="2" borderId="159" xfId="1" applyNumberFormat="1" applyFont="1" applyFill="1" applyBorder="1" applyAlignment="1">
      <alignment horizontal="center" vertical="center" wrapText="1"/>
    </xf>
    <xf numFmtId="0" fontId="3" fillId="0" borderId="201" xfId="1" applyFont="1" applyBorder="1" applyAlignment="1">
      <alignment horizontal="left" vertical="center"/>
    </xf>
    <xf numFmtId="3" fontId="4" fillId="0" borderId="200" xfId="1" applyNumberFormat="1" applyFont="1" applyBorder="1" applyAlignment="1">
      <alignment horizontal="left" vertical="center"/>
    </xf>
    <xf numFmtId="3" fontId="36" fillId="2" borderId="202" xfId="1" applyNumberFormat="1" applyFont="1" applyFill="1" applyBorder="1" applyAlignment="1">
      <alignment horizontal="center" vertical="center" wrapText="1"/>
    </xf>
    <xf numFmtId="3" fontId="32" fillId="0" borderId="200" xfId="1" applyNumberFormat="1" applyFont="1" applyBorder="1" applyAlignment="1">
      <alignment horizontal="center" vertical="center" wrapText="1"/>
    </xf>
    <xf numFmtId="3" fontId="4" fillId="0" borderId="200" xfId="1" applyNumberFormat="1" applyFont="1" applyBorder="1" applyAlignment="1">
      <alignment horizontal="center" vertical="center" wrapText="1"/>
    </xf>
    <xf numFmtId="3" fontId="1" fillId="0" borderId="200" xfId="1" applyNumberFormat="1" applyFont="1" applyBorder="1" applyAlignment="1">
      <alignment horizontal="center" vertical="center" wrapText="1"/>
    </xf>
    <xf numFmtId="9" fontId="4" fillId="0" borderId="200" xfId="24" applyFont="1" applyBorder="1" applyAlignment="1">
      <alignment horizontal="center" vertical="center" wrapText="1"/>
    </xf>
    <xf numFmtId="0" fontId="3" fillId="0" borderId="124" xfId="1" applyFont="1" applyBorder="1" applyAlignment="1">
      <alignment horizontal="left" vertical="center"/>
    </xf>
    <xf numFmtId="3" fontId="30" fillId="2" borderId="189" xfId="1" applyNumberFormat="1" applyFont="1" applyFill="1" applyBorder="1" applyAlignment="1">
      <alignment horizontal="center" vertical="center" wrapText="1"/>
    </xf>
    <xf numFmtId="3" fontId="31" fillId="0" borderId="189" xfId="1" applyNumberFormat="1" applyFont="1" applyBorder="1" applyAlignment="1">
      <alignment horizontal="center" wrapText="1"/>
    </xf>
    <xf numFmtId="3" fontId="3" fillId="0" borderId="189" xfId="1" applyNumberFormat="1" applyFont="1" applyBorder="1" applyAlignment="1">
      <alignment horizontal="center" wrapText="1"/>
    </xf>
    <xf numFmtId="3" fontId="30" fillId="0" borderId="189" xfId="1" applyNumberFormat="1" applyFont="1" applyBorder="1" applyAlignment="1">
      <alignment horizontal="center" wrapText="1"/>
    </xf>
    <xf numFmtId="9" fontId="3" fillId="0" borderId="188" xfId="24" applyFont="1" applyBorder="1" applyAlignment="1">
      <alignment horizontal="center" vertical="center" wrapText="1"/>
    </xf>
    <xf numFmtId="9" fontId="4" fillId="0" borderId="188" xfId="24" applyFont="1" applyBorder="1" applyAlignment="1">
      <alignment horizontal="center" vertical="center" wrapText="1"/>
    </xf>
    <xf numFmtId="0" fontId="9" fillId="0" borderId="76" xfId="4" applyFont="1" applyBorder="1" applyAlignment="1">
      <alignment horizontal="center" vertical="center"/>
    </xf>
    <xf numFmtId="0" fontId="9" fillId="0" borderId="77" xfId="4" applyFont="1" applyBorder="1" applyAlignment="1">
      <alignment horizontal="center" vertical="center"/>
    </xf>
    <xf numFmtId="0" fontId="10" fillId="0" borderId="81" xfId="4" applyFont="1" applyBorder="1" applyAlignment="1">
      <alignment horizontal="center" vertical="center"/>
    </xf>
    <xf numFmtId="0" fontId="10" fillId="0" borderId="82" xfId="4" applyFont="1" applyBorder="1" applyAlignment="1">
      <alignment horizontal="center" vertical="center"/>
    </xf>
    <xf numFmtId="0" fontId="10" fillId="0" borderId="83" xfId="4" applyFont="1" applyBorder="1" applyAlignment="1">
      <alignment horizontal="center" vertical="center"/>
    </xf>
    <xf numFmtId="17" fontId="10" fillId="0" borderId="81" xfId="4" applyNumberFormat="1" applyFont="1" applyBorder="1" applyAlignment="1">
      <alignment horizontal="center" vertical="center"/>
    </xf>
    <xf numFmtId="0" fontId="10" fillId="0" borderId="78" xfId="4" applyFont="1" applyBorder="1" applyAlignment="1">
      <alignment horizontal="center" vertical="center"/>
    </xf>
    <xf numFmtId="0" fontId="10" fillId="0" borderId="79" xfId="4" applyFont="1" applyBorder="1" applyAlignment="1">
      <alignment horizontal="center" vertical="center"/>
    </xf>
    <xf numFmtId="0" fontId="10" fillId="0" borderId="80" xfId="4" applyFont="1" applyBorder="1" applyAlignment="1">
      <alignment horizontal="center" vertical="center"/>
    </xf>
    <xf numFmtId="0" fontId="10" fillId="0" borderId="84" xfId="4" applyFont="1" applyBorder="1" applyAlignment="1">
      <alignment horizontal="left" vertical="center"/>
    </xf>
    <xf numFmtId="0" fontId="10" fillId="0" borderId="85" xfId="4" applyFont="1" applyBorder="1" applyAlignment="1">
      <alignment horizontal="left" vertical="center"/>
    </xf>
    <xf numFmtId="0" fontId="6" fillId="0" borderId="0" xfId="1" applyFont="1" applyAlignment="1">
      <alignment horizontal="center"/>
    </xf>
    <xf numFmtId="0" fontId="2" fillId="5" borderId="35" xfId="1" applyFont="1" applyFill="1" applyBorder="1" applyAlignment="1">
      <alignment horizontal="center" vertical="center"/>
    </xf>
    <xf numFmtId="0" fontId="2" fillId="5" borderId="36" xfId="1" applyFont="1" applyFill="1" applyBorder="1" applyAlignment="1">
      <alignment horizontal="center" vertical="center"/>
    </xf>
    <xf numFmtId="0" fontId="2" fillId="0" borderId="181" xfId="1" applyFont="1" applyFill="1" applyBorder="1" applyAlignment="1">
      <alignment horizontal="center" vertical="center"/>
    </xf>
    <xf numFmtId="0" fontId="30" fillId="0" borderId="159" xfId="1" applyFont="1" applyFill="1" applyBorder="1" applyAlignment="1">
      <alignment horizontal="center" vertical="center"/>
    </xf>
    <xf numFmtId="0" fontId="30" fillId="0" borderId="187" xfId="1" applyFont="1" applyFill="1" applyBorder="1" applyAlignment="1">
      <alignment horizontal="center" vertical="center"/>
    </xf>
    <xf numFmtId="0" fontId="30" fillId="0" borderId="158" xfId="1" applyFont="1" applyFill="1" applyBorder="1" applyAlignment="1">
      <alignment horizontal="center" vertical="center"/>
    </xf>
    <xf numFmtId="0" fontId="3" fillId="0" borderId="14" xfId="1" applyFont="1" applyFill="1" applyBorder="1" applyAlignment="1">
      <alignment horizontal="center" vertical="center" wrapText="1"/>
    </xf>
    <xf numFmtId="0" fontId="3" fillId="0" borderId="164" xfId="1" applyFont="1" applyFill="1" applyBorder="1" applyAlignment="1">
      <alignment horizontal="center" vertical="center" wrapText="1"/>
    </xf>
    <xf numFmtId="0" fontId="3" fillId="0" borderId="14" xfId="1" applyFont="1" applyFill="1" applyBorder="1" applyAlignment="1">
      <alignment horizontal="center" vertical="center"/>
    </xf>
    <xf numFmtId="0" fontId="3" fillId="0" borderId="164" xfId="1" applyFont="1" applyFill="1" applyBorder="1" applyAlignment="1">
      <alignment horizontal="center" vertical="center"/>
    </xf>
    <xf numFmtId="0" fontId="2" fillId="5" borderId="3" xfId="1" applyFont="1" applyFill="1" applyBorder="1" applyAlignment="1">
      <alignment horizontal="center" vertical="center"/>
    </xf>
    <xf numFmtId="0" fontId="2" fillId="5" borderId="8" xfId="1" applyFont="1" applyFill="1" applyBorder="1" applyAlignment="1">
      <alignment horizontal="center" vertical="center"/>
    </xf>
    <xf numFmtId="0" fontId="2" fillId="5" borderId="6" xfId="1" applyFont="1" applyFill="1" applyBorder="1" applyAlignment="1">
      <alignment horizontal="center" vertical="center"/>
    </xf>
    <xf numFmtId="0" fontId="2" fillId="0" borderId="35" xfId="1" applyFont="1" applyFill="1" applyBorder="1" applyAlignment="1">
      <alignment horizontal="center" vertical="center"/>
    </xf>
    <xf numFmtId="0" fontId="2" fillId="0" borderId="36" xfId="1" applyFont="1" applyFill="1" applyBorder="1" applyAlignment="1">
      <alignment horizontal="center" vertical="center"/>
    </xf>
    <xf numFmtId="1" fontId="2" fillId="0" borderId="181" xfId="1" applyNumberFormat="1" applyFont="1" applyFill="1" applyBorder="1" applyAlignment="1">
      <alignment horizontal="center" vertical="center"/>
    </xf>
    <xf numFmtId="1" fontId="30" fillId="0" borderId="14" xfId="1" applyNumberFormat="1" applyFont="1" applyFill="1" applyBorder="1" applyAlignment="1">
      <alignment horizontal="center" vertical="center" wrapText="1"/>
    </xf>
    <xf numFmtId="1" fontId="30" fillId="0" borderId="134" xfId="1" applyNumberFormat="1" applyFont="1" applyFill="1" applyBorder="1" applyAlignment="1">
      <alignment horizontal="center" vertical="center" wrapText="1"/>
    </xf>
    <xf numFmtId="1" fontId="30" fillId="0" borderId="164" xfId="1" applyNumberFormat="1" applyFont="1" applyFill="1" applyBorder="1" applyAlignment="1">
      <alignment horizontal="center" vertical="center" wrapText="1"/>
    </xf>
    <xf numFmtId="164" fontId="53" fillId="0" borderId="14" xfId="1" applyNumberFormat="1" applyFont="1" applyFill="1" applyBorder="1" applyAlignment="1">
      <alignment horizontal="center" vertical="center" wrapText="1"/>
    </xf>
    <xf numFmtId="164" fontId="53" fillId="0" borderId="134" xfId="1" applyNumberFormat="1" applyFont="1" applyFill="1" applyBorder="1" applyAlignment="1">
      <alignment horizontal="center" vertical="center" wrapText="1"/>
    </xf>
    <xf numFmtId="164" fontId="53" fillId="0" borderId="164" xfId="1" applyNumberFormat="1" applyFont="1" applyFill="1" applyBorder="1" applyAlignment="1">
      <alignment horizontal="center" vertical="center" wrapText="1"/>
    </xf>
    <xf numFmtId="3" fontId="32" fillId="0" borderId="181" xfId="1" applyNumberFormat="1" applyFont="1" applyFill="1" applyBorder="1" applyAlignment="1" applyProtection="1">
      <alignment horizontal="center" vertical="center" wrapText="1"/>
      <protection locked="0"/>
    </xf>
    <xf numFmtId="3" fontId="31" fillId="0" borderId="181" xfId="1" applyNumberFormat="1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 vertical="center"/>
    </xf>
    <xf numFmtId="2" fontId="2" fillId="0" borderId="181" xfId="1" applyNumberFormat="1" applyFont="1" applyFill="1" applyBorder="1" applyAlignment="1">
      <alignment horizontal="center" vertical="center"/>
    </xf>
    <xf numFmtId="3" fontId="4" fillId="0" borderId="170" xfId="1" applyNumberFormat="1" applyFont="1" applyFill="1" applyBorder="1" applyAlignment="1">
      <alignment horizontal="center" vertical="center" wrapText="1"/>
    </xf>
    <xf numFmtId="3" fontId="4" fillId="0" borderId="134" xfId="1" applyNumberFormat="1" applyFont="1" applyFill="1" applyBorder="1" applyAlignment="1">
      <alignment horizontal="center" vertical="center" wrapText="1"/>
    </xf>
    <xf numFmtId="3" fontId="4" fillId="0" borderId="164" xfId="1" applyNumberFormat="1" applyFont="1" applyFill="1" applyBorder="1" applyAlignment="1">
      <alignment horizontal="center" vertical="center" wrapText="1"/>
    </xf>
    <xf numFmtId="9" fontId="4" fillId="0" borderId="26" xfId="24" applyFont="1" applyBorder="1" applyAlignment="1">
      <alignment horizontal="center" vertical="center" wrapText="1"/>
    </xf>
    <xf numFmtId="9" fontId="4" fillId="0" borderId="12" xfId="24" applyFont="1" applyBorder="1" applyAlignment="1">
      <alignment horizontal="center" vertical="center" wrapText="1"/>
    </xf>
    <xf numFmtId="0" fontId="2" fillId="5" borderId="35" xfId="1" applyFont="1" applyFill="1" applyBorder="1" applyAlignment="1">
      <alignment horizontal="left" vertical="center"/>
    </xf>
    <xf numFmtId="0" fontId="2" fillId="5" borderId="36" xfId="1" applyFont="1" applyFill="1" applyBorder="1" applyAlignment="1">
      <alignment horizontal="left" vertical="center"/>
    </xf>
    <xf numFmtId="3" fontId="32" fillId="0" borderId="26" xfId="1" applyNumberFormat="1" applyFont="1" applyBorder="1" applyAlignment="1">
      <alignment horizontal="center" vertical="center" wrapText="1"/>
    </xf>
    <xf numFmtId="3" fontId="32" fillId="0" borderId="12" xfId="1" applyNumberFormat="1" applyFont="1" applyBorder="1" applyAlignment="1">
      <alignment horizontal="center" vertical="center" wrapText="1"/>
    </xf>
    <xf numFmtId="3" fontId="26" fillId="0" borderId="26" xfId="1" applyNumberFormat="1" applyFont="1" applyBorder="1" applyAlignment="1">
      <alignment horizontal="center" vertical="center" wrapText="1"/>
    </xf>
    <xf numFmtId="3" fontId="26" fillId="0" borderId="12" xfId="1" applyNumberFormat="1" applyFont="1" applyBorder="1" applyAlignment="1">
      <alignment horizontal="center" vertical="center" wrapText="1"/>
    </xf>
    <xf numFmtId="3" fontId="1" fillId="0" borderId="26" xfId="1" applyNumberFormat="1" applyFont="1" applyBorder="1" applyAlignment="1">
      <alignment horizontal="center" vertical="center" wrapText="1"/>
    </xf>
    <xf numFmtId="3" fontId="1" fillId="0" borderId="12" xfId="1" applyNumberFormat="1" applyFont="1" applyBorder="1" applyAlignment="1">
      <alignment horizontal="center" vertical="center" wrapText="1"/>
    </xf>
    <xf numFmtId="3" fontId="1" fillId="0" borderId="9" xfId="1" applyNumberFormat="1" applyFont="1" applyBorder="1" applyAlignment="1">
      <alignment horizontal="center" vertical="center" wrapText="1"/>
    </xf>
    <xf numFmtId="0" fontId="2" fillId="5" borderId="128" xfId="1" applyFont="1" applyFill="1" applyBorder="1" applyAlignment="1">
      <alignment horizontal="left" vertical="center"/>
    </xf>
    <xf numFmtId="0" fontId="2" fillId="5" borderId="165" xfId="1" applyFont="1" applyFill="1" applyBorder="1" applyAlignment="1">
      <alignment horizontal="left" vertical="center"/>
    </xf>
    <xf numFmtId="0" fontId="2" fillId="5" borderId="0" xfId="1" applyFont="1" applyFill="1" applyAlignment="1">
      <alignment horizontal="left" vertical="center"/>
    </xf>
    <xf numFmtId="0" fontId="6" fillId="0" borderId="0" xfId="1" applyFont="1" applyAlignment="1">
      <alignment horizontal="center" vertical="center" wrapText="1"/>
    </xf>
    <xf numFmtId="3" fontId="36" fillId="2" borderId="26" xfId="1" applyNumberFormat="1" applyFont="1" applyFill="1" applyBorder="1" applyAlignment="1">
      <alignment horizontal="center" vertical="center" wrapText="1"/>
    </xf>
    <xf numFmtId="3" fontId="36" fillId="2" borderId="12" xfId="1" applyNumberFormat="1" applyFont="1" applyFill="1" applyBorder="1" applyAlignment="1">
      <alignment horizontal="center" vertical="center" wrapText="1"/>
    </xf>
    <xf numFmtId="3" fontId="32" fillId="0" borderId="9" xfId="1" applyNumberFormat="1" applyFont="1" applyBorder="1" applyAlignment="1">
      <alignment horizontal="center" vertical="center" wrapText="1"/>
    </xf>
    <xf numFmtId="0" fontId="2" fillId="5" borderId="130" xfId="1" applyFont="1" applyFill="1" applyBorder="1" applyAlignment="1">
      <alignment horizontal="left" vertical="center"/>
    </xf>
    <xf numFmtId="0" fontId="2" fillId="5" borderId="175" xfId="1" applyFont="1" applyFill="1" applyBorder="1" applyAlignment="1">
      <alignment horizontal="left" vertical="center"/>
    </xf>
    <xf numFmtId="0" fontId="2" fillId="5" borderId="180" xfId="1" applyFont="1" applyFill="1" applyBorder="1" applyAlignment="1">
      <alignment horizontal="left" vertical="center"/>
    </xf>
    <xf numFmtId="0" fontId="2" fillId="5" borderId="181" xfId="1" applyFont="1" applyFill="1" applyBorder="1" applyAlignment="1">
      <alignment horizontal="left" vertical="center"/>
    </xf>
    <xf numFmtId="0" fontId="2" fillId="5" borderId="44" xfId="1" applyFont="1" applyFill="1" applyBorder="1" applyAlignment="1">
      <alignment horizontal="left" vertical="center"/>
    </xf>
    <xf numFmtId="0" fontId="31" fillId="5" borderId="35" xfId="1" applyFont="1" applyFill="1" applyBorder="1" applyAlignment="1">
      <alignment horizontal="left" vertical="center"/>
    </xf>
    <xf numFmtId="0" fontId="31" fillId="5" borderId="36" xfId="1" applyFont="1" applyFill="1" applyBorder="1" applyAlignment="1">
      <alignment horizontal="left" vertical="center"/>
    </xf>
    <xf numFmtId="0" fontId="29" fillId="0" borderId="0" xfId="1" applyFont="1" applyAlignment="1">
      <alignment horizontal="center"/>
    </xf>
    <xf numFmtId="164" fontId="5" fillId="3" borderId="170" xfId="1" applyNumberFormat="1" applyFont="1" applyFill="1" applyBorder="1" applyAlignment="1">
      <alignment horizontal="center" vertical="center" wrapText="1"/>
    </xf>
    <xf numFmtId="164" fontId="5" fillId="3" borderId="15" xfId="1" applyNumberFormat="1" applyFont="1" applyFill="1" applyBorder="1" applyAlignment="1">
      <alignment horizontal="center" vertical="center" wrapText="1"/>
    </xf>
    <xf numFmtId="3" fontId="4" fillId="0" borderId="170" xfId="1" applyNumberFormat="1" applyFont="1" applyBorder="1" applyAlignment="1" applyProtection="1">
      <alignment horizontal="center" vertical="center" wrapText="1"/>
      <protection locked="0"/>
    </xf>
    <xf numFmtId="3" fontId="4" fillId="0" borderId="15" xfId="1" applyNumberFormat="1" applyFont="1" applyBorder="1" applyAlignment="1" applyProtection="1">
      <alignment horizontal="center" vertical="center" wrapText="1"/>
      <protection locked="0"/>
    </xf>
    <xf numFmtId="0" fontId="4" fillId="0" borderId="168" xfId="1" applyFont="1" applyBorder="1" applyAlignment="1">
      <alignment horizontal="left" vertical="center" wrapText="1"/>
    </xf>
    <xf numFmtId="0" fontId="4" fillId="0" borderId="169" xfId="1" applyFont="1" applyBorder="1" applyAlignment="1">
      <alignment horizontal="left" vertical="center" wrapText="1"/>
    </xf>
    <xf numFmtId="0" fontId="2" fillId="5" borderId="128" xfId="1" applyFont="1" applyFill="1" applyBorder="1" applyAlignment="1">
      <alignment horizontal="center" vertical="center"/>
    </xf>
    <xf numFmtId="0" fontId="22" fillId="29" borderId="81" xfId="0" applyFont="1" applyFill="1" applyBorder="1" applyAlignment="1">
      <alignment horizontal="center"/>
    </xf>
    <xf numFmtId="0" fontId="22" fillId="29" borderId="176" xfId="0" applyFont="1" applyFill="1" applyBorder="1" applyAlignment="1">
      <alignment horizontal="center"/>
    </xf>
    <xf numFmtId="3" fontId="4" fillId="4" borderId="170" xfId="1" applyNumberFormat="1" applyFont="1" applyFill="1" applyBorder="1" applyAlignment="1">
      <alignment horizontal="center" vertical="center" wrapText="1"/>
    </xf>
    <xf numFmtId="3" fontId="4" fillId="4" borderId="15" xfId="1" applyNumberFormat="1" applyFont="1" applyFill="1" applyBorder="1" applyAlignment="1">
      <alignment horizontal="center" vertical="center" wrapText="1"/>
    </xf>
    <xf numFmtId="0" fontId="22" fillId="29" borderId="178" xfId="0" applyFont="1" applyFill="1" applyBorder="1" applyAlignment="1">
      <alignment horizontal="center"/>
    </xf>
    <xf numFmtId="0" fontId="22" fillId="29" borderId="179" xfId="0" applyFont="1" applyFill="1" applyBorder="1" applyAlignment="1">
      <alignment horizontal="center"/>
    </xf>
    <xf numFmtId="3" fontId="1" fillId="0" borderId="26" xfId="1" applyNumberFormat="1" applyBorder="1" applyAlignment="1">
      <alignment horizontal="center" vertical="center" wrapText="1"/>
    </xf>
    <xf numFmtId="3" fontId="1" fillId="0" borderId="12" xfId="1" applyNumberFormat="1" applyBorder="1" applyAlignment="1">
      <alignment horizontal="center" vertical="center" wrapText="1"/>
    </xf>
    <xf numFmtId="3" fontId="1" fillId="0" borderId="9" xfId="1" applyNumberFormat="1" applyBorder="1" applyAlignment="1">
      <alignment horizontal="center" vertical="center" wrapText="1"/>
    </xf>
    <xf numFmtId="164" fontId="40" fillId="7" borderId="26" xfId="1" applyNumberFormat="1" applyFont="1" applyFill="1" applyBorder="1" applyAlignment="1">
      <alignment horizontal="center" vertical="center" wrapText="1"/>
    </xf>
    <xf numFmtId="164" fontId="40" fillId="7" borderId="12" xfId="1" applyNumberFormat="1" applyFont="1" applyFill="1" applyBorder="1" applyAlignment="1">
      <alignment horizontal="center" vertical="center" wrapText="1"/>
    </xf>
    <xf numFmtId="164" fontId="40" fillId="7" borderId="9" xfId="1" applyNumberFormat="1" applyFont="1" applyFill="1" applyBorder="1" applyAlignment="1">
      <alignment horizontal="center" vertical="center" wrapText="1"/>
    </xf>
    <xf numFmtId="164" fontId="40" fillId="3" borderId="26" xfId="1" applyNumberFormat="1" applyFont="1" applyFill="1" applyBorder="1" applyAlignment="1">
      <alignment horizontal="center" vertical="center" wrapText="1"/>
    </xf>
    <xf numFmtId="164" fontId="40" fillId="3" borderId="12" xfId="1" applyNumberFormat="1" applyFont="1" applyFill="1" applyBorder="1" applyAlignment="1">
      <alignment horizontal="center" vertical="center" wrapText="1"/>
    </xf>
    <xf numFmtId="164" fontId="40" fillId="3" borderId="9" xfId="1" applyNumberFormat="1" applyFont="1" applyFill="1" applyBorder="1" applyAlignment="1">
      <alignment horizontal="center" vertical="center" wrapText="1"/>
    </xf>
    <xf numFmtId="3" fontId="4" fillId="0" borderId="26" xfId="1" applyNumberFormat="1" applyFont="1" applyBorder="1" applyAlignment="1">
      <alignment horizontal="center" vertical="center" wrapText="1"/>
    </xf>
    <xf numFmtId="3" fontId="4" fillId="0" borderId="12" xfId="1" applyNumberFormat="1" applyFont="1" applyBorder="1" applyAlignment="1">
      <alignment horizontal="center" vertical="center" wrapText="1"/>
    </xf>
    <xf numFmtId="3" fontId="4" fillId="0" borderId="9" xfId="1" applyNumberFormat="1" applyFont="1" applyBorder="1" applyAlignment="1">
      <alignment horizontal="center" vertical="center" wrapText="1"/>
    </xf>
    <xf numFmtId="164" fontId="5" fillId="3" borderId="26" xfId="1" applyNumberFormat="1" applyFont="1" applyFill="1" applyBorder="1" applyAlignment="1">
      <alignment horizontal="center" vertical="center" wrapText="1"/>
    </xf>
    <xf numFmtId="164" fontId="5" fillId="3" borderId="12" xfId="1" applyNumberFormat="1" applyFont="1" applyFill="1" applyBorder="1" applyAlignment="1">
      <alignment horizontal="center" vertical="center" wrapText="1"/>
    </xf>
    <xf numFmtId="164" fontId="5" fillId="3" borderId="9" xfId="1" applyNumberFormat="1" applyFont="1" applyFill="1" applyBorder="1" applyAlignment="1">
      <alignment horizontal="center" vertical="center" wrapText="1"/>
    </xf>
    <xf numFmtId="3" fontId="4" fillId="4" borderId="26" xfId="1" applyNumberFormat="1" applyFont="1" applyFill="1" applyBorder="1" applyAlignment="1">
      <alignment horizontal="center" vertical="center" wrapText="1"/>
    </xf>
    <xf numFmtId="3" fontId="4" fillId="4" borderId="12" xfId="1" applyNumberFormat="1" applyFont="1" applyFill="1" applyBorder="1" applyAlignment="1">
      <alignment horizontal="center" vertical="center" wrapText="1"/>
    </xf>
    <xf numFmtId="3" fontId="4" fillId="4" borderId="9" xfId="1" applyNumberFormat="1" applyFont="1" applyFill="1" applyBorder="1" applyAlignment="1">
      <alignment horizontal="center" vertical="center" wrapText="1"/>
    </xf>
    <xf numFmtId="3" fontId="36" fillId="2" borderId="9" xfId="1" applyNumberFormat="1" applyFont="1" applyFill="1" applyBorder="1" applyAlignment="1">
      <alignment horizontal="center" vertical="center" wrapText="1"/>
    </xf>
    <xf numFmtId="164" fontId="5" fillId="7" borderId="170" xfId="1" applyNumberFormat="1" applyFont="1" applyFill="1" applyBorder="1" applyAlignment="1">
      <alignment horizontal="center" vertical="center" wrapText="1"/>
    </xf>
    <xf numFmtId="164" fontId="5" fillId="7" borderId="15" xfId="1" applyNumberFormat="1" applyFont="1" applyFill="1" applyBorder="1" applyAlignment="1">
      <alignment horizontal="center" vertical="center" wrapText="1"/>
    </xf>
    <xf numFmtId="3" fontId="3" fillId="2" borderId="14" xfId="1" applyNumberFormat="1" applyFont="1" applyFill="1" applyBorder="1" applyAlignment="1">
      <alignment horizontal="center" vertical="center" wrapText="1"/>
    </xf>
    <xf numFmtId="3" fontId="3" fillId="2" borderId="164" xfId="1" applyNumberFormat="1" applyFont="1" applyFill="1" applyBorder="1" applyAlignment="1">
      <alignment horizontal="center" vertical="center" wrapText="1"/>
    </xf>
    <xf numFmtId="0" fontId="2" fillId="26" borderId="81" xfId="1" applyFont="1" applyFill="1" applyBorder="1" applyAlignment="1">
      <alignment horizontal="center" vertical="center"/>
    </xf>
    <xf numFmtId="0" fontId="2" fillId="26" borderId="101" xfId="1" applyFont="1" applyFill="1" applyBorder="1" applyAlignment="1">
      <alignment horizontal="center" vertical="center"/>
    </xf>
    <xf numFmtId="0" fontId="2" fillId="26" borderId="122" xfId="1" applyFont="1" applyFill="1" applyBorder="1" applyAlignment="1">
      <alignment horizontal="center" vertical="center"/>
    </xf>
    <xf numFmtId="0" fontId="2" fillId="26" borderId="100" xfId="1" applyFont="1" applyFill="1" applyBorder="1" applyAlignment="1">
      <alignment horizontal="center" vertical="center"/>
    </xf>
    <xf numFmtId="164" fontId="5" fillId="7" borderId="26" xfId="1" applyNumberFormat="1" applyFont="1" applyFill="1" applyBorder="1" applyAlignment="1">
      <alignment horizontal="center" vertical="center" wrapText="1"/>
    </xf>
    <xf numFmtId="164" fontId="5" fillId="7" borderId="12" xfId="1" applyNumberFormat="1" applyFont="1" applyFill="1" applyBorder="1" applyAlignment="1">
      <alignment horizontal="center" vertical="center" wrapText="1"/>
    </xf>
    <xf numFmtId="164" fontId="5" fillId="7" borderId="9" xfId="1" applyNumberFormat="1" applyFont="1" applyFill="1" applyBorder="1" applyAlignment="1">
      <alignment horizontal="center" vertical="center" wrapText="1"/>
    </xf>
    <xf numFmtId="3" fontId="23" fillId="2" borderId="26" xfId="1" applyNumberFormat="1" applyFont="1" applyFill="1" applyBorder="1" applyAlignment="1">
      <alignment horizontal="center" vertical="center" wrapText="1"/>
    </xf>
    <xf numFmtId="3" fontId="23" fillId="2" borderId="12" xfId="1" applyNumberFormat="1" applyFont="1" applyFill="1" applyBorder="1" applyAlignment="1">
      <alignment horizontal="center" vertical="center" wrapText="1"/>
    </xf>
    <xf numFmtId="3" fontId="23" fillId="2" borderId="9" xfId="1" applyNumberFormat="1" applyFont="1" applyFill="1" applyBorder="1" applyAlignment="1">
      <alignment horizontal="center" vertical="center" wrapText="1"/>
    </xf>
    <xf numFmtId="3" fontId="4" fillId="13" borderId="26" xfId="1" applyNumberFormat="1" applyFont="1" applyFill="1" applyBorder="1" applyAlignment="1">
      <alignment horizontal="center" vertical="center" wrapText="1"/>
    </xf>
    <xf numFmtId="3" fontId="4" fillId="13" borderId="12" xfId="1" applyNumberFormat="1" applyFont="1" applyFill="1" applyBorder="1" applyAlignment="1">
      <alignment horizontal="center" vertical="center" wrapText="1"/>
    </xf>
    <xf numFmtId="3" fontId="4" fillId="13" borderId="9" xfId="1" applyNumberFormat="1" applyFont="1" applyFill="1" applyBorder="1" applyAlignment="1">
      <alignment horizontal="center" vertical="center" wrapText="1"/>
    </xf>
    <xf numFmtId="0" fontId="2" fillId="16" borderId="128" xfId="1" applyFont="1" applyFill="1" applyBorder="1" applyAlignment="1">
      <alignment horizontal="center" vertical="center"/>
    </xf>
    <xf numFmtId="0" fontId="2" fillId="16" borderId="36" xfId="1" applyFont="1" applyFill="1" applyBorder="1" applyAlignment="1">
      <alignment horizontal="center" vertical="center"/>
    </xf>
    <xf numFmtId="0" fontId="27" fillId="18" borderId="36" xfId="0" applyFont="1" applyFill="1" applyBorder="1" applyAlignment="1">
      <alignment horizontal="center"/>
    </xf>
    <xf numFmtId="0" fontId="27" fillId="19" borderId="36" xfId="0" applyFont="1" applyFill="1" applyBorder="1" applyAlignment="1">
      <alignment horizontal="center"/>
    </xf>
    <xf numFmtId="0" fontId="27" fillId="20" borderId="36" xfId="0" applyFont="1" applyFill="1" applyBorder="1" applyAlignment="1">
      <alignment horizontal="center"/>
    </xf>
    <xf numFmtId="0" fontId="2" fillId="16" borderId="35" xfId="1" applyFont="1" applyFill="1" applyBorder="1" applyAlignment="1">
      <alignment horizontal="center" vertical="center"/>
    </xf>
    <xf numFmtId="167" fontId="7" fillId="3" borderId="75" xfId="1" applyNumberFormat="1" applyFont="1" applyFill="1" applyBorder="1" applyAlignment="1">
      <alignment horizontal="center" vertical="center" wrapText="1"/>
    </xf>
    <xf numFmtId="167" fontId="7" fillId="3" borderId="9" xfId="1" applyNumberFormat="1" applyFont="1" applyFill="1" applyBorder="1" applyAlignment="1">
      <alignment horizontal="center" vertical="center" wrapText="1"/>
    </xf>
    <xf numFmtId="167" fontId="5" fillId="7" borderId="75" xfId="1" applyNumberFormat="1" applyFont="1" applyFill="1" applyBorder="1" applyAlignment="1">
      <alignment horizontal="center" vertical="center" wrapText="1"/>
    </xf>
    <xf numFmtId="167" fontId="5" fillId="7" borderId="9" xfId="1" applyNumberFormat="1" applyFont="1" applyFill="1" applyBorder="1" applyAlignment="1">
      <alignment horizontal="center" vertical="center" wrapText="1"/>
    </xf>
    <xf numFmtId="0" fontId="2" fillId="21" borderId="55" xfId="1" applyFont="1" applyFill="1" applyBorder="1" applyAlignment="1">
      <alignment horizontal="center" vertical="center"/>
    </xf>
    <xf numFmtId="0" fontId="2" fillId="21" borderId="0" xfId="1" applyFont="1" applyFill="1" applyAlignment="1">
      <alignment horizontal="center" vertical="center"/>
    </xf>
  </cellXfs>
  <cellStyles count="26">
    <cellStyle name="Hiperlink" xfId="6" builtinId="8" hidden="1"/>
    <cellStyle name="Hiperlink" xfId="8" builtinId="8" hidden="1"/>
    <cellStyle name="Hiperlink" xfId="10" builtinId="8" hidden="1"/>
    <cellStyle name="Hiperlink" xfId="12" builtinId="8" hidden="1"/>
    <cellStyle name="Hiperlink" xfId="14" builtinId="8" hidden="1"/>
    <cellStyle name="Hiperlink" xfId="16" builtinId="8" hidden="1"/>
    <cellStyle name="Hiperlink" xfId="18" builtinId="8" hidden="1"/>
    <cellStyle name="Hiperlink" xfId="20" builtinId="8" hidden="1"/>
    <cellStyle name="Hiperlink" xfId="22" builtinId="8" hidden="1"/>
    <cellStyle name="Hiperlink Visitado" xfId="7" builtinId="9" hidden="1"/>
    <cellStyle name="Hiperlink Visitado" xfId="9" builtinId="9" hidden="1"/>
    <cellStyle name="Hiperlink Visitado" xfId="11" builtinId="9" hidden="1"/>
    <cellStyle name="Hiperlink Visitado" xfId="13" builtinId="9" hidden="1"/>
    <cellStyle name="Hiperlink Visitado" xfId="15" builtinId="9" hidden="1"/>
    <cellStyle name="Hiperlink Visitado" xfId="17" builtinId="9" hidden="1"/>
    <cellStyle name="Hiperlink Visitado" xfId="19" builtinId="9" hidden="1"/>
    <cellStyle name="Hiperlink Visitado" xfId="21" builtinId="9" hidden="1"/>
    <cellStyle name="Hiperlink Visitado" xfId="23" builtinId="9" hidden="1"/>
    <cellStyle name="Normal" xfId="0" builtinId="0"/>
    <cellStyle name="Normal 2" xfId="1" xr:uid="{00000000-0005-0000-0000-000013000000}"/>
    <cellStyle name="Normal 3" xfId="4" xr:uid="{00000000-0005-0000-0000-000014000000}"/>
    <cellStyle name="Porcentagem" xfId="24" builtinId="5"/>
    <cellStyle name="Porcentagem 2" xfId="2" xr:uid="{00000000-0005-0000-0000-000016000000}"/>
    <cellStyle name="Vírgula" xfId="25" builtinId="3"/>
    <cellStyle name="Vírgula 2" xfId="3" xr:uid="{00000000-0005-0000-0000-000018000000}"/>
    <cellStyle name="Vírgula 3" xfId="5" xr:uid="{00000000-0005-0000-0000-000019000000}"/>
  </cellStyles>
  <dxfs count="301">
    <dxf>
      <font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00B050"/>
      </font>
    </dxf>
    <dxf>
      <font>
        <color rgb="FFFF0000"/>
      </font>
    </dxf>
    <dxf>
      <font>
        <color rgb="FF0000FF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6699"/>
      <color rgb="FFFFFF99"/>
      <color rgb="FF0000FF"/>
      <color rgb="FFFF99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15</xdr:row>
      <xdr:rowOff>0</xdr:rowOff>
    </xdr:from>
    <xdr:to>
      <xdr:col>0</xdr:col>
      <xdr:colOff>552450</xdr:colOff>
      <xdr:row>15</xdr:row>
      <xdr:rowOff>171450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90525" y="5419725"/>
          <a:ext cx="161925" cy="171450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400050</xdr:colOff>
      <xdr:row>17</xdr:row>
      <xdr:rowOff>9525</xdr:rowOff>
    </xdr:from>
    <xdr:to>
      <xdr:col>0</xdr:col>
      <xdr:colOff>561975</xdr:colOff>
      <xdr:row>17</xdr:row>
      <xdr:rowOff>180975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00050" y="5810250"/>
          <a:ext cx="161925" cy="171450"/>
        </a:xfrm>
        <a:prstGeom prst="rect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390525</xdr:colOff>
      <xdr:row>15</xdr:row>
      <xdr:rowOff>0</xdr:rowOff>
    </xdr:from>
    <xdr:to>
      <xdr:col>0</xdr:col>
      <xdr:colOff>552450</xdr:colOff>
      <xdr:row>15</xdr:row>
      <xdr:rowOff>171450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90525" y="5457825"/>
          <a:ext cx="161925" cy="171450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400050</xdr:colOff>
      <xdr:row>17</xdr:row>
      <xdr:rowOff>9525</xdr:rowOff>
    </xdr:from>
    <xdr:to>
      <xdr:col>0</xdr:col>
      <xdr:colOff>561975</xdr:colOff>
      <xdr:row>17</xdr:row>
      <xdr:rowOff>180975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00050" y="5848350"/>
          <a:ext cx="161925" cy="171450"/>
        </a:xfrm>
        <a:prstGeom prst="rect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920741</xdr:colOff>
      <xdr:row>0</xdr:row>
      <xdr:rowOff>74084</xdr:rowOff>
    </xdr:from>
    <xdr:to>
      <xdr:col>16</xdr:col>
      <xdr:colOff>305848</xdr:colOff>
      <xdr:row>3</xdr:row>
      <xdr:rowOff>158752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FABE615D-34BD-47EF-A87C-B31C18811DD4}"/>
            </a:ext>
          </a:extLst>
        </xdr:cNvPr>
        <xdr:cNvGrpSpPr/>
      </xdr:nvGrpSpPr>
      <xdr:grpSpPr>
        <a:xfrm>
          <a:off x="920741" y="74084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45515335-DB9E-4873-8CB4-5E0DD67ED28D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7551658D-61F1-4BE5-AA3F-02870EE6D6A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FC3BC246-A5A2-4C6F-9DB2-DDFF0270F3E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22BDF5EF-805B-48ED-8412-0706AB4F5CA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888995</xdr:colOff>
      <xdr:row>0</xdr:row>
      <xdr:rowOff>84667</xdr:rowOff>
    </xdr:from>
    <xdr:to>
      <xdr:col>16</xdr:col>
      <xdr:colOff>263519</xdr:colOff>
      <xdr:row>3</xdr:row>
      <xdr:rowOff>84669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240EEAAD-07E3-40AB-94BC-9FFF12335A3F}"/>
            </a:ext>
          </a:extLst>
        </xdr:cNvPr>
        <xdr:cNvGrpSpPr/>
      </xdr:nvGrpSpPr>
      <xdr:grpSpPr>
        <a:xfrm>
          <a:off x="888995" y="84667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1E83CF93-E6D7-4B95-BCD7-DBE38C1BC5F1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9C04474D-921A-4A74-BCE0-6803E8EE9F9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EC48DF25-BC89-4E06-A5B1-40A15C353F9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75E1C1CB-6DEA-4A60-9D2B-602EFCFBA82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1248825</xdr:colOff>
      <xdr:row>0</xdr:row>
      <xdr:rowOff>105834</xdr:rowOff>
    </xdr:from>
    <xdr:to>
      <xdr:col>16</xdr:col>
      <xdr:colOff>348182</xdr:colOff>
      <xdr:row>3</xdr:row>
      <xdr:rowOff>105836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0F9002B5-0421-4DFC-AFF6-C68CE5D9D147}"/>
            </a:ext>
          </a:extLst>
        </xdr:cNvPr>
        <xdr:cNvGrpSpPr/>
      </xdr:nvGrpSpPr>
      <xdr:grpSpPr>
        <a:xfrm>
          <a:off x="1248825" y="105834"/>
          <a:ext cx="13037607" cy="994835"/>
          <a:chOff x="1175809" y="74083"/>
          <a:chExt cx="13037607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C7A99236-CF13-4D62-B22D-4A82BAC620C8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DDBEB436-C8B9-4DAC-8860-6CED5A07340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3111691" y="130175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BFABD3CA-12BE-45BB-851E-0967F5D9F4A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943507A9-32E7-4B3C-81B5-ED579E04431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1005414</xdr:colOff>
      <xdr:row>0</xdr:row>
      <xdr:rowOff>74084</xdr:rowOff>
    </xdr:from>
    <xdr:to>
      <xdr:col>16</xdr:col>
      <xdr:colOff>348188</xdr:colOff>
      <xdr:row>3</xdr:row>
      <xdr:rowOff>74086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6B8F2716-50F6-474A-8089-0498E93BAEB0}"/>
            </a:ext>
          </a:extLst>
        </xdr:cNvPr>
        <xdr:cNvGrpSpPr/>
      </xdr:nvGrpSpPr>
      <xdr:grpSpPr>
        <a:xfrm>
          <a:off x="1005414" y="74084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CE8CB825-99FE-4208-A48B-A87A45837512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34779A38-FCC8-4D11-B3FD-824DAEC6DB9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0ACD7508-8815-4944-85AB-566A306C3F5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800427D8-E06C-4B28-9E58-9E9F964BBE7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825499</xdr:colOff>
      <xdr:row>0</xdr:row>
      <xdr:rowOff>109008</xdr:rowOff>
    </xdr:from>
    <xdr:to>
      <xdr:col>16</xdr:col>
      <xdr:colOff>295273</xdr:colOff>
      <xdr:row>3</xdr:row>
      <xdr:rowOff>109010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FEB0ADA6-C0AB-43F0-9AAB-CA2007D14D42}"/>
            </a:ext>
          </a:extLst>
        </xdr:cNvPr>
        <xdr:cNvGrpSpPr/>
      </xdr:nvGrpSpPr>
      <xdr:grpSpPr>
        <a:xfrm>
          <a:off x="825499" y="109008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8DA017C2-4383-4F19-9F73-595AC127A2FB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0646059D-F054-4D4D-9CDA-FB1353957CA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A167EC20-2AB9-4E4C-8DCA-A36AFC796D5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88F84D6F-DB7B-4B6E-BB00-75C74900C0B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878417</xdr:colOff>
      <xdr:row>0</xdr:row>
      <xdr:rowOff>84666</xdr:rowOff>
    </xdr:from>
    <xdr:to>
      <xdr:col>16</xdr:col>
      <xdr:colOff>242358</xdr:colOff>
      <xdr:row>3</xdr:row>
      <xdr:rowOff>84668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96D8B9B4-F54B-4B5F-8A27-000B4A24EC5C}"/>
            </a:ext>
          </a:extLst>
        </xdr:cNvPr>
        <xdr:cNvGrpSpPr/>
      </xdr:nvGrpSpPr>
      <xdr:grpSpPr>
        <a:xfrm>
          <a:off x="878417" y="84666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A94F8783-1A08-4847-A0E0-8395F8C37ADC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B53D0407-7410-4CC1-AFDF-8862500E883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AA155044-18C7-45D1-A9FA-D2F6C7AF884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4E9DF0A4-F17D-442E-B002-EAA648FAEA4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941913</xdr:colOff>
      <xdr:row>0</xdr:row>
      <xdr:rowOff>95250</xdr:rowOff>
    </xdr:from>
    <xdr:to>
      <xdr:col>16</xdr:col>
      <xdr:colOff>221187</xdr:colOff>
      <xdr:row>3</xdr:row>
      <xdr:rowOff>95252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BA0D25A7-481B-4E70-B34C-1E65A35FCB10}"/>
            </a:ext>
          </a:extLst>
        </xdr:cNvPr>
        <xdr:cNvGrpSpPr/>
      </xdr:nvGrpSpPr>
      <xdr:grpSpPr>
        <a:xfrm>
          <a:off x="941913" y="95250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6782D530-232A-469F-8F38-54E747F8477A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2CB5FD8C-B189-4D69-91EF-D69D92E7486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7BD3BCEE-F38D-4476-A571-5762E93CE09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EC8ED349-C473-4579-AAA9-C6BC1DA2869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952500</xdr:colOff>
      <xdr:row>0</xdr:row>
      <xdr:rowOff>74083</xdr:rowOff>
    </xdr:from>
    <xdr:to>
      <xdr:col>16</xdr:col>
      <xdr:colOff>390524</xdr:colOff>
      <xdr:row>3</xdr:row>
      <xdr:rowOff>74085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1242A150-3B79-489E-96BD-E5C1DAC1AB2B}"/>
            </a:ext>
          </a:extLst>
        </xdr:cNvPr>
        <xdr:cNvGrpSpPr/>
      </xdr:nvGrpSpPr>
      <xdr:grpSpPr>
        <a:xfrm>
          <a:off x="952500" y="74083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DC178094-37BE-4E2C-BBBC-239BEC77CADD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F23F2EBC-C788-4B61-8D2E-443C7856A90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BF98E728-6E84-450A-A045-4001B1B21C7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E1F0A1DC-9142-42EE-9233-8299EEDE918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994829</xdr:colOff>
      <xdr:row>0</xdr:row>
      <xdr:rowOff>84667</xdr:rowOff>
    </xdr:from>
    <xdr:to>
      <xdr:col>16</xdr:col>
      <xdr:colOff>305853</xdr:colOff>
      <xdr:row>3</xdr:row>
      <xdr:rowOff>84669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1711FC90-0A6E-47C1-9D79-4439BE243FC3}"/>
            </a:ext>
          </a:extLst>
        </xdr:cNvPr>
        <xdr:cNvGrpSpPr/>
      </xdr:nvGrpSpPr>
      <xdr:grpSpPr>
        <a:xfrm>
          <a:off x="994829" y="84667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3D543314-AAD7-4783-BF2D-78DDEED84BC9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5D579814-F1E2-4F7A-9CFD-02441320060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22236923-4A0B-4B29-884E-5E243023BF6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16B133F3-379C-4990-BBB6-68E913107E2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994831</xdr:colOff>
      <xdr:row>0</xdr:row>
      <xdr:rowOff>116417</xdr:rowOff>
    </xdr:from>
    <xdr:to>
      <xdr:col>16</xdr:col>
      <xdr:colOff>358772</xdr:colOff>
      <xdr:row>3</xdr:row>
      <xdr:rowOff>116419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9F509D73-8D0B-4B18-8349-B5DAEE5B17AA}"/>
            </a:ext>
          </a:extLst>
        </xdr:cNvPr>
        <xdr:cNvGrpSpPr/>
      </xdr:nvGrpSpPr>
      <xdr:grpSpPr>
        <a:xfrm>
          <a:off x="994831" y="116417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1CE59C46-63F7-41B9-8B81-72BF92AEC672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4F22448F-9536-478C-8157-B2A9B8E69EF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8ADC52D8-F8AD-47BE-81C1-6A5C180C206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26663A10-A818-4CFF-88D5-14331D8AC8A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1175809</xdr:colOff>
      <xdr:row>0</xdr:row>
      <xdr:rowOff>74083</xdr:rowOff>
    </xdr:from>
    <xdr:to>
      <xdr:col>16</xdr:col>
      <xdr:colOff>201083</xdr:colOff>
      <xdr:row>3</xdr:row>
      <xdr:rowOff>74085</xdr:rowOff>
    </xdr:to>
    <xdr:grpSp>
      <xdr:nvGrpSpPr>
        <xdr:cNvPr id="10" name="Agrupar 9">
          <a:extLst>
            <a:ext uri="{FF2B5EF4-FFF2-40B4-BE49-F238E27FC236}">
              <a16:creationId xmlns:a16="http://schemas.microsoft.com/office/drawing/2014/main" id="{887A602D-6ADA-460E-8621-7C9C35D7BF77}"/>
            </a:ext>
          </a:extLst>
        </xdr:cNvPr>
        <xdr:cNvGrpSpPr/>
      </xdr:nvGrpSpPr>
      <xdr:grpSpPr>
        <a:xfrm>
          <a:off x="1175809" y="74083"/>
          <a:ext cx="12804774" cy="994835"/>
          <a:chOff x="1175809" y="74083"/>
          <a:chExt cx="12804774" cy="99483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C1C97DE6-3FC8-49DD-94D9-96345E7612EB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6" name="Imagem 406">
            <a:extLst>
              <a:ext uri="{FF2B5EF4-FFF2-40B4-BE49-F238E27FC236}">
                <a16:creationId xmlns:a16="http://schemas.microsoft.com/office/drawing/2014/main" id="{E9D793E2-9B8E-494C-B2BC-03CF941FCF7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m 408">
            <a:extLst>
              <a:ext uri="{FF2B5EF4-FFF2-40B4-BE49-F238E27FC236}">
                <a16:creationId xmlns:a16="http://schemas.microsoft.com/office/drawing/2014/main" id="{93C1142E-FE4D-4791-869E-2CAA2E314A6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m 407">
            <a:extLst>
              <a:ext uri="{FF2B5EF4-FFF2-40B4-BE49-F238E27FC236}">
                <a16:creationId xmlns:a16="http://schemas.microsoft.com/office/drawing/2014/main" id="{0A3ABAC2-EA63-490A-8B27-34E3D8838C4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867827</xdr:colOff>
      <xdr:row>0</xdr:row>
      <xdr:rowOff>105833</xdr:rowOff>
    </xdr:from>
    <xdr:to>
      <xdr:col>16</xdr:col>
      <xdr:colOff>242351</xdr:colOff>
      <xdr:row>3</xdr:row>
      <xdr:rowOff>190501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AC219B9F-F1DD-4FBA-840F-FA838378A804}"/>
            </a:ext>
          </a:extLst>
        </xdr:cNvPr>
        <xdr:cNvGrpSpPr/>
      </xdr:nvGrpSpPr>
      <xdr:grpSpPr>
        <a:xfrm>
          <a:off x="867827" y="105833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90CEBEF1-08D7-4C1C-A3A9-140AD4CEC70F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E95815E8-3AD1-46A5-BB9E-6CE34658515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08D1E9CC-A639-46DE-9013-C5DDD0137E0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5FED5B30-AD7D-4E62-88A8-9E4568123CD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1037163</xdr:colOff>
      <xdr:row>0</xdr:row>
      <xdr:rowOff>95250</xdr:rowOff>
    </xdr:from>
    <xdr:to>
      <xdr:col>16</xdr:col>
      <xdr:colOff>295270</xdr:colOff>
      <xdr:row>3</xdr:row>
      <xdr:rowOff>95252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3784923E-8905-441C-80B8-A86A2B7273DA}"/>
            </a:ext>
          </a:extLst>
        </xdr:cNvPr>
        <xdr:cNvGrpSpPr/>
      </xdr:nvGrpSpPr>
      <xdr:grpSpPr>
        <a:xfrm>
          <a:off x="1037163" y="95250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8CB6F29F-7A2D-4089-A7EA-C1A219221D95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FA4EF93A-D9B0-4374-9FA4-146F293D79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4FA6B7BF-C9FA-4F88-A969-7B8920C6A6E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353387A5-7DB9-4C01-8E52-211A3EF832F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1058328</xdr:colOff>
      <xdr:row>0</xdr:row>
      <xdr:rowOff>74083</xdr:rowOff>
    </xdr:from>
    <xdr:to>
      <xdr:col>16</xdr:col>
      <xdr:colOff>327019</xdr:colOff>
      <xdr:row>3</xdr:row>
      <xdr:rowOff>74085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C5301C90-1003-4FEE-860A-E02140AE8657}"/>
            </a:ext>
          </a:extLst>
        </xdr:cNvPr>
        <xdr:cNvGrpSpPr/>
      </xdr:nvGrpSpPr>
      <xdr:grpSpPr>
        <a:xfrm>
          <a:off x="1058328" y="74083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305C2647-66E5-4A2E-8293-1F25C16600D3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903D35B5-EBC0-44CD-816C-006CC877CD9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BEA938D2-7F87-493F-A9A6-6D4D5BB09DF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F2765BF1-7685-4CD2-B500-A86A1F40A3C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1174745</xdr:colOff>
      <xdr:row>0</xdr:row>
      <xdr:rowOff>105834</xdr:rowOff>
    </xdr:from>
    <xdr:to>
      <xdr:col>16</xdr:col>
      <xdr:colOff>221186</xdr:colOff>
      <xdr:row>3</xdr:row>
      <xdr:rowOff>190502</xdr:rowOff>
    </xdr:to>
    <xdr:grpSp>
      <xdr:nvGrpSpPr>
        <xdr:cNvPr id="20" name="Agrupar 19">
          <a:extLst>
            <a:ext uri="{FF2B5EF4-FFF2-40B4-BE49-F238E27FC236}">
              <a16:creationId xmlns:a16="http://schemas.microsoft.com/office/drawing/2014/main" id="{35DC97D0-E1C3-48FC-933D-04A319E30625}"/>
            </a:ext>
          </a:extLst>
        </xdr:cNvPr>
        <xdr:cNvGrpSpPr/>
      </xdr:nvGrpSpPr>
      <xdr:grpSpPr>
        <a:xfrm>
          <a:off x="1174745" y="105834"/>
          <a:ext cx="12804774" cy="994835"/>
          <a:chOff x="1175809" y="74083"/>
          <a:chExt cx="12804774" cy="994835"/>
        </a:xfrm>
      </xdr:grpSpPr>
      <xdr:sp macro="" textlink="">
        <xdr:nvSpPr>
          <xdr:cNvPr id="21" name="CaixaDeTexto 20">
            <a:extLst>
              <a:ext uri="{FF2B5EF4-FFF2-40B4-BE49-F238E27FC236}">
                <a16:creationId xmlns:a16="http://schemas.microsoft.com/office/drawing/2014/main" id="{31703CB5-4F86-46BC-B870-258DF1DAD066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22" name="Imagem 406">
            <a:extLst>
              <a:ext uri="{FF2B5EF4-FFF2-40B4-BE49-F238E27FC236}">
                <a16:creationId xmlns:a16="http://schemas.microsoft.com/office/drawing/2014/main" id="{8E231F36-6273-41AC-B572-03D640DED6E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" name="Imagem 408">
            <a:extLst>
              <a:ext uri="{FF2B5EF4-FFF2-40B4-BE49-F238E27FC236}">
                <a16:creationId xmlns:a16="http://schemas.microsoft.com/office/drawing/2014/main" id="{11B6A8D7-FADF-4FCF-81C1-05F0B5AE5F7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4" name="Imagem 407">
            <a:extLst>
              <a:ext uri="{FF2B5EF4-FFF2-40B4-BE49-F238E27FC236}">
                <a16:creationId xmlns:a16="http://schemas.microsoft.com/office/drawing/2014/main" id="{60CDC86B-AA7B-4E4F-B763-E997A9C3E8B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656167</xdr:colOff>
      <xdr:row>0</xdr:row>
      <xdr:rowOff>74083</xdr:rowOff>
    </xdr:from>
    <xdr:to>
      <xdr:col>16</xdr:col>
      <xdr:colOff>115358</xdr:colOff>
      <xdr:row>3</xdr:row>
      <xdr:rowOff>74085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FA7092FF-A451-4123-A6CB-038867AAE049}"/>
            </a:ext>
          </a:extLst>
        </xdr:cNvPr>
        <xdr:cNvGrpSpPr/>
      </xdr:nvGrpSpPr>
      <xdr:grpSpPr>
        <a:xfrm>
          <a:off x="656167" y="74083"/>
          <a:ext cx="1283652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816F0C16-C52D-4EC8-B0BF-D2359505402F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7B9F909D-4B4A-4E6D-8F53-3766CB27C0A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A409487C-68FE-44DF-81AE-46BF6587EEB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D5BE540F-F674-4E70-8C30-CF0E61E868D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1280583</xdr:colOff>
      <xdr:row>0</xdr:row>
      <xdr:rowOff>74083</xdr:rowOff>
    </xdr:from>
    <xdr:to>
      <xdr:col>16</xdr:col>
      <xdr:colOff>305857</xdr:colOff>
      <xdr:row>3</xdr:row>
      <xdr:rowOff>74085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85BB3075-C3C4-4A41-94B2-C8558EC48363}"/>
            </a:ext>
          </a:extLst>
        </xdr:cNvPr>
        <xdr:cNvGrpSpPr/>
      </xdr:nvGrpSpPr>
      <xdr:grpSpPr>
        <a:xfrm>
          <a:off x="1280583" y="74083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A4B6B4DD-E581-42A6-9E94-E08CF74A46F3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F05BBCB3-9445-45FF-ACCF-C62A79120C1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F8A9063D-3670-4AD8-8FC6-702388C4D7D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7E0CC57D-398F-41D1-8EE1-FDF0975F931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1217083</xdr:colOff>
      <xdr:row>0</xdr:row>
      <xdr:rowOff>95249</xdr:rowOff>
    </xdr:from>
    <xdr:to>
      <xdr:col>16</xdr:col>
      <xdr:colOff>231774</xdr:colOff>
      <xdr:row>3</xdr:row>
      <xdr:rowOff>95251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2B317946-16C1-4A9A-A21F-0E2BF8B04B9B}"/>
            </a:ext>
          </a:extLst>
        </xdr:cNvPr>
        <xdr:cNvGrpSpPr/>
      </xdr:nvGrpSpPr>
      <xdr:grpSpPr>
        <a:xfrm>
          <a:off x="1217083" y="95249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A952DE52-3FD8-45B3-88A4-F0973281269B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97F7247B-0391-4FA2-A3BD-4705BAA467B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3237C1DB-0DDF-4BC1-B4E2-B82CC0BE15A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AFE22AFB-21A2-4069-8BA8-1FE9EF5A00C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402167</xdr:colOff>
      <xdr:row>0</xdr:row>
      <xdr:rowOff>116416</xdr:rowOff>
    </xdr:from>
    <xdr:to>
      <xdr:col>16</xdr:col>
      <xdr:colOff>305858</xdr:colOff>
      <xdr:row>3</xdr:row>
      <xdr:rowOff>116418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2D5A26C8-9C38-4E2B-A39E-27292207ECC4}"/>
            </a:ext>
          </a:extLst>
        </xdr:cNvPr>
        <xdr:cNvGrpSpPr/>
      </xdr:nvGrpSpPr>
      <xdr:grpSpPr>
        <a:xfrm>
          <a:off x="402167" y="116416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935D0A62-3814-4FD4-9DCE-79B1935B9328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67098D79-AE75-4D83-BC39-D4CB6479947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8D5428C3-6752-473B-A7BD-6A0BB29E98D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A1D3C899-B292-48C4-BEB2-7378B320DB9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804333</xdr:colOff>
      <xdr:row>0</xdr:row>
      <xdr:rowOff>105833</xdr:rowOff>
    </xdr:from>
    <xdr:to>
      <xdr:col>16</xdr:col>
      <xdr:colOff>136524</xdr:colOff>
      <xdr:row>3</xdr:row>
      <xdr:rowOff>105835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5BD21469-2654-43C4-90A5-E44BA15485AB}"/>
            </a:ext>
          </a:extLst>
        </xdr:cNvPr>
        <xdr:cNvGrpSpPr/>
      </xdr:nvGrpSpPr>
      <xdr:grpSpPr>
        <a:xfrm>
          <a:off x="804333" y="105833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46A8ACE3-05C2-4D25-91F5-26CE418B65B0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EAA272A9-4494-4192-AA4C-BDF7C73C3AA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8854AB8B-6EE0-4D8F-959C-D62391DFD14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AF64D39B-9E99-44AA-BC48-B77CDFBBC49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1164162</xdr:colOff>
      <xdr:row>0</xdr:row>
      <xdr:rowOff>116417</xdr:rowOff>
    </xdr:from>
    <xdr:to>
      <xdr:col>16</xdr:col>
      <xdr:colOff>189436</xdr:colOff>
      <xdr:row>3</xdr:row>
      <xdr:rowOff>116419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D08AD4A7-621F-4E90-856C-0196B912AE48}"/>
            </a:ext>
          </a:extLst>
        </xdr:cNvPr>
        <xdr:cNvGrpSpPr/>
      </xdr:nvGrpSpPr>
      <xdr:grpSpPr>
        <a:xfrm>
          <a:off x="1164162" y="116417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7B7C509C-E12B-4D4A-A772-BCC09B967293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13627836-A2E4-4826-AD63-0C98DA2922B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61BC97BE-307C-4A5F-84E5-990E35C3F45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119C140B-591C-43EA-A019-AAD23F3C7EC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1090076</xdr:colOff>
      <xdr:row>0</xdr:row>
      <xdr:rowOff>84666</xdr:rowOff>
    </xdr:from>
    <xdr:to>
      <xdr:col>16</xdr:col>
      <xdr:colOff>178850</xdr:colOff>
      <xdr:row>3</xdr:row>
      <xdr:rowOff>84668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4ECDD804-3E86-4B44-A77E-0B2AC5FA12BC}"/>
            </a:ext>
          </a:extLst>
        </xdr:cNvPr>
        <xdr:cNvGrpSpPr/>
      </xdr:nvGrpSpPr>
      <xdr:grpSpPr>
        <a:xfrm>
          <a:off x="1090076" y="84666"/>
          <a:ext cx="12804774" cy="994835"/>
          <a:chOff x="1175809" y="74083"/>
          <a:chExt cx="12804774" cy="994835"/>
        </a:xfrm>
      </xdr:grpSpPr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B494E51A-15A6-4204-BAC7-DF6F0F8AD62A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2021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17" name="Imagem 406">
            <a:extLst>
              <a:ext uri="{FF2B5EF4-FFF2-40B4-BE49-F238E27FC236}">
                <a16:creationId xmlns:a16="http://schemas.microsoft.com/office/drawing/2014/main" id="{CEF3000B-5592-4634-9C4C-C8C6B932094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m 408">
            <a:extLst>
              <a:ext uri="{FF2B5EF4-FFF2-40B4-BE49-F238E27FC236}">
                <a16:creationId xmlns:a16="http://schemas.microsoft.com/office/drawing/2014/main" id="{7A186701-211A-4D97-8B72-28677381E45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m 407">
            <a:extLst>
              <a:ext uri="{FF2B5EF4-FFF2-40B4-BE49-F238E27FC236}">
                <a16:creationId xmlns:a16="http://schemas.microsoft.com/office/drawing/2014/main" id="{03A779EE-6397-4122-8ED4-205D2ADBC77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5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8"/>
  <sheetViews>
    <sheetView showGridLines="0" zoomScale="85" zoomScaleNormal="85" zoomScalePageLayoutView="85" workbookViewId="0">
      <selection sqref="A1:Y1"/>
    </sheetView>
  </sheetViews>
  <sheetFormatPr defaultColWidth="8.85546875" defaultRowHeight="15" x14ac:dyDescent="0.25"/>
  <cols>
    <col min="1" max="1" width="71.28515625" style="29" customWidth="1"/>
    <col min="2" max="7" width="11.7109375" style="29" hidden="1" customWidth="1"/>
    <col min="8" max="25" width="11.7109375" style="29" customWidth="1"/>
    <col min="26" max="16384" width="8.85546875" style="29"/>
  </cols>
  <sheetData>
    <row r="1" spans="1:25" ht="19.5" thickBot="1" x14ac:dyDescent="0.3">
      <c r="A1" s="1228" t="s">
        <v>264</v>
      </c>
      <c r="B1" s="1229"/>
      <c r="C1" s="1229"/>
      <c r="D1" s="1229"/>
      <c r="E1" s="1229"/>
      <c r="F1" s="1229"/>
      <c r="G1" s="1229"/>
      <c r="H1" s="1229"/>
      <c r="I1" s="1229"/>
      <c r="J1" s="1229"/>
      <c r="K1" s="1229"/>
      <c r="L1" s="1229"/>
      <c r="M1" s="1229"/>
      <c r="N1" s="1229"/>
      <c r="O1" s="1229"/>
      <c r="P1" s="1229"/>
      <c r="Q1" s="1229"/>
      <c r="R1" s="1229"/>
      <c r="S1" s="1229"/>
      <c r="T1" s="1229"/>
      <c r="U1" s="1229"/>
      <c r="V1" s="1229"/>
      <c r="W1" s="1229"/>
      <c r="X1" s="1229"/>
      <c r="Y1" s="1229"/>
    </row>
    <row r="2" spans="1:25" ht="19.5" customHeight="1" thickBot="1" x14ac:dyDescent="0.3">
      <c r="A2" s="1234" t="s">
        <v>354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6"/>
      <c r="L2" s="1230" t="s">
        <v>355</v>
      </c>
      <c r="M2" s="1231"/>
      <c r="N2" s="1231"/>
      <c r="O2" s="1231"/>
      <c r="P2" s="1231"/>
      <c r="Q2" s="1231"/>
      <c r="R2" s="1231"/>
      <c r="S2" s="1231"/>
      <c r="T2" s="1231"/>
      <c r="U2" s="1231"/>
      <c r="V2" s="1231"/>
      <c r="W2" s="1231"/>
      <c r="X2" s="1231"/>
      <c r="Y2" s="1232"/>
    </row>
    <row r="3" spans="1:25" ht="15.75" thickBot="1" x14ac:dyDescent="0.3">
      <c r="A3" s="1237" t="s">
        <v>63</v>
      </c>
      <c r="B3" s="1233">
        <v>42248</v>
      </c>
      <c r="C3" s="1232"/>
      <c r="D3" s="1233">
        <v>42278</v>
      </c>
      <c r="E3" s="1232"/>
      <c r="F3" s="1233">
        <v>42309</v>
      </c>
      <c r="G3" s="1232"/>
      <c r="H3" s="1233">
        <v>42339</v>
      </c>
      <c r="I3" s="1232"/>
      <c r="J3" s="1233">
        <v>42370</v>
      </c>
      <c r="K3" s="1232"/>
      <c r="L3" s="1233">
        <v>42401</v>
      </c>
      <c r="M3" s="1232"/>
      <c r="N3" s="1233">
        <v>42430</v>
      </c>
      <c r="O3" s="1232"/>
      <c r="P3" s="1233">
        <v>42461</v>
      </c>
      <c r="Q3" s="1232"/>
      <c r="R3" s="1233">
        <v>42491</v>
      </c>
      <c r="S3" s="1232"/>
      <c r="T3" s="1233">
        <v>42522</v>
      </c>
      <c r="U3" s="1232"/>
      <c r="V3" s="1233">
        <v>42552</v>
      </c>
      <c r="W3" s="1232"/>
      <c r="X3" s="1233">
        <v>42583</v>
      </c>
      <c r="Y3" s="1232"/>
    </row>
    <row r="4" spans="1:25" ht="57.75" customHeight="1" thickBot="1" x14ac:dyDescent="0.3">
      <c r="A4" s="1238"/>
      <c r="B4" s="518" t="s">
        <v>64</v>
      </c>
      <c r="C4" s="519" t="s">
        <v>65</v>
      </c>
      <c r="D4" s="518" t="s">
        <v>64</v>
      </c>
      <c r="E4" s="519" t="s">
        <v>65</v>
      </c>
      <c r="F4" s="518" t="s">
        <v>64</v>
      </c>
      <c r="G4" s="519" t="s">
        <v>65</v>
      </c>
      <c r="H4" s="518" t="s">
        <v>64</v>
      </c>
      <c r="I4" s="519" t="s">
        <v>65</v>
      </c>
      <c r="J4" s="518" t="s">
        <v>64</v>
      </c>
      <c r="K4" s="519" t="s">
        <v>65</v>
      </c>
      <c r="L4" s="518" t="s">
        <v>64</v>
      </c>
      <c r="M4" s="519" t="s">
        <v>65</v>
      </c>
      <c r="N4" s="518" t="s">
        <v>64</v>
      </c>
      <c r="O4" s="519" t="s">
        <v>65</v>
      </c>
      <c r="P4" s="518" t="s">
        <v>64</v>
      </c>
      <c r="Q4" s="519" t="s">
        <v>65</v>
      </c>
      <c r="R4" s="518" t="s">
        <v>64</v>
      </c>
      <c r="S4" s="519" t="s">
        <v>65</v>
      </c>
      <c r="T4" s="518" t="s">
        <v>64</v>
      </c>
      <c r="U4" s="519" t="s">
        <v>65</v>
      </c>
      <c r="V4" s="518" t="s">
        <v>64</v>
      </c>
      <c r="W4" s="519" t="s">
        <v>65</v>
      </c>
      <c r="X4" s="518" t="s">
        <v>64</v>
      </c>
      <c r="Y4" s="519" t="s">
        <v>65</v>
      </c>
    </row>
    <row r="5" spans="1:25" ht="33" customHeight="1" thickTop="1" x14ac:dyDescent="0.25">
      <c r="A5" s="520" t="s">
        <v>66</v>
      </c>
      <c r="B5" s="521"/>
      <c r="C5" s="522"/>
      <c r="D5" s="521"/>
      <c r="E5" s="522"/>
      <c r="F5" s="521"/>
      <c r="G5" s="522"/>
      <c r="H5" s="523" t="s">
        <v>356</v>
      </c>
      <c r="I5" s="524">
        <f>IF(H5="SIM",20,0)</f>
        <v>20</v>
      </c>
      <c r="J5" s="523" t="s">
        <v>356</v>
      </c>
      <c r="K5" s="525">
        <f>IF(J5="SIM",20,0)</f>
        <v>20</v>
      </c>
      <c r="L5" s="523" t="s">
        <v>356</v>
      </c>
      <c r="M5" s="524">
        <f>IF(L5="SIM",20,0)</f>
        <v>20</v>
      </c>
      <c r="N5" s="523" t="s">
        <v>356</v>
      </c>
      <c r="O5" s="524">
        <f>IF(N5="SIM",20,0)</f>
        <v>20</v>
      </c>
      <c r="P5" s="523" t="s">
        <v>356</v>
      </c>
      <c r="Q5" s="527">
        <f>IF(P5="SIM",40,0)</f>
        <v>40</v>
      </c>
      <c r="R5" s="523" t="s">
        <v>356</v>
      </c>
      <c r="S5" s="524">
        <f>IF(R5="SIM",20,0)</f>
        <v>20</v>
      </c>
      <c r="T5" s="528" t="s">
        <v>356</v>
      </c>
      <c r="U5" s="524">
        <f>IF(T5="SIM",20,0)</f>
        <v>20</v>
      </c>
      <c r="V5" s="526" t="s">
        <v>356</v>
      </c>
      <c r="W5" s="524">
        <f>IF(V5="SIM",20,0)</f>
        <v>20</v>
      </c>
      <c r="X5" s="526"/>
      <c r="Y5" s="524">
        <f>IF(X5="SIM",20,0)</f>
        <v>0</v>
      </c>
    </row>
    <row r="6" spans="1:25" ht="33" customHeight="1" x14ac:dyDescent="0.25">
      <c r="A6" s="529" t="s">
        <v>67</v>
      </c>
      <c r="B6" s="530"/>
      <c r="C6" s="531"/>
      <c r="D6" s="530"/>
      <c r="E6" s="531"/>
      <c r="F6" s="530"/>
      <c r="G6" s="531"/>
      <c r="H6" s="532"/>
      <c r="I6" s="527">
        <f>IF(H6="SIM",40,0)</f>
        <v>0</v>
      </c>
      <c r="J6" s="530"/>
      <c r="K6" s="531"/>
      <c r="L6" s="530"/>
      <c r="M6" s="531"/>
      <c r="N6" s="523" t="s">
        <v>356</v>
      </c>
      <c r="O6" s="527">
        <f>IF(N6="SIM",40,0)</f>
        <v>40</v>
      </c>
      <c r="P6" s="530"/>
      <c r="Q6" s="533"/>
      <c r="R6" s="530"/>
      <c r="S6" s="533"/>
      <c r="T6" s="534"/>
      <c r="U6" s="524">
        <f>IF(T6="SIM",40,0)</f>
        <v>0</v>
      </c>
      <c r="V6" s="530"/>
      <c r="W6" s="533"/>
      <c r="X6" s="530"/>
      <c r="Y6" s="533"/>
    </row>
    <row r="7" spans="1:25" ht="33" customHeight="1" x14ac:dyDescent="0.25">
      <c r="A7" s="529" t="s">
        <v>68</v>
      </c>
      <c r="B7" s="530"/>
      <c r="C7" s="531"/>
      <c r="D7" s="530"/>
      <c r="E7" s="531"/>
      <c r="F7" s="530"/>
      <c r="G7" s="531"/>
      <c r="H7" s="530"/>
      <c r="I7" s="535"/>
      <c r="J7" s="530"/>
      <c r="K7" s="531"/>
      <c r="L7" s="530"/>
      <c r="M7" s="531"/>
      <c r="N7" s="530"/>
      <c r="O7" s="531"/>
      <c r="P7" s="530"/>
      <c r="Q7" s="533"/>
      <c r="R7" s="523" t="s">
        <v>356</v>
      </c>
      <c r="S7" s="527">
        <f>IF(R7="SIM",60,0)</f>
        <v>60</v>
      </c>
      <c r="T7" s="530"/>
      <c r="U7" s="533"/>
      <c r="V7" s="530"/>
      <c r="W7" s="533"/>
      <c r="X7" s="530"/>
      <c r="Y7" s="533"/>
    </row>
    <row r="8" spans="1:25" ht="33" customHeight="1" x14ac:dyDescent="0.25">
      <c r="A8" s="529" t="s">
        <v>69</v>
      </c>
      <c r="B8" s="530"/>
      <c r="C8" s="531"/>
      <c r="D8" s="530"/>
      <c r="E8" s="531"/>
      <c r="F8" s="530"/>
      <c r="G8" s="531"/>
      <c r="H8" s="530"/>
      <c r="I8" s="535"/>
      <c r="J8" s="530"/>
      <c r="K8" s="531"/>
      <c r="L8" s="523" t="s">
        <v>356</v>
      </c>
      <c r="M8" s="536">
        <f>IF(L8="SIM",60,0)</f>
        <v>60</v>
      </c>
      <c r="N8" s="530"/>
      <c r="O8" s="531"/>
      <c r="P8" s="530"/>
      <c r="Q8" s="533"/>
      <c r="R8" s="530"/>
      <c r="S8" s="533"/>
      <c r="T8" s="530"/>
      <c r="U8" s="533"/>
      <c r="V8" s="530"/>
      <c r="W8" s="533"/>
      <c r="X8" s="534"/>
      <c r="Y8" s="524">
        <f>IF(X8="SIM",60,0)</f>
        <v>0</v>
      </c>
    </row>
    <row r="9" spans="1:25" ht="33" customHeight="1" x14ac:dyDescent="0.25">
      <c r="A9" s="529" t="s">
        <v>70</v>
      </c>
      <c r="B9" s="530"/>
      <c r="C9" s="531"/>
      <c r="D9" s="530"/>
      <c r="E9" s="531"/>
      <c r="F9" s="530"/>
      <c r="G9" s="531"/>
      <c r="H9" s="530"/>
      <c r="I9" s="535"/>
      <c r="J9" s="523" t="s">
        <v>356</v>
      </c>
      <c r="K9" s="536">
        <f>IF(J9="SIM",60,0)</f>
        <v>60</v>
      </c>
      <c r="L9" s="530"/>
      <c r="M9" s="531"/>
      <c r="N9" s="530"/>
      <c r="O9" s="531"/>
      <c r="P9" s="523" t="s">
        <v>356</v>
      </c>
      <c r="Q9" s="527">
        <f>IF(P9="SIM",40,0)</f>
        <v>40</v>
      </c>
      <c r="R9" s="530"/>
      <c r="S9" s="533"/>
      <c r="T9" s="530"/>
      <c r="U9" s="533"/>
      <c r="V9" s="534" t="s">
        <v>356</v>
      </c>
      <c r="W9" s="524">
        <f>IF(V9="SIM",60,0)</f>
        <v>60</v>
      </c>
      <c r="X9" s="530"/>
      <c r="Y9" s="533"/>
    </row>
    <row r="10" spans="1:25" ht="33" customHeight="1" x14ac:dyDescent="0.25">
      <c r="A10" s="529" t="s">
        <v>71</v>
      </c>
      <c r="B10" s="530"/>
      <c r="C10" s="531"/>
      <c r="D10" s="530"/>
      <c r="E10" s="531"/>
      <c r="F10" s="530"/>
      <c r="G10" s="531"/>
      <c r="H10" s="523" t="s">
        <v>356</v>
      </c>
      <c r="I10" s="527">
        <f>IF(H10="SIM",20,0)</f>
        <v>20</v>
      </c>
      <c r="J10" s="530"/>
      <c r="K10" s="531"/>
      <c r="L10" s="530"/>
      <c r="M10" s="531"/>
      <c r="N10" s="523" t="s">
        <v>356</v>
      </c>
      <c r="O10" s="527">
        <f>IF(N10="SIM",40,0)</f>
        <v>40</v>
      </c>
      <c r="P10" s="530"/>
      <c r="Q10" s="533"/>
      <c r="R10" s="530"/>
      <c r="S10" s="533"/>
      <c r="T10" s="534" t="s">
        <v>356</v>
      </c>
      <c r="U10" s="524">
        <f>IF(T10="SIM",40,0)</f>
        <v>40</v>
      </c>
      <c r="V10" s="530"/>
      <c r="W10" s="533"/>
      <c r="X10" s="530"/>
      <c r="Y10" s="533"/>
    </row>
    <row r="11" spans="1:25" ht="33" customHeight="1" x14ac:dyDescent="0.25">
      <c r="A11" s="529" t="s">
        <v>72</v>
      </c>
      <c r="B11" s="530"/>
      <c r="C11" s="531"/>
      <c r="D11" s="530"/>
      <c r="E11" s="531"/>
      <c r="F11" s="530"/>
      <c r="G11" s="531"/>
      <c r="H11" s="523" t="s">
        <v>356</v>
      </c>
      <c r="I11" s="527">
        <f>IF(H11="SIM",20,0)</f>
        <v>20</v>
      </c>
      <c r="J11" s="530"/>
      <c r="K11" s="531"/>
      <c r="L11" s="523" t="s">
        <v>356</v>
      </c>
      <c r="M11" s="524">
        <f>IF(L11="SIM",20,0)</f>
        <v>20</v>
      </c>
      <c r="N11" s="530"/>
      <c r="O11" s="531"/>
      <c r="P11" s="530"/>
      <c r="Q11" s="533"/>
      <c r="R11" s="523" t="s">
        <v>356</v>
      </c>
      <c r="S11" s="524">
        <f>IF(R11="SIM",20,0)</f>
        <v>20</v>
      </c>
      <c r="T11" s="530"/>
      <c r="U11" s="533"/>
      <c r="V11" s="530"/>
      <c r="W11" s="533"/>
      <c r="X11" s="534"/>
      <c r="Y11" s="524">
        <f>IF(X11="SIM",20,0)</f>
        <v>0</v>
      </c>
    </row>
    <row r="12" spans="1:25" ht="33" customHeight="1" x14ac:dyDescent="0.25">
      <c r="A12" s="529" t="s">
        <v>73</v>
      </c>
      <c r="B12" s="530"/>
      <c r="C12" s="531"/>
      <c r="D12" s="530"/>
      <c r="E12" s="531"/>
      <c r="F12" s="530"/>
      <c r="G12" s="531"/>
      <c r="H12" s="530"/>
      <c r="I12" s="535"/>
      <c r="J12" s="532"/>
      <c r="K12" s="536">
        <f>IF(J12="SIM",20,0)</f>
        <v>0</v>
      </c>
      <c r="L12" s="530"/>
      <c r="M12" s="531"/>
      <c r="N12" s="530"/>
      <c r="O12" s="531"/>
      <c r="P12" s="523" t="s">
        <v>356</v>
      </c>
      <c r="Q12" s="524">
        <f>IF(P12="SIM",20,0)</f>
        <v>20</v>
      </c>
      <c r="R12" s="530"/>
      <c r="S12" s="533"/>
      <c r="T12" s="530"/>
      <c r="U12" s="533"/>
      <c r="V12" s="534" t="s">
        <v>356</v>
      </c>
      <c r="W12" s="524">
        <f>IF(V12="SIM",20,0)</f>
        <v>20</v>
      </c>
      <c r="X12" s="530"/>
      <c r="Y12" s="533"/>
    </row>
    <row r="13" spans="1:25" ht="23.25" customHeight="1" thickBot="1" x14ac:dyDescent="0.3">
      <c r="A13" s="537" t="s">
        <v>7</v>
      </c>
      <c r="B13" s="538"/>
      <c r="C13" s="539"/>
      <c r="D13" s="538"/>
      <c r="E13" s="539"/>
      <c r="F13" s="538"/>
      <c r="G13" s="539"/>
      <c r="H13" s="538"/>
      <c r="I13" s="540">
        <f>SUM(I5:I12)</f>
        <v>60</v>
      </c>
      <c r="J13" s="538"/>
      <c r="K13" s="541">
        <f>SUM(K5:K12)</f>
        <v>80</v>
      </c>
      <c r="L13" s="538"/>
      <c r="M13" s="540">
        <f>SUM(M5:M12)</f>
        <v>100</v>
      </c>
      <c r="N13" s="538"/>
      <c r="O13" s="540">
        <f>SUM(O5:O12)</f>
        <v>100</v>
      </c>
      <c r="P13" s="538"/>
      <c r="Q13" s="540">
        <f>SUM(Q5:Q12)</f>
        <v>100</v>
      </c>
      <c r="R13" s="538"/>
      <c r="S13" s="540">
        <f>SUM(S5:S12)</f>
        <v>100</v>
      </c>
      <c r="T13" s="538"/>
      <c r="U13" s="540">
        <f>SUM(U5:U12)</f>
        <v>60</v>
      </c>
      <c r="V13" s="538"/>
      <c r="W13" s="540">
        <f>SUM(W5:W12)</f>
        <v>100</v>
      </c>
      <c r="X13" s="538"/>
      <c r="Y13" s="540">
        <f>SUM(Y5:Y12)</f>
        <v>0</v>
      </c>
    </row>
    <row r="15" spans="1:25" x14ac:dyDescent="0.25">
      <c r="A15" s="30" t="s">
        <v>74</v>
      </c>
    </row>
    <row r="16" spans="1:25" x14ac:dyDescent="0.25">
      <c r="A16" s="30" t="s">
        <v>75</v>
      </c>
    </row>
    <row r="18" spans="1:1" x14ac:dyDescent="0.25">
      <c r="A18" s="31" t="s">
        <v>76</v>
      </c>
    </row>
  </sheetData>
  <mergeCells count="16">
    <mergeCell ref="A1:Y1"/>
    <mergeCell ref="L2:Y2"/>
    <mergeCell ref="L3:M3"/>
    <mergeCell ref="N3:O3"/>
    <mergeCell ref="P3:Q3"/>
    <mergeCell ref="R3:S3"/>
    <mergeCell ref="T3:U3"/>
    <mergeCell ref="V3:W3"/>
    <mergeCell ref="X3:Y3"/>
    <mergeCell ref="A2:K2"/>
    <mergeCell ref="A3:A4"/>
    <mergeCell ref="B3:C3"/>
    <mergeCell ref="D3:E3"/>
    <mergeCell ref="F3:G3"/>
    <mergeCell ref="H3:I3"/>
    <mergeCell ref="J3:K3"/>
  </mergeCells>
  <pageMargins left="0.511811024" right="0.511811024" top="0.78740157499999996" bottom="0.78740157499999996" header="0.31496062000000002" footer="0.31496062000000002"/>
  <pageSetup paperSize="9" scale="48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4.85546875" customWidth="1"/>
    <col min="2" max="2" width="11.85546875" customWidth="1"/>
    <col min="3" max="14" width="11.5703125" customWidth="1"/>
    <col min="15" max="15" width="7.42578125" bestFit="1" customWidth="1"/>
    <col min="16" max="16" width="8" customWidth="1"/>
    <col min="17" max="17" width="8.28515625" customWidth="1"/>
  </cols>
  <sheetData>
    <row r="1" spans="1:17" ht="42" customHeight="1" x14ac:dyDescent="0.25"/>
    <row r="2" spans="1:17" x14ac:dyDescent="0.35">
      <c r="A2" s="1239"/>
      <c r="B2" s="1239"/>
      <c r="C2" s="1239"/>
      <c r="D2" s="1239"/>
      <c r="E2" s="1239"/>
      <c r="F2" s="1239"/>
      <c r="G2" s="1239"/>
      <c r="H2" s="1"/>
    </row>
    <row r="3" spans="1:17" x14ac:dyDescent="0.35">
      <c r="A3" s="1239"/>
      <c r="B3" s="1239"/>
      <c r="C3" s="1239"/>
      <c r="D3" s="1239"/>
      <c r="E3" s="1239"/>
      <c r="F3" s="1239"/>
      <c r="G3" s="1239"/>
      <c r="H3" s="1"/>
    </row>
    <row r="4" spans="1:17" ht="20.25" customHeight="1" x14ac:dyDescent="0.25"/>
    <row r="5" spans="1:17" ht="20.25" customHeight="1" x14ac:dyDescent="0.25">
      <c r="A5" s="1242" t="s">
        <v>567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</row>
    <row r="6" spans="1:17" ht="20.25" customHeight="1" x14ac:dyDescent="0.25">
      <c r="A6" s="1242" t="s">
        <v>628</v>
      </c>
      <c r="B6" s="1242"/>
      <c r="C6" s="1242"/>
      <c r="D6" s="1242"/>
      <c r="E6" s="1242"/>
      <c r="F6" s="1242"/>
      <c r="G6" s="1242"/>
      <c r="H6" s="1242"/>
      <c r="I6" s="1242"/>
      <c r="J6" s="1242"/>
      <c r="K6" s="1242"/>
      <c r="L6" s="1242"/>
      <c r="M6" s="1242"/>
      <c r="N6" s="1242"/>
      <c r="O6" s="1242"/>
      <c r="P6" s="1242"/>
      <c r="Q6" s="1242"/>
    </row>
    <row r="7" spans="1:17" ht="20.25" customHeight="1" x14ac:dyDescent="0.25">
      <c r="A7" s="1248" t="s">
        <v>14</v>
      </c>
      <c r="B7" s="1246" t="s">
        <v>592</v>
      </c>
      <c r="C7" s="1111" t="s">
        <v>577</v>
      </c>
      <c r="D7" s="1111" t="s">
        <v>578</v>
      </c>
      <c r="E7" s="1111" t="s">
        <v>579</v>
      </c>
      <c r="F7" s="1111" t="s">
        <v>580</v>
      </c>
      <c r="G7" s="1111" t="s">
        <v>581</v>
      </c>
      <c r="H7" s="1111" t="s">
        <v>582</v>
      </c>
      <c r="I7" s="1111" t="s">
        <v>583</v>
      </c>
      <c r="J7" s="1111" t="s">
        <v>584</v>
      </c>
      <c r="K7" s="1111" t="s">
        <v>585</v>
      </c>
      <c r="L7" s="1111" t="s">
        <v>586</v>
      </c>
      <c r="M7" s="1111" t="s">
        <v>587</v>
      </c>
      <c r="N7" s="1111" t="s">
        <v>588</v>
      </c>
      <c r="O7" s="1243" t="s">
        <v>589</v>
      </c>
      <c r="P7" s="1244"/>
      <c r="Q7" s="1245"/>
    </row>
    <row r="8" spans="1:17" x14ac:dyDescent="0.25">
      <c r="A8" s="1249"/>
      <c r="B8" s="1247"/>
      <c r="C8" s="1004" t="s">
        <v>590</v>
      </c>
      <c r="D8" s="1004" t="s">
        <v>590</v>
      </c>
      <c r="E8" s="1004" t="s">
        <v>590</v>
      </c>
      <c r="F8" s="1004" t="s">
        <v>590</v>
      </c>
      <c r="G8" s="1004" t="s">
        <v>590</v>
      </c>
      <c r="H8" s="1004" t="s">
        <v>590</v>
      </c>
      <c r="I8" s="1004" t="s">
        <v>590</v>
      </c>
      <c r="J8" s="1004" t="s">
        <v>590</v>
      </c>
      <c r="K8" s="1004" t="s">
        <v>590</v>
      </c>
      <c r="L8" s="1004" t="s">
        <v>590</v>
      </c>
      <c r="M8" s="1004" t="s">
        <v>590</v>
      </c>
      <c r="N8" s="1004" t="s">
        <v>590</v>
      </c>
      <c r="O8" s="1004" t="s">
        <v>591</v>
      </c>
      <c r="P8" s="1004" t="s">
        <v>590</v>
      </c>
      <c r="Q8" s="1004" t="s">
        <v>1</v>
      </c>
    </row>
    <row r="9" spans="1:17" ht="28.5" customHeight="1" x14ac:dyDescent="0.25">
      <c r="A9" s="1115" t="s">
        <v>453</v>
      </c>
      <c r="B9" s="1041">
        <v>120</v>
      </c>
      <c r="C9" s="1113">
        <v>118</v>
      </c>
      <c r="D9" s="1113">
        <v>118</v>
      </c>
      <c r="E9" s="1113">
        <v>117</v>
      </c>
      <c r="F9" s="1113">
        <v>116</v>
      </c>
      <c r="G9" s="1113">
        <v>118</v>
      </c>
      <c r="H9" s="1113">
        <v>118</v>
      </c>
      <c r="I9" s="1113">
        <v>117</v>
      </c>
      <c r="J9" s="1113">
        <v>119</v>
      </c>
      <c r="K9" s="1113">
        <v>120</v>
      </c>
      <c r="L9" s="1113">
        <v>119</v>
      </c>
      <c r="M9" s="1113">
        <v>120</v>
      </c>
      <c r="N9" s="1113">
        <v>120</v>
      </c>
      <c r="O9" s="1135">
        <f>B9*(IF(C9="",0,1)+IF(D9="",0,1)+IF(E9="",0,1)+IF(F9="",0,1)+IF(G9="",0,1)+IF(H9="",0,1)+IF(I9="",0,1)+IF(J9="",0,1)+IF(K9="",0,1)+IF(L9="",0,1)+IF(M9="",0,1)+IF(N9="",0,1))</f>
        <v>1440</v>
      </c>
      <c r="P9" s="1135">
        <f>SUM(C9:N9)</f>
        <v>1420</v>
      </c>
      <c r="Q9" s="1043">
        <f>IF(O9=0,"-",P9/O9)</f>
        <v>0.98611111111111116</v>
      </c>
    </row>
    <row r="10" spans="1:17" s="1125" customFormat="1" ht="17.25" customHeight="1" x14ac:dyDescent="0.25">
      <c r="A10" s="1111" t="s">
        <v>7</v>
      </c>
      <c r="B10" s="1119">
        <f>SUM(B9)</f>
        <v>120</v>
      </c>
      <c r="C10" s="1119">
        <f>SUM(C9)</f>
        <v>118</v>
      </c>
      <c r="D10" s="1122">
        <f t="shared" ref="D10:P10" si="0">SUM(D9)</f>
        <v>118</v>
      </c>
      <c r="E10" s="1122">
        <f t="shared" si="0"/>
        <v>117</v>
      </c>
      <c r="F10" s="1122">
        <f t="shared" si="0"/>
        <v>116</v>
      </c>
      <c r="G10" s="1122">
        <f t="shared" si="0"/>
        <v>118</v>
      </c>
      <c r="H10" s="1122">
        <f t="shared" si="0"/>
        <v>118</v>
      </c>
      <c r="I10" s="1122">
        <f t="shared" si="0"/>
        <v>117</v>
      </c>
      <c r="J10" s="1122">
        <f t="shared" si="0"/>
        <v>119</v>
      </c>
      <c r="K10" s="1122">
        <f t="shared" si="0"/>
        <v>120</v>
      </c>
      <c r="L10" s="1122">
        <f t="shared" si="0"/>
        <v>119</v>
      </c>
      <c r="M10" s="1122">
        <f t="shared" si="0"/>
        <v>120</v>
      </c>
      <c r="N10" s="1122">
        <f t="shared" si="0"/>
        <v>120</v>
      </c>
      <c r="O10" s="1122">
        <f t="shared" si="0"/>
        <v>1440</v>
      </c>
      <c r="P10" s="1122">
        <f t="shared" si="0"/>
        <v>1420</v>
      </c>
      <c r="Q10" s="1120">
        <f>IF(O10=0,"-",P10/O10)</f>
        <v>0.98611111111111116</v>
      </c>
    </row>
    <row r="11" spans="1:17" x14ac:dyDescent="0.25">
      <c r="A11" s="1011"/>
      <c r="B11" s="1011"/>
      <c r="C11" s="1011"/>
      <c r="D11" s="1011"/>
      <c r="E11" s="1011"/>
      <c r="F11" s="1011"/>
      <c r="G11" s="1011"/>
      <c r="H11" s="1011"/>
      <c r="I11" s="1011"/>
      <c r="J11" s="1011"/>
      <c r="K11" s="1011"/>
      <c r="L11" s="1011"/>
      <c r="M11" s="1011"/>
      <c r="N11" s="1011"/>
      <c r="O11" s="1136"/>
      <c r="P11" s="1136"/>
      <c r="Q11" s="1011"/>
    </row>
    <row r="12" spans="1:17" x14ac:dyDescent="0.25">
      <c r="A12" s="1108" t="s">
        <v>575</v>
      </c>
      <c r="B12" s="1011"/>
      <c r="C12" s="1011"/>
      <c r="D12" s="1011"/>
      <c r="E12" s="1011"/>
      <c r="F12" s="1011"/>
      <c r="G12" s="1011"/>
      <c r="H12" s="1011"/>
      <c r="I12" s="1011"/>
      <c r="J12" s="1011"/>
      <c r="K12" s="1011"/>
      <c r="L12" s="1011"/>
      <c r="M12" s="1011"/>
      <c r="N12" s="1011"/>
      <c r="O12" s="1136"/>
      <c r="P12" s="1136"/>
      <c r="Q12" s="1011"/>
    </row>
    <row r="13" spans="1:17" x14ac:dyDescent="0.25">
      <c r="A13" s="1011"/>
      <c r="B13" s="1011"/>
      <c r="C13" s="1011"/>
      <c r="D13" s="1011"/>
      <c r="E13" s="1011"/>
      <c r="F13" s="1011"/>
      <c r="G13" s="1011"/>
      <c r="H13" s="1011"/>
      <c r="I13" s="1011"/>
      <c r="J13" s="1011"/>
      <c r="K13" s="1011"/>
      <c r="L13" s="1011"/>
      <c r="M13" s="1011"/>
      <c r="N13" s="1011"/>
      <c r="O13" s="1136"/>
      <c r="P13" s="1136"/>
      <c r="Q13" s="1011"/>
    </row>
    <row r="14" spans="1:17" x14ac:dyDescent="0.25">
      <c r="A14" s="1011"/>
      <c r="B14" s="1011"/>
      <c r="C14" s="1011"/>
      <c r="D14" s="1011"/>
      <c r="E14" s="1011"/>
      <c r="F14" s="1011"/>
      <c r="G14" s="1011"/>
      <c r="H14" s="1011"/>
      <c r="I14" s="1011"/>
      <c r="J14" s="1011"/>
      <c r="K14" s="1011"/>
      <c r="L14" s="1011"/>
      <c r="M14" s="1011"/>
      <c r="N14" s="1011"/>
      <c r="O14" s="1136"/>
      <c r="P14" s="1136"/>
      <c r="Q14" s="1011"/>
    </row>
    <row r="15" spans="1:17" x14ac:dyDescent="0.25">
      <c r="A15" s="1011"/>
      <c r="B15" s="1011"/>
      <c r="C15" s="1011"/>
      <c r="D15" s="1011"/>
      <c r="E15" s="1011"/>
      <c r="F15" s="1011"/>
      <c r="G15" s="1011"/>
      <c r="H15" s="1011"/>
      <c r="I15" s="1011"/>
      <c r="J15" s="1011"/>
      <c r="K15" s="1011"/>
      <c r="L15" s="1011"/>
      <c r="M15" s="1011"/>
      <c r="N15" s="1011"/>
      <c r="O15" s="1136"/>
      <c r="P15" s="1136"/>
      <c r="Q15" s="1011"/>
    </row>
    <row r="16" spans="1:17" x14ac:dyDescent="0.25">
      <c r="A16" s="1011"/>
      <c r="B16" s="1011"/>
      <c r="C16" s="1011"/>
      <c r="D16" s="1011"/>
      <c r="E16" s="1011"/>
      <c r="F16" s="1011"/>
      <c r="G16" s="1011"/>
      <c r="H16" s="1011"/>
      <c r="I16" s="1011"/>
      <c r="J16" s="1011"/>
      <c r="K16" s="1011"/>
      <c r="L16" s="1011"/>
      <c r="M16" s="1011"/>
      <c r="N16" s="1011"/>
      <c r="O16" s="1136"/>
      <c r="P16" s="1136"/>
      <c r="Q16" s="1011"/>
    </row>
    <row r="17" spans="1:17" x14ac:dyDescent="0.25">
      <c r="A17" s="1011"/>
      <c r="B17" s="1011"/>
      <c r="C17" s="1011"/>
      <c r="D17" s="1011"/>
      <c r="E17" s="1011"/>
      <c r="F17" s="1011"/>
      <c r="G17" s="1011"/>
      <c r="H17" s="1011"/>
      <c r="I17" s="1011"/>
      <c r="J17" s="1011"/>
      <c r="K17" s="1011"/>
      <c r="L17" s="1011"/>
      <c r="M17" s="1011"/>
      <c r="N17" s="1011"/>
      <c r="O17" s="1136"/>
      <c r="P17" s="1136"/>
      <c r="Q17" s="1011"/>
    </row>
    <row r="18" spans="1:17" x14ac:dyDescent="0.25">
      <c r="A18" s="1011"/>
      <c r="B18" s="1011"/>
      <c r="C18" s="1011"/>
      <c r="D18" s="1011"/>
      <c r="E18" s="1011"/>
      <c r="F18" s="1011"/>
      <c r="G18" s="1011"/>
      <c r="H18" s="1011"/>
      <c r="I18" s="1011"/>
      <c r="J18" s="1011"/>
      <c r="K18" s="1011"/>
      <c r="L18" s="1011"/>
      <c r="M18" s="1011"/>
      <c r="N18" s="1011"/>
      <c r="O18" s="1136"/>
      <c r="P18" s="1136"/>
      <c r="Q18" s="1011"/>
    </row>
    <row r="19" spans="1:17" x14ac:dyDescent="0.25">
      <c r="A19" s="1011"/>
      <c r="B19" s="1011"/>
      <c r="C19" s="1011"/>
      <c r="D19" s="1011"/>
      <c r="E19" s="1011"/>
      <c r="F19" s="1011"/>
      <c r="G19" s="1011"/>
      <c r="H19" s="1011"/>
      <c r="I19" s="1011"/>
      <c r="J19" s="1011"/>
      <c r="K19" s="1011"/>
      <c r="L19" s="1011"/>
      <c r="M19" s="1011"/>
      <c r="N19" s="1011"/>
      <c r="O19" s="1136"/>
      <c r="P19" s="1136"/>
      <c r="Q19" s="1011"/>
    </row>
    <row r="20" spans="1:17" x14ac:dyDescent="0.25">
      <c r="A20" s="1011"/>
      <c r="B20" s="1011"/>
      <c r="C20" s="1011"/>
      <c r="D20" s="1011"/>
      <c r="E20" s="1011"/>
      <c r="F20" s="1011"/>
      <c r="G20" s="1011"/>
      <c r="H20" s="1011"/>
      <c r="I20" s="1011"/>
      <c r="J20" s="1011"/>
      <c r="K20" s="1011"/>
      <c r="L20" s="1011"/>
      <c r="M20" s="1011"/>
      <c r="N20" s="1011"/>
      <c r="O20" s="1136"/>
      <c r="P20" s="1136"/>
      <c r="Q20" s="1011"/>
    </row>
    <row r="21" spans="1:17" x14ac:dyDescent="0.25">
      <c r="A21" s="1011"/>
      <c r="B21" s="1011"/>
      <c r="C21" s="1011"/>
      <c r="D21" s="1011"/>
      <c r="E21" s="1011"/>
      <c r="F21" s="1011"/>
      <c r="G21" s="1011"/>
      <c r="H21" s="1011"/>
      <c r="I21" s="1011"/>
      <c r="J21" s="1011"/>
      <c r="K21" s="1011"/>
      <c r="L21" s="1011"/>
      <c r="M21" s="1011"/>
      <c r="N21" s="1011"/>
      <c r="O21" s="1133"/>
      <c r="P21" s="1133"/>
      <c r="Q21" s="1011"/>
    </row>
    <row r="22" spans="1:17" x14ac:dyDescent="0.25">
      <c r="A22" s="1011"/>
      <c r="B22" s="1011"/>
      <c r="C22" s="1011"/>
      <c r="D22" s="1011"/>
      <c r="E22" s="1011"/>
      <c r="F22" s="1011"/>
      <c r="G22" s="1011"/>
      <c r="H22" s="1011"/>
      <c r="I22" s="1011"/>
      <c r="J22" s="1011"/>
      <c r="K22" s="1011"/>
      <c r="L22" s="1011"/>
      <c r="M22" s="1011"/>
      <c r="N22" s="1011"/>
      <c r="O22" s="1133"/>
      <c r="P22" s="1133"/>
      <c r="Q22" s="1011"/>
    </row>
    <row r="23" spans="1:17" x14ac:dyDescent="0.25">
      <c r="A23" s="1011"/>
      <c r="B23" s="1011"/>
      <c r="C23" s="1011"/>
      <c r="D23" s="1011"/>
      <c r="E23" s="1011"/>
      <c r="F23" s="1011"/>
      <c r="G23" s="1011"/>
      <c r="H23" s="1011"/>
      <c r="I23" s="1011"/>
      <c r="J23" s="1011"/>
      <c r="K23" s="1011"/>
      <c r="L23" s="1011"/>
      <c r="M23" s="1011"/>
      <c r="N23" s="1011"/>
      <c r="O23" s="1133"/>
      <c r="P23" s="1133"/>
      <c r="Q23" s="1011"/>
    </row>
    <row r="24" spans="1:17" x14ac:dyDescent="0.25">
      <c r="A24" s="1011"/>
      <c r="B24" s="1011"/>
      <c r="C24" s="1011"/>
      <c r="D24" s="1011"/>
      <c r="E24" s="1011"/>
      <c r="F24" s="1011"/>
      <c r="G24" s="1011"/>
      <c r="H24" s="1011"/>
      <c r="I24" s="1011"/>
      <c r="J24" s="1011"/>
      <c r="K24" s="1011"/>
      <c r="L24" s="1011"/>
      <c r="M24" s="1011"/>
      <c r="N24" s="1011"/>
      <c r="O24" s="1133"/>
      <c r="P24" s="1133"/>
      <c r="Q24" s="1011"/>
    </row>
    <row r="25" spans="1:17" x14ac:dyDescent="0.25">
      <c r="A25" s="1011"/>
      <c r="B25" s="1011"/>
      <c r="C25" s="1011"/>
      <c r="D25" s="1011"/>
      <c r="E25" s="1011"/>
      <c r="F25" s="1011"/>
      <c r="G25" s="1011"/>
      <c r="H25" s="1011"/>
      <c r="I25" s="1011"/>
      <c r="J25" s="1011"/>
      <c r="K25" s="1011"/>
      <c r="L25" s="1011"/>
      <c r="M25" s="1011"/>
      <c r="N25" s="1011"/>
      <c r="O25" s="1133"/>
      <c r="P25" s="1133"/>
      <c r="Q25" s="1011"/>
    </row>
    <row r="26" spans="1:17" x14ac:dyDescent="0.25">
      <c r="A26" s="1011"/>
      <c r="B26" s="1011"/>
      <c r="C26" s="1011"/>
      <c r="D26" s="1011"/>
      <c r="E26" s="1011"/>
      <c r="F26" s="1011"/>
      <c r="G26" s="1011"/>
      <c r="H26" s="1011"/>
      <c r="I26" s="1011"/>
      <c r="J26" s="1011"/>
      <c r="K26" s="1011"/>
      <c r="L26" s="1011"/>
      <c r="M26" s="1011"/>
      <c r="N26" s="1011"/>
      <c r="O26" s="1133"/>
      <c r="P26" s="1133"/>
      <c r="Q26" s="1011"/>
    </row>
    <row r="27" spans="1:17" x14ac:dyDescent="0.25">
      <c r="A27" s="1011"/>
      <c r="B27" s="1011"/>
      <c r="C27" s="1011"/>
      <c r="D27" s="1011"/>
      <c r="E27" s="1011"/>
      <c r="F27" s="1011"/>
      <c r="G27" s="1011"/>
      <c r="H27" s="1011"/>
      <c r="I27" s="1011"/>
      <c r="J27" s="1011"/>
      <c r="K27" s="1011"/>
      <c r="L27" s="1011"/>
      <c r="M27" s="1011"/>
      <c r="N27" s="1011"/>
      <c r="O27" s="1133"/>
      <c r="P27" s="1133"/>
      <c r="Q27" s="1011"/>
    </row>
    <row r="28" spans="1:17" x14ac:dyDescent="0.25">
      <c r="A28" s="1011"/>
      <c r="B28" s="1011"/>
      <c r="C28" s="1011"/>
      <c r="D28" s="1011"/>
      <c r="E28" s="1011"/>
      <c r="F28" s="1011"/>
      <c r="G28" s="1011"/>
      <c r="H28" s="1011"/>
      <c r="I28" s="1011"/>
      <c r="J28" s="1011"/>
      <c r="K28" s="1011"/>
      <c r="L28" s="1011"/>
      <c r="M28" s="1011"/>
      <c r="N28" s="1011"/>
      <c r="O28" s="1133"/>
      <c r="P28" s="1133"/>
      <c r="Q28" s="1011"/>
    </row>
    <row r="29" spans="1:17" x14ac:dyDescent="0.25">
      <c r="A29" s="1011"/>
      <c r="B29" s="1011"/>
      <c r="C29" s="1011"/>
      <c r="D29" s="1011"/>
      <c r="E29" s="1011"/>
      <c r="F29" s="1011"/>
      <c r="G29" s="1011"/>
      <c r="H29" s="1011"/>
      <c r="I29" s="1011"/>
      <c r="J29" s="1011"/>
      <c r="K29" s="1011"/>
      <c r="L29" s="1011"/>
      <c r="M29" s="1011"/>
      <c r="N29" s="1011"/>
      <c r="O29" s="1133"/>
      <c r="P29" s="1133"/>
      <c r="Q29" s="1011"/>
    </row>
    <row r="30" spans="1:17" x14ac:dyDescent="0.25">
      <c r="A30" s="1011"/>
      <c r="B30" s="1011"/>
      <c r="C30" s="1011"/>
      <c r="D30" s="1011"/>
      <c r="E30" s="1011"/>
      <c r="F30" s="1011"/>
      <c r="G30" s="1011"/>
      <c r="H30" s="1011"/>
      <c r="I30" s="1011"/>
      <c r="J30" s="1011"/>
      <c r="K30" s="1011"/>
      <c r="L30" s="1011"/>
      <c r="M30" s="1011"/>
      <c r="N30" s="1011"/>
      <c r="O30" s="1133"/>
      <c r="P30" s="1133"/>
      <c r="Q30" s="1011"/>
    </row>
    <row r="31" spans="1:17" x14ac:dyDescent="0.25">
      <c r="A31" s="1011"/>
      <c r="B31" s="1011"/>
      <c r="C31" s="1011"/>
      <c r="D31" s="1011"/>
      <c r="E31" s="1011"/>
      <c r="F31" s="1011"/>
      <c r="G31" s="1011"/>
      <c r="H31" s="1011"/>
      <c r="I31" s="1011"/>
      <c r="J31" s="1011"/>
      <c r="K31" s="1011"/>
      <c r="L31" s="1011"/>
      <c r="M31" s="1011"/>
      <c r="N31" s="1011"/>
      <c r="O31" s="1133"/>
      <c r="P31" s="1133"/>
      <c r="Q31" s="1011"/>
    </row>
    <row r="32" spans="1:17" x14ac:dyDescent="0.25">
      <c r="A32" s="1011"/>
      <c r="B32" s="1011"/>
      <c r="C32" s="1011"/>
      <c r="D32" s="1011"/>
      <c r="E32" s="1011"/>
      <c r="F32" s="1011"/>
      <c r="G32" s="1011"/>
      <c r="H32" s="1011"/>
      <c r="I32" s="1011"/>
      <c r="J32" s="1011"/>
      <c r="K32" s="1011"/>
      <c r="L32" s="1011"/>
      <c r="M32" s="1011"/>
      <c r="N32" s="1011"/>
      <c r="O32" s="1133"/>
      <c r="P32" s="1133"/>
      <c r="Q32" s="1011"/>
    </row>
    <row r="33" spans="1:17" x14ac:dyDescent="0.25">
      <c r="A33" s="1011"/>
      <c r="B33" s="1011"/>
      <c r="C33" s="1011"/>
      <c r="D33" s="1011"/>
      <c r="E33" s="1011"/>
      <c r="F33" s="1011"/>
      <c r="G33" s="1011"/>
      <c r="H33" s="1011"/>
      <c r="I33" s="1011"/>
      <c r="J33" s="1011"/>
      <c r="K33" s="1011"/>
      <c r="L33" s="1011"/>
      <c r="M33" s="1011"/>
      <c r="N33" s="1011"/>
      <c r="O33" s="1133"/>
      <c r="P33" s="1133"/>
      <c r="Q33" s="1011"/>
    </row>
    <row r="34" spans="1:17" x14ac:dyDescent="0.25">
      <c r="A34" s="1011"/>
      <c r="B34" s="1011"/>
      <c r="C34" s="1011"/>
      <c r="D34" s="1011"/>
      <c r="E34" s="1011"/>
      <c r="F34" s="1011"/>
      <c r="G34" s="1011"/>
      <c r="H34" s="1011"/>
      <c r="I34" s="1011"/>
      <c r="J34" s="1011"/>
      <c r="K34" s="1011"/>
      <c r="L34" s="1011"/>
      <c r="M34" s="1011"/>
      <c r="N34" s="1011"/>
      <c r="O34" s="1133"/>
      <c r="P34" s="1133"/>
      <c r="Q34" s="1011"/>
    </row>
    <row r="35" spans="1:17" x14ac:dyDescent="0.25">
      <c r="A35" s="1011"/>
      <c r="B35" s="1011"/>
      <c r="C35" s="1011"/>
      <c r="D35" s="1011"/>
      <c r="E35" s="1011"/>
      <c r="F35" s="1011"/>
      <c r="G35" s="1011"/>
      <c r="H35" s="1011"/>
      <c r="I35" s="1011"/>
      <c r="J35" s="1011"/>
      <c r="K35" s="1011"/>
      <c r="L35" s="1011"/>
      <c r="M35" s="1011"/>
      <c r="N35" s="1011"/>
      <c r="O35" s="1133"/>
      <c r="P35" s="1133"/>
      <c r="Q35" s="1011"/>
    </row>
    <row r="36" spans="1:17" x14ac:dyDescent="0.25">
      <c r="A36" s="1011"/>
      <c r="B36" s="1011"/>
      <c r="C36" s="1011"/>
      <c r="D36" s="1011"/>
      <c r="E36" s="1011"/>
      <c r="F36" s="1011"/>
      <c r="G36" s="1011"/>
      <c r="H36" s="1011"/>
      <c r="I36" s="1011"/>
      <c r="J36" s="1011"/>
      <c r="K36" s="1011"/>
      <c r="L36" s="1011"/>
      <c r="M36" s="1011"/>
      <c r="N36" s="1011"/>
      <c r="O36" s="1133"/>
      <c r="P36" s="1133"/>
      <c r="Q36" s="1011"/>
    </row>
    <row r="37" spans="1:17" x14ac:dyDescent="0.25">
      <c r="A37" s="1011"/>
      <c r="B37" s="1011"/>
      <c r="C37" s="1011"/>
      <c r="D37" s="1011"/>
      <c r="E37" s="1011"/>
      <c r="F37" s="1011"/>
      <c r="G37" s="1011"/>
      <c r="H37" s="1011"/>
      <c r="I37" s="1011"/>
      <c r="J37" s="1011"/>
      <c r="K37" s="1011"/>
      <c r="L37" s="1011"/>
      <c r="M37" s="1011"/>
      <c r="N37" s="1011"/>
      <c r="O37" s="1133"/>
      <c r="P37" s="1133"/>
      <c r="Q37" s="1011"/>
    </row>
    <row r="38" spans="1:17" x14ac:dyDescent="0.25">
      <c r="A38" s="1011"/>
      <c r="B38" s="1011"/>
      <c r="C38" s="1011"/>
      <c r="D38" s="1011"/>
      <c r="E38" s="1011"/>
      <c r="F38" s="1011"/>
      <c r="G38" s="1011"/>
      <c r="H38" s="1011"/>
      <c r="I38" s="1011"/>
      <c r="J38" s="1011"/>
      <c r="K38" s="1011"/>
      <c r="L38" s="1011"/>
      <c r="M38" s="1011"/>
      <c r="N38" s="1011"/>
      <c r="O38" s="1133"/>
      <c r="P38" s="1133"/>
      <c r="Q38" s="1011"/>
    </row>
    <row r="39" spans="1:17" x14ac:dyDescent="0.25">
      <c r="A39" s="1011"/>
      <c r="B39" s="1011"/>
      <c r="C39" s="1011"/>
      <c r="D39" s="1011"/>
      <c r="E39" s="1011"/>
      <c r="F39" s="1011"/>
      <c r="G39" s="1011"/>
      <c r="H39" s="1011"/>
      <c r="I39" s="1011"/>
      <c r="J39" s="1011"/>
      <c r="K39" s="1011"/>
      <c r="L39" s="1011"/>
      <c r="M39" s="1011"/>
      <c r="N39" s="1011"/>
      <c r="O39" s="1133"/>
      <c r="P39" s="1133"/>
      <c r="Q39" s="1011"/>
    </row>
    <row r="40" spans="1:17" x14ac:dyDescent="0.25">
      <c r="A40" s="1011"/>
      <c r="B40" s="1011"/>
      <c r="C40" s="1011"/>
      <c r="D40" s="1011"/>
      <c r="E40" s="1011"/>
      <c r="F40" s="1011"/>
      <c r="G40" s="1011"/>
      <c r="H40" s="1011"/>
      <c r="I40" s="1011"/>
      <c r="J40" s="1011"/>
      <c r="K40" s="1011"/>
      <c r="L40" s="1011"/>
      <c r="M40" s="1011"/>
      <c r="N40" s="1011"/>
      <c r="O40" s="1133"/>
      <c r="P40" s="1133"/>
      <c r="Q40" s="1011"/>
    </row>
    <row r="41" spans="1:17" x14ac:dyDescent="0.25">
      <c r="A41" s="1011"/>
      <c r="B41" s="1011"/>
      <c r="C41" s="1011"/>
      <c r="D41" s="1011"/>
      <c r="E41" s="1011"/>
      <c r="F41" s="1011"/>
      <c r="G41" s="1011"/>
      <c r="H41" s="1011"/>
      <c r="I41" s="1011"/>
      <c r="J41" s="1011"/>
      <c r="K41" s="1011"/>
      <c r="L41" s="1011"/>
      <c r="M41" s="1011"/>
      <c r="N41" s="1011"/>
      <c r="O41" s="1133"/>
      <c r="P41" s="1133"/>
      <c r="Q41" s="1011"/>
    </row>
    <row r="42" spans="1:17" x14ac:dyDescent="0.25">
      <c r="A42" s="1011"/>
      <c r="B42" s="1011"/>
      <c r="C42" s="1011"/>
      <c r="D42" s="1011"/>
      <c r="E42" s="1011"/>
      <c r="F42" s="1011"/>
      <c r="G42" s="1011"/>
      <c r="H42" s="1011"/>
      <c r="I42" s="1011"/>
      <c r="J42" s="1011"/>
      <c r="K42" s="1011"/>
      <c r="L42" s="1011"/>
      <c r="M42" s="1011"/>
      <c r="N42" s="1011"/>
      <c r="O42" s="1133"/>
      <c r="P42" s="1133"/>
      <c r="Q42" s="1011"/>
    </row>
    <row r="43" spans="1:17" x14ac:dyDescent="0.25">
      <c r="A43" s="1011"/>
      <c r="B43" s="1011"/>
      <c r="C43" s="1011"/>
      <c r="D43" s="1011"/>
      <c r="E43" s="1011"/>
      <c r="F43" s="1011"/>
      <c r="G43" s="1011"/>
      <c r="H43" s="1011"/>
      <c r="I43" s="1011"/>
      <c r="J43" s="1011"/>
      <c r="K43" s="1011"/>
      <c r="L43" s="1011"/>
      <c r="M43" s="1011"/>
      <c r="N43" s="1011"/>
      <c r="O43" s="1133"/>
      <c r="P43" s="1133"/>
      <c r="Q43" s="1011"/>
    </row>
    <row r="44" spans="1:17" x14ac:dyDescent="0.25">
      <c r="A44" s="1011"/>
      <c r="B44" s="1011"/>
      <c r="C44" s="1011"/>
      <c r="D44" s="1011"/>
      <c r="E44" s="1011"/>
      <c r="F44" s="1011"/>
      <c r="G44" s="1011"/>
      <c r="H44" s="1011"/>
      <c r="I44" s="1011"/>
      <c r="J44" s="1011"/>
      <c r="K44" s="1011"/>
      <c r="L44" s="1011"/>
      <c r="M44" s="1011"/>
      <c r="N44" s="1011"/>
      <c r="O44" s="1133"/>
      <c r="P44" s="1133"/>
      <c r="Q44" s="1011"/>
    </row>
    <row r="45" spans="1:17" x14ac:dyDescent="0.25">
      <c r="A45" s="1011"/>
      <c r="B45" s="1011"/>
      <c r="C45" s="1011"/>
      <c r="D45" s="1011"/>
      <c r="E45" s="1011"/>
      <c r="F45" s="1011"/>
      <c r="G45" s="1011"/>
      <c r="H45" s="1011"/>
      <c r="I45" s="1011"/>
      <c r="J45" s="1011"/>
      <c r="K45" s="1011"/>
      <c r="L45" s="1011"/>
      <c r="M45" s="1011"/>
      <c r="N45" s="1011"/>
      <c r="O45" s="1133"/>
      <c r="P45" s="1133"/>
      <c r="Q45" s="1011"/>
    </row>
    <row r="46" spans="1:17" x14ac:dyDescent="0.25">
      <c r="A46" s="1011"/>
      <c r="B46" s="1011"/>
      <c r="C46" s="1011"/>
      <c r="D46" s="1011"/>
      <c r="E46" s="1011"/>
      <c r="F46" s="1011"/>
      <c r="G46" s="1011"/>
      <c r="H46" s="1011"/>
      <c r="I46" s="1011"/>
      <c r="J46" s="1011"/>
      <c r="K46" s="1011"/>
      <c r="L46" s="1011"/>
      <c r="M46" s="1011"/>
      <c r="N46" s="1011"/>
      <c r="O46" s="1133"/>
      <c r="P46" s="1133"/>
      <c r="Q46" s="1011"/>
    </row>
    <row r="47" spans="1:17" x14ac:dyDescent="0.25">
      <c r="A47" s="1011"/>
      <c r="B47" s="1011"/>
      <c r="C47" s="1011"/>
      <c r="D47" s="1011"/>
      <c r="E47" s="1011"/>
      <c r="F47" s="1011"/>
      <c r="G47" s="1011"/>
      <c r="H47" s="1011"/>
      <c r="I47" s="1011"/>
      <c r="J47" s="1011"/>
      <c r="K47" s="1011"/>
      <c r="L47" s="1011"/>
      <c r="M47" s="1011"/>
      <c r="N47" s="1011"/>
      <c r="O47" s="1133"/>
      <c r="P47" s="1133"/>
      <c r="Q47" s="1011"/>
    </row>
    <row r="48" spans="1:17" x14ac:dyDescent="0.25">
      <c r="A48" s="1011"/>
      <c r="B48" s="1011"/>
      <c r="C48" s="1011"/>
      <c r="D48" s="1011"/>
      <c r="E48" s="1011"/>
      <c r="F48" s="1011"/>
      <c r="G48" s="1011"/>
      <c r="H48" s="1011"/>
      <c r="I48" s="1011"/>
      <c r="J48" s="1011"/>
      <c r="K48" s="1011"/>
      <c r="L48" s="1011"/>
      <c r="M48" s="1011"/>
      <c r="N48" s="1011"/>
      <c r="O48" s="1133"/>
      <c r="P48" s="1133"/>
      <c r="Q48" s="1011"/>
    </row>
    <row r="49" spans="1:17" x14ac:dyDescent="0.25">
      <c r="A49" s="1011"/>
      <c r="B49" s="1011"/>
      <c r="C49" s="1011"/>
      <c r="D49" s="1011"/>
      <c r="E49" s="1011"/>
      <c r="F49" s="1011"/>
      <c r="G49" s="1011"/>
      <c r="H49" s="1011"/>
      <c r="I49" s="1011"/>
      <c r="J49" s="1011"/>
      <c r="K49" s="1011"/>
      <c r="L49" s="1011"/>
      <c r="M49" s="1011"/>
      <c r="N49" s="1011"/>
      <c r="O49" s="1133"/>
      <c r="P49" s="1133"/>
      <c r="Q49" s="1011"/>
    </row>
    <row r="50" spans="1:17" x14ac:dyDescent="0.25">
      <c r="A50" s="1011"/>
      <c r="B50" s="1011"/>
      <c r="C50" s="1011"/>
      <c r="D50" s="1011"/>
      <c r="E50" s="1011"/>
      <c r="F50" s="1011"/>
      <c r="G50" s="1011"/>
      <c r="H50" s="1011"/>
      <c r="I50" s="1011"/>
      <c r="J50" s="1011"/>
      <c r="K50" s="1011"/>
      <c r="L50" s="1011"/>
      <c r="M50" s="1011"/>
      <c r="N50" s="1011"/>
      <c r="O50" s="1133"/>
      <c r="P50" s="1133"/>
      <c r="Q50" s="1011"/>
    </row>
    <row r="51" spans="1:17" x14ac:dyDescent="0.25">
      <c r="A51" s="1011"/>
      <c r="B51" s="1011"/>
      <c r="C51" s="1011"/>
      <c r="D51" s="1011"/>
      <c r="E51" s="1011"/>
      <c r="F51" s="1011"/>
      <c r="G51" s="1011"/>
      <c r="H51" s="1011"/>
      <c r="I51" s="1011"/>
      <c r="J51" s="1011"/>
      <c r="K51" s="1011"/>
      <c r="L51" s="1011"/>
      <c r="M51" s="1011"/>
      <c r="N51" s="1011"/>
      <c r="O51" s="1133"/>
      <c r="P51" s="1133"/>
      <c r="Q51" s="1011"/>
    </row>
    <row r="52" spans="1:17" x14ac:dyDescent="0.25">
      <c r="A52" s="1011"/>
      <c r="B52" s="1011"/>
      <c r="C52" s="1011"/>
      <c r="D52" s="1011"/>
      <c r="E52" s="1011"/>
      <c r="F52" s="1011"/>
      <c r="G52" s="1011"/>
      <c r="H52" s="1011"/>
      <c r="I52" s="1011"/>
      <c r="J52" s="1011"/>
      <c r="K52" s="1011"/>
      <c r="L52" s="1011"/>
      <c r="M52" s="1011"/>
      <c r="N52" s="1011"/>
      <c r="O52" s="1133"/>
      <c r="P52" s="1133"/>
      <c r="Q52" s="1011"/>
    </row>
    <row r="53" spans="1:17" x14ac:dyDescent="0.25">
      <c r="A53" s="1011"/>
      <c r="B53" s="1011"/>
      <c r="C53" s="1011"/>
      <c r="D53" s="1011"/>
      <c r="E53" s="1011"/>
      <c r="F53" s="1011"/>
      <c r="G53" s="1011"/>
      <c r="H53" s="1011"/>
      <c r="I53" s="1011"/>
      <c r="J53" s="1011"/>
      <c r="K53" s="1011"/>
      <c r="L53" s="1011"/>
      <c r="M53" s="1011"/>
      <c r="N53" s="1011"/>
      <c r="O53" s="1133"/>
      <c r="P53" s="1133"/>
      <c r="Q53" s="1011"/>
    </row>
    <row r="54" spans="1:17" x14ac:dyDescent="0.25">
      <c r="A54" s="1011"/>
      <c r="B54" s="1011"/>
      <c r="C54" s="1011"/>
      <c r="D54" s="1011"/>
      <c r="E54" s="1011"/>
      <c r="F54" s="1011"/>
      <c r="G54" s="1011"/>
      <c r="H54" s="1011"/>
      <c r="I54" s="1011"/>
      <c r="J54" s="1011"/>
      <c r="K54" s="1011"/>
      <c r="L54" s="1011"/>
      <c r="M54" s="1011"/>
      <c r="N54" s="1011"/>
      <c r="O54" s="1133"/>
      <c r="P54" s="1133"/>
      <c r="Q54" s="1011"/>
    </row>
    <row r="55" spans="1:17" x14ac:dyDescent="0.25">
      <c r="A55" s="1011"/>
      <c r="B55" s="1011"/>
      <c r="C55" s="1011"/>
      <c r="D55" s="1011"/>
      <c r="E55" s="1011"/>
      <c r="F55" s="1011"/>
      <c r="G55" s="1011"/>
      <c r="H55" s="1011"/>
      <c r="I55" s="1011"/>
      <c r="J55" s="1011"/>
      <c r="K55" s="1011"/>
      <c r="L55" s="1011"/>
      <c r="M55" s="1011"/>
      <c r="N55" s="1011"/>
      <c r="O55" s="1133"/>
      <c r="P55" s="1133"/>
      <c r="Q55" s="1011"/>
    </row>
    <row r="56" spans="1:17" x14ac:dyDescent="0.25">
      <c r="A56" s="1011"/>
      <c r="B56" s="1011"/>
      <c r="C56" s="1011"/>
      <c r="D56" s="1011"/>
      <c r="E56" s="1011"/>
      <c r="F56" s="1011"/>
      <c r="G56" s="1011"/>
      <c r="H56" s="1011"/>
      <c r="I56" s="1011"/>
      <c r="J56" s="1011"/>
      <c r="K56" s="1011"/>
      <c r="L56" s="1011"/>
      <c r="M56" s="1011"/>
      <c r="N56" s="1011"/>
      <c r="O56" s="1133"/>
      <c r="P56" s="1133"/>
      <c r="Q56" s="1011"/>
    </row>
    <row r="57" spans="1:17" x14ac:dyDescent="0.25">
      <c r="A57" s="1011"/>
      <c r="B57" s="1011"/>
      <c r="C57" s="1011"/>
      <c r="D57" s="1011"/>
      <c r="E57" s="1011"/>
      <c r="F57" s="1011"/>
      <c r="G57" s="1011"/>
      <c r="H57" s="1011"/>
      <c r="I57" s="1011"/>
      <c r="J57" s="1011"/>
      <c r="K57" s="1011"/>
      <c r="L57" s="1011"/>
      <c r="M57" s="1011"/>
      <c r="N57" s="1011"/>
      <c r="O57" s="1133"/>
      <c r="P57" s="1133"/>
      <c r="Q57" s="1011"/>
    </row>
    <row r="58" spans="1:17" x14ac:dyDescent="0.25">
      <c r="A58" s="1011"/>
      <c r="B58" s="1011"/>
      <c r="C58" s="1011"/>
      <c r="D58" s="1011"/>
      <c r="E58" s="1011"/>
      <c r="F58" s="1011"/>
      <c r="G58" s="1011"/>
      <c r="H58" s="1011"/>
      <c r="I58" s="1011"/>
      <c r="J58" s="1011"/>
      <c r="K58" s="1011"/>
      <c r="L58" s="1011"/>
      <c r="M58" s="1011"/>
      <c r="N58" s="1011"/>
      <c r="O58" s="1133"/>
      <c r="P58" s="1133"/>
      <c r="Q58" s="1011"/>
    </row>
    <row r="59" spans="1:17" x14ac:dyDescent="0.25">
      <c r="A59" s="1011"/>
      <c r="B59" s="1011"/>
      <c r="C59" s="1011"/>
      <c r="D59" s="1011"/>
      <c r="E59" s="1011"/>
      <c r="F59" s="1011"/>
      <c r="G59" s="1011"/>
      <c r="H59" s="1011"/>
      <c r="I59" s="1011"/>
      <c r="J59" s="1011"/>
      <c r="K59" s="1011"/>
      <c r="L59" s="1011"/>
      <c r="M59" s="1011"/>
      <c r="N59" s="1011"/>
      <c r="O59" s="1133"/>
      <c r="P59" s="1133"/>
      <c r="Q59" s="1011"/>
    </row>
    <row r="60" spans="1:17" x14ac:dyDescent="0.25">
      <c r="A60" s="1011"/>
      <c r="B60" s="1011"/>
      <c r="C60" s="1011"/>
      <c r="D60" s="1011"/>
      <c r="E60" s="1011"/>
      <c r="F60" s="1011"/>
      <c r="G60" s="1011"/>
      <c r="H60" s="1011"/>
      <c r="I60" s="1011"/>
      <c r="J60" s="1011"/>
      <c r="K60" s="1011"/>
      <c r="L60" s="1011"/>
      <c r="M60" s="1011"/>
      <c r="N60" s="1011"/>
      <c r="O60" s="1133"/>
      <c r="P60" s="1133"/>
      <c r="Q60" s="1011"/>
    </row>
    <row r="61" spans="1:17" x14ac:dyDescent="0.25">
      <c r="A61" s="1011"/>
      <c r="B61" s="1011"/>
      <c r="C61" s="1011"/>
      <c r="D61" s="1011"/>
      <c r="E61" s="1011"/>
      <c r="F61" s="1011"/>
      <c r="G61" s="1011"/>
      <c r="H61" s="1011"/>
      <c r="I61" s="1011"/>
      <c r="J61" s="1011"/>
      <c r="K61" s="1011"/>
      <c r="L61" s="1011"/>
      <c r="M61" s="1011"/>
      <c r="N61" s="1011"/>
      <c r="O61" s="1133"/>
      <c r="P61" s="1133"/>
      <c r="Q61" s="1011"/>
    </row>
    <row r="62" spans="1:17" x14ac:dyDescent="0.25">
      <c r="A62" s="1011"/>
      <c r="B62" s="1011"/>
      <c r="C62" s="1011"/>
      <c r="D62" s="1011"/>
      <c r="E62" s="1011"/>
      <c r="F62" s="1011"/>
      <c r="G62" s="1011"/>
      <c r="H62" s="1011"/>
      <c r="I62" s="1011"/>
      <c r="J62" s="1011"/>
      <c r="K62" s="1011"/>
      <c r="L62" s="1011"/>
      <c r="M62" s="1011"/>
      <c r="N62" s="1011"/>
      <c r="O62" s="1133"/>
      <c r="P62" s="1133"/>
      <c r="Q62" s="1011"/>
    </row>
    <row r="63" spans="1:17" x14ac:dyDescent="0.25">
      <c r="A63" s="1011"/>
      <c r="B63" s="1011"/>
      <c r="C63" s="1011"/>
      <c r="D63" s="1011"/>
      <c r="E63" s="1011"/>
      <c r="F63" s="1011"/>
      <c r="G63" s="1011"/>
      <c r="H63" s="1011"/>
      <c r="I63" s="1011"/>
      <c r="J63" s="1011"/>
      <c r="K63" s="1011"/>
      <c r="L63" s="1011"/>
      <c r="M63" s="1011"/>
      <c r="N63" s="1011"/>
      <c r="O63" s="1133"/>
      <c r="P63" s="1133"/>
      <c r="Q63" s="1011"/>
    </row>
    <row r="64" spans="1:17" x14ac:dyDescent="0.25">
      <c r="A64" s="1011"/>
      <c r="B64" s="1011"/>
      <c r="C64" s="1011"/>
      <c r="D64" s="1011"/>
      <c r="E64" s="1011"/>
      <c r="F64" s="1011"/>
      <c r="G64" s="1011"/>
      <c r="H64" s="1011"/>
      <c r="I64" s="1011"/>
      <c r="J64" s="1011"/>
      <c r="K64" s="1011"/>
      <c r="L64" s="1011"/>
      <c r="M64" s="1011"/>
      <c r="N64" s="1011"/>
      <c r="O64" s="1133"/>
      <c r="P64" s="1133"/>
      <c r="Q64" s="1011"/>
    </row>
    <row r="65" spans="1:17" x14ac:dyDescent="0.25">
      <c r="A65" s="1011"/>
      <c r="B65" s="1011"/>
      <c r="C65" s="1011"/>
      <c r="D65" s="1011"/>
      <c r="E65" s="1011"/>
      <c r="F65" s="1011"/>
      <c r="G65" s="1011"/>
      <c r="H65" s="1011"/>
      <c r="I65" s="1011"/>
      <c r="J65" s="1011"/>
      <c r="K65" s="1011"/>
      <c r="L65" s="1011"/>
      <c r="M65" s="1011"/>
      <c r="N65" s="1011"/>
      <c r="O65" s="1133"/>
      <c r="P65" s="1133"/>
      <c r="Q65" s="1011"/>
    </row>
    <row r="66" spans="1:17" x14ac:dyDescent="0.25">
      <c r="A66" s="1011"/>
      <c r="B66" s="1011"/>
      <c r="C66" s="1011"/>
      <c r="D66" s="1011"/>
      <c r="E66" s="1011"/>
      <c r="F66" s="1011"/>
      <c r="G66" s="1011"/>
      <c r="H66" s="1011"/>
      <c r="I66" s="1011"/>
      <c r="J66" s="1011"/>
      <c r="K66" s="1011"/>
      <c r="L66" s="1011"/>
      <c r="M66" s="1011"/>
      <c r="N66" s="1011"/>
      <c r="O66" s="1133"/>
      <c r="P66" s="1133"/>
      <c r="Q66" s="1011"/>
    </row>
    <row r="67" spans="1:17" x14ac:dyDescent="0.25">
      <c r="A67" s="1011"/>
      <c r="B67" s="1011"/>
      <c r="C67" s="1011"/>
      <c r="D67" s="1011"/>
      <c r="E67" s="1011"/>
      <c r="F67" s="1011"/>
      <c r="G67" s="1011"/>
      <c r="H67" s="1011"/>
      <c r="I67" s="1011"/>
      <c r="J67" s="1011"/>
      <c r="K67" s="1011"/>
      <c r="L67" s="1011"/>
      <c r="M67" s="1011"/>
      <c r="N67" s="1011"/>
      <c r="O67" s="1133"/>
      <c r="P67" s="1133"/>
      <c r="Q67" s="1011"/>
    </row>
    <row r="68" spans="1:17" x14ac:dyDescent="0.25">
      <c r="A68" s="1011"/>
      <c r="B68" s="1011"/>
      <c r="C68" s="1011"/>
      <c r="D68" s="1011"/>
      <c r="E68" s="1011"/>
      <c r="F68" s="1011"/>
      <c r="G68" s="1011"/>
      <c r="H68" s="1011"/>
      <c r="I68" s="1011"/>
      <c r="J68" s="1011"/>
      <c r="K68" s="1011"/>
      <c r="L68" s="1011"/>
      <c r="M68" s="1011"/>
      <c r="N68" s="1011"/>
      <c r="O68" s="1133"/>
      <c r="P68" s="1133"/>
      <c r="Q68" s="1011"/>
    </row>
    <row r="69" spans="1:17" x14ac:dyDescent="0.25">
      <c r="A69" s="1011"/>
      <c r="B69" s="1011"/>
      <c r="C69" s="1011"/>
      <c r="D69" s="1011"/>
      <c r="E69" s="1011"/>
      <c r="F69" s="1011"/>
      <c r="G69" s="1011"/>
      <c r="H69" s="1011"/>
      <c r="I69" s="1011"/>
      <c r="J69" s="1011"/>
      <c r="K69" s="1011"/>
      <c r="L69" s="1011"/>
      <c r="M69" s="1011"/>
      <c r="N69" s="1011"/>
      <c r="O69" s="1133"/>
      <c r="P69" s="1133"/>
      <c r="Q69" s="1011"/>
    </row>
    <row r="70" spans="1:17" x14ac:dyDescent="0.25">
      <c r="A70" s="1011"/>
      <c r="B70" s="1011"/>
      <c r="C70" s="1011"/>
      <c r="D70" s="1011"/>
      <c r="E70" s="1011"/>
      <c r="F70" s="1011"/>
      <c r="G70" s="1011"/>
      <c r="H70" s="1011"/>
      <c r="I70" s="1011"/>
      <c r="J70" s="1011"/>
      <c r="K70" s="1011"/>
      <c r="L70" s="1011"/>
      <c r="M70" s="1011"/>
      <c r="N70" s="1011"/>
      <c r="O70" s="1133"/>
      <c r="P70" s="1133"/>
      <c r="Q70" s="1011"/>
    </row>
    <row r="71" spans="1:17" x14ac:dyDescent="0.25">
      <c r="A71" s="1011"/>
      <c r="B71" s="1011"/>
      <c r="C71" s="1011"/>
      <c r="D71" s="1011"/>
      <c r="E71" s="1011"/>
      <c r="F71" s="1011"/>
      <c r="G71" s="1011"/>
      <c r="H71" s="1011"/>
      <c r="I71" s="1011"/>
      <c r="J71" s="1011"/>
      <c r="K71" s="1011"/>
      <c r="L71" s="1011"/>
      <c r="M71" s="1011"/>
      <c r="N71" s="1011"/>
      <c r="O71" s="1133"/>
      <c r="P71" s="1133"/>
      <c r="Q71" s="1011"/>
    </row>
    <row r="72" spans="1:17" x14ac:dyDescent="0.25">
      <c r="A72" s="1011"/>
      <c r="B72" s="1011"/>
      <c r="C72" s="1011"/>
      <c r="D72" s="1011"/>
      <c r="E72" s="1011"/>
      <c r="F72" s="1011"/>
      <c r="G72" s="1011"/>
      <c r="H72" s="1011"/>
      <c r="I72" s="1011"/>
      <c r="J72" s="1011"/>
      <c r="K72" s="1011"/>
      <c r="L72" s="1011"/>
      <c r="M72" s="1011"/>
      <c r="N72" s="1011"/>
      <c r="O72" s="1133"/>
      <c r="P72" s="1133"/>
      <c r="Q72" s="1011"/>
    </row>
    <row r="73" spans="1:17" x14ac:dyDescent="0.25">
      <c r="A73" s="1011"/>
      <c r="B73" s="1011"/>
      <c r="C73" s="1011"/>
      <c r="D73" s="1011"/>
      <c r="E73" s="1011"/>
      <c r="F73" s="1011"/>
      <c r="G73" s="1011"/>
      <c r="H73" s="1011"/>
      <c r="I73" s="1011"/>
      <c r="J73" s="1011"/>
      <c r="K73" s="1011"/>
      <c r="L73" s="1011"/>
      <c r="M73" s="1011"/>
      <c r="N73" s="1011"/>
      <c r="O73" s="1133"/>
      <c r="P73" s="1133"/>
      <c r="Q73" s="1011"/>
    </row>
    <row r="74" spans="1:17" x14ac:dyDescent="0.25">
      <c r="A74" s="1011"/>
      <c r="B74" s="1011"/>
      <c r="C74" s="1011"/>
      <c r="D74" s="1011"/>
      <c r="E74" s="1011"/>
      <c r="F74" s="1011"/>
      <c r="G74" s="1011"/>
      <c r="H74" s="1011"/>
      <c r="I74" s="1011"/>
      <c r="J74" s="1011"/>
      <c r="K74" s="1011"/>
      <c r="L74" s="1011"/>
      <c r="M74" s="1011"/>
      <c r="N74" s="1011"/>
      <c r="O74" s="1133"/>
      <c r="P74" s="1133"/>
      <c r="Q74" s="1011"/>
    </row>
    <row r="75" spans="1:17" x14ac:dyDescent="0.25">
      <c r="A75" s="1011"/>
      <c r="B75" s="1011"/>
      <c r="C75" s="1011"/>
      <c r="D75" s="1011"/>
      <c r="E75" s="1011"/>
      <c r="F75" s="1011"/>
      <c r="G75" s="1011"/>
      <c r="H75" s="1011"/>
      <c r="I75" s="1011"/>
      <c r="J75" s="1011"/>
      <c r="K75" s="1011"/>
      <c r="L75" s="1011"/>
      <c r="M75" s="1011"/>
      <c r="N75" s="1011"/>
      <c r="O75" s="1133"/>
      <c r="P75" s="1133"/>
      <c r="Q75" s="1011"/>
    </row>
    <row r="76" spans="1:17" x14ac:dyDescent="0.25">
      <c r="A76" s="1011"/>
      <c r="B76" s="1011"/>
      <c r="C76" s="1011"/>
      <c r="D76" s="1011"/>
      <c r="E76" s="1011"/>
      <c r="F76" s="1011"/>
      <c r="G76" s="1011"/>
      <c r="H76" s="1011"/>
      <c r="I76" s="1011"/>
      <c r="J76" s="1011"/>
      <c r="K76" s="1011"/>
      <c r="L76" s="1011"/>
      <c r="M76" s="1011"/>
      <c r="N76" s="1011"/>
      <c r="O76" s="1133"/>
      <c r="P76" s="1133"/>
      <c r="Q76" s="1011"/>
    </row>
    <row r="77" spans="1:17" x14ac:dyDescent="0.25">
      <c r="A77" s="1011"/>
      <c r="B77" s="1011"/>
      <c r="C77" s="1011"/>
      <c r="D77" s="1011"/>
      <c r="E77" s="1011"/>
      <c r="F77" s="1011"/>
      <c r="G77" s="1011"/>
      <c r="H77" s="1011"/>
      <c r="I77" s="1011"/>
      <c r="J77" s="1011"/>
      <c r="K77" s="1011"/>
      <c r="L77" s="1011"/>
      <c r="M77" s="1011"/>
      <c r="N77" s="1011"/>
      <c r="O77" s="1133"/>
      <c r="P77" s="1133"/>
      <c r="Q77" s="1011"/>
    </row>
    <row r="78" spans="1:17" x14ac:dyDescent="0.25">
      <c r="A78" s="1011"/>
      <c r="B78" s="1011"/>
      <c r="C78" s="1011"/>
      <c r="D78" s="1011"/>
      <c r="E78" s="1011"/>
      <c r="F78" s="1011"/>
      <c r="G78" s="1011"/>
      <c r="H78" s="1011"/>
      <c r="I78" s="1011"/>
      <c r="J78" s="1011"/>
      <c r="K78" s="1011"/>
      <c r="L78" s="1011"/>
      <c r="M78" s="1011"/>
      <c r="N78" s="1011"/>
      <c r="O78" s="1133"/>
      <c r="P78" s="1133"/>
      <c r="Q78" s="1011"/>
    </row>
    <row r="79" spans="1:17" x14ac:dyDescent="0.25">
      <c r="A79" s="1011"/>
      <c r="B79" s="1011"/>
      <c r="C79" s="1011"/>
      <c r="D79" s="1011"/>
      <c r="E79" s="1011"/>
      <c r="F79" s="1011"/>
      <c r="G79" s="1011"/>
      <c r="H79" s="1011"/>
      <c r="I79" s="1011"/>
      <c r="J79" s="1011"/>
      <c r="K79" s="1011"/>
      <c r="L79" s="1011"/>
      <c r="M79" s="1011"/>
      <c r="N79" s="1011"/>
      <c r="O79" s="1133"/>
      <c r="P79" s="1133"/>
      <c r="Q79" s="1011"/>
    </row>
    <row r="80" spans="1:17" x14ac:dyDescent="0.25">
      <c r="A80" s="1011"/>
      <c r="B80" s="1011"/>
      <c r="C80" s="1011"/>
      <c r="D80" s="1011"/>
      <c r="E80" s="1011"/>
      <c r="F80" s="1011"/>
      <c r="G80" s="1011"/>
      <c r="H80" s="1011"/>
      <c r="I80" s="1011"/>
      <c r="J80" s="1011"/>
      <c r="K80" s="1011"/>
      <c r="L80" s="1011"/>
      <c r="M80" s="1011"/>
      <c r="N80" s="1011"/>
      <c r="O80" s="1133"/>
      <c r="P80" s="1133"/>
      <c r="Q80" s="1011"/>
    </row>
    <row r="81" spans="1:17" x14ac:dyDescent="0.25">
      <c r="A81" s="1011"/>
      <c r="B81" s="1011"/>
      <c r="C81" s="1011"/>
      <c r="D81" s="1011"/>
      <c r="E81" s="1011"/>
      <c r="F81" s="1011"/>
      <c r="G81" s="1011"/>
      <c r="H81" s="1011"/>
      <c r="I81" s="1011"/>
      <c r="J81" s="1011"/>
      <c r="K81" s="1011"/>
      <c r="L81" s="1011"/>
      <c r="M81" s="1011"/>
      <c r="N81" s="1011"/>
      <c r="O81" s="1133"/>
      <c r="P81" s="1133"/>
      <c r="Q81" s="1011"/>
    </row>
    <row r="82" spans="1:17" x14ac:dyDescent="0.25">
      <c r="A82" s="1011"/>
      <c r="B82" s="1011"/>
      <c r="C82" s="1011"/>
      <c r="D82" s="1011"/>
      <c r="E82" s="1011"/>
      <c r="F82" s="1011"/>
      <c r="G82" s="1011"/>
      <c r="H82" s="1011"/>
      <c r="I82" s="1011"/>
      <c r="J82" s="1011"/>
      <c r="K82" s="1011"/>
      <c r="L82" s="1011"/>
      <c r="M82" s="1011"/>
      <c r="N82" s="1011"/>
      <c r="O82" s="1133"/>
      <c r="P82" s="1133"/>
      <c r="Q82" s="1011"/>
    </row>
    <row r="83" spans="1:17" x14ac:dyDescent="0.25">
      <c r="A83" s="1011"/>
      <c r="B83" s="1011"/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  <c r="M83" s="1011"/>
      <c r="N83" s="1011"/>
      <c r="O83" s="1133"/>
      <c r="P83" s="1133"/>
      <c r="Q83" s="1011"/>
    </row>
    <row r="84" spans="1:17" x14ac:dyDescent="0.25">
      <c r="A84" s="1011"/>
      <c r="B84" s="1011"/>
      <c r="C84" s="1011"/>
      <c r="D84" s="1011"/>
      <c r="E84" s="1011"/>
      <c r="F84" s="1011"/>
      <c r="G84" s="1011"/>
      <c r="H84" s="1011"/>
      <c r="I84" s="1011"/>
      <c r="J84" s="1011"/>
      <c r="K84" s="1011"/>
      <c r="L84" s="1011"/>
      <c r="M84" s="1011"/>
      <c r="N84" s="1011"/>
      <c r="O84" s="1133"/>
      <c r="P84" s="1133"/>
      <c r="Q84" s="1011"/>
    </row>
    <row r="85" spans="1:17" x14ac:dyDescent="0.25">
      <c r="A85" s="1011"/>
      <c r="B85" s="1011"/>
      <c r="C85" s="1011"/>
      <c r="D85" s="1011"/>
      <c r="E85" s="1011"/>
      <c r="F85" s="1011"/>
      <c r="G85" s="1011"/>
      <c r="H85" s="1011"/>
      <c r="I85" s="1011"/>
      <c r="J85" s="1011"/>
      <c r="K85" s="1011"/>
      <c r="L85" s="1011"/>
      <c r="M85" s="1011"/>
      <c r="N85" s="1011"/>
      <c r="O85" s="1133"/>
      <c r="P85" s="1133"/>
      <c r="Q85" s="1011"/>
    </row>
    <row r="86" spans="1:17" x14ac:dyDescent="0.25">
      <c r="A86" s="1011"/>
      <c r="B86" s="1011"/>
      <c r="C86" s="1011"/>
      <c r="D86" s="1011"/>
      <c r="E86" s="1011"/>
      <c r="F86" s="1011"/>
      <c r="G86" s="1011"/>
      <c r="H86" s="1011"/>
      <c r="I86" s="1011"/>
      <c r="J86" s="1011"/>
      <c r="K86" s="1011"/>
      <c r="L86" s="1011"/>
      <c r="M86" s="1011"/>
      <c r="N86" s="1011"/>
      <c r="O86" s="1133"/>
      <c r="P86" s="1133"/>
      <c r="Q86" s="1011"/>
    </row>
    <row r="87" spans="1:17" x14ac:dyDescent="0.25">
      <c r="A87" s="1011"/>
      <c r="B87" s="1011"/>
      <c r="C87" s="1011"/>
      <c r="D87" s="1011"/>
      <c r="E87" s="1011"/>
      <c r="F87" s="1011"/>
      <c r="G87" s="1011"/>
      <c r="H87" s="1011"/>
      <c r="I87" s="1011"/>
      <c r="J87" s="1011"/>
      <c r="K87" s="1011"/>
      <c r="L87" s="1011"/>
      <c r="M87" s="1011"/>
      <c r="N87" s="1011"/>
      <c r="O87" s="1133"/>
      <c r="P87" s="1133"/>
      <c r="Q87" s="1011"/>
    </row>
    <row r="88" spans="1:17" x14ac:dyDescent="0.25">
      <c r="A88" s="1011"/>
      <c r="B88" s="1011"/>
      <c r="C88" s="1011"/>
      <c r="D88" s="1011"/>
      <c r="E88" s="1011"/>
      <c r="F88" s="1011"/>
      <c r="G88" s="1011"/>
      <c r="H88" s="1011"/>
      <c r="I88" s="1011"/>
      <c r="J88" s="1011"/>
      <c r="K88" s="1011"/>
      <c r="L88" s="1011"/>
      <c r="M88" s="1011"/>
      <c r="N88" s="1011"/>
      <c r="O88" s="1133"/>
      <c r="P88" s="1133"/>
      <c r="Q88" s="1011"/>
    </row>
    <row r="89" spans="1:17" x14ac:dyDescent="0.25">
      <c r="A89" s="1011"/>
      <c r="B89" s="1011"/>
      <c r="C89" s="1011"/>
      <c r="D89" s="1011"/>
      <c r="E89" s="1011"/>
      <c r="F89" s="1011"/>
      <c r="G89" s="1011"/>
      <c r="H89" s="1011"/>
      <c r="I89" s="1011"/>
      <c r="J89" s="1011"/>
      <c r="K89" s="1011"/>
      <c r="L89" s="1011"/>
      <c r="M89" s="1011"/>
      <c r="N89" s="1011"/>
      <c r="O89" s="1133"/>
      <c r="P89" s="1133"/>
      <c r="Q89" s="1011"/>
    </row>
    <row r="90" spans="1:17" x14ac:dyDescent="0.25">
      <c r="A90" s="1011"/>
      <c r="B90" s="1011"/>
      <c r="C90" s="1011"/>
      <c r="D90" s="1011"/>
      <c r="E90" s="1011"/>
      <c r="F90" s="1011"/>
      <c r="G90" s="1011"/>
      <c r="H90" s="1011"/>
      <c r="I90" s="1011"/>
      <c r="J90" s="1011"/>
      <c r="K90" s="1011"/>
      <c r="L90" s="1011"/>
      <c r="M90" s="1011"/>
      <c r="N90" s="1011"/>
      <c r="O90" s="1133"/>
      <c r="P90" s="1133"/>
      <c r="Q90" s="1011"/>
    </row>
    <row r="91" spans="1:17" x14ac:dyDescent="0.25">
      <c r="A91" s="1011"/>
      <c r="B91" s="1011"/>
      <c r="C91" s="1011"/>
      <c r="D91" s="1011"/>
      <c r="E91" s="1011"/>
      <c r="F91" s="1011"/>
      <c r="G91" s="1011"/>
      <c r="H91" s="1011"/>
      <c r="I91" s="1011"/>
      <c r="J91" s="1011"/>
      <c r="K91" s="1011"/>
      <c r="L91" s="1011"/>
      <c r="M91" s="1011"/>
      <c r="N91" s="1011"/>
      <c r="O91" s="1133"/>
      <c r="P91" s="1133"/>
      <c r="Q91" s="1011"/>
    </row>
    <row r="92" spans="1:17" x14ac:dyDescent="0.25">
      <c r="A92" s="1011"/>
      <c r="B92" s="1011"/>
      <c r="C92" s="1011"/>
      <c r="D92" s="1011"/>
      <c r="E92" s="1011"/>
      <c r="F92" s="1011"/>
      <c r="G92" s="1011"/>
      <c r="H92" s="1011"/>
      <c r="I92" s="1011"/>
      <c r="J92" s="1011"/>
      <c r="K92" s="1011"/>
      <c r="L92" s="1011"/>
      <c r="M92" s="1011"/>
      <c r="N92" s="1011"/>
      <c r="O92" s="1133"/>
      <c r="P92" s="1133"/>
      <c r="Q92" s="1011"/>
    </row>
    <row r="93" spans="1:17" x14ac:dyDescent="0.25">
      <c r="A93" s="1011"/>
      <c r="B93" s="1011"/>
      <c r="C93" s="1011"/>
      <c r="D93" s="1011"/>
      <c r="E93" s="1011"/>
      <c r="F93" s="1011"/>
      <c r="G93" s="1011"/>
      <c r="H93" s="1011"/>
      <c r="I93" s="1011"/>
      <c r="J93" s="1011"/>
      <c r="K93" s="1011"/>
      <c r="L93" s="1011"/>
      <c r="M93" s="1011"/>
      <c r="N93" s="1011"/>
      <c r="O93" s="1133"/>
      <c r="P93" s="1133"/>
      <c r="Q93" s="1011"/>
    </row>
    <row r="94" spans="1:17" x14ac:dyDescent="0.25">
      <c r="A94" s="1011"/>
      <c r="B94" s="1011"/>
      <c r="C94" s="1011"/>
      <c r="D94" s="1011"/>
      <c r="E94" s="1011"/>
      <c r="F94" s="1011"/>
      <c r="G94" s="1011"/>
      <c r="H94" s="1011"/>
      <c r="I94" s="1011"/>
      <c r="J94" s="1011"/>
      <c r="K94" s="1011"/>
      <c r="L94" s="1011"/>
      <c r="M94" s="1011"/>
      <c r="N94" s="1011"/>
      <c r="O94" s="1133"/>
      <c r="P94" s="1133"/>
      <c r="Q94" s="1011"/>
    </row>
    <row r="95" spans="1:17" x14ac:dyDescent="0.25">
      <c r="A95" s="1011"/>
      <c r="B95" s="1011"/>
      <c r="C95" s="1011"/>
      <c r="D95" s="1011"/>
      <c r="E95" s="1011"/>
      <c r="F95" s="1011"/>
      <c r="G95" s="1011"/>
      <c r="H95" s="1011"/>
      <c r="I95" s="1011"/>
      <c r="J95" s="1011"/>
      <c r="K95" s="1011"/>
      <c r="L95" s="1011"/>
      <c r="M95" s="1011"/>
      <c r="N95" s="1011"/>
      <c r="O95" s="1133"/>
      <c r="P95" s="1133"/>
      <c r="Q95" s="1011"/>
    </row>
    <row r="96" spans="1:17" x14ac:dyDescent="0.25">
      <c r="A96" s="1011"/>
      <c r="B96" s="1011"/>
      <c r="C96" s="1011"/>
      <c r="D96" s="1011"/>
      <c r="E96" s="1011"/>
      <c r="F96" s="1011"/>
      <c r="G96" s="1011"/>
      <c r="H96" s="1011"/>
      <c r="I96" s="1011"/>
      <c r="J96" s="1011"/>
      <c r="K96" s="1011"/>
      <c r="L96" s="1011"/>
      <c r="M96" s="1011"/>
      <c r="N96" s="1011"/>
      <c r="O96" s="1133"/>
      <c r="P96" s="1133"/>
      <c r="Q96" s="1011"/>
    </row>
    <row r="97" spans="1:17" x14ac:dyDescent="0.25">
      <c r="A97" s="1011"/>
      <c r="B97" s="1011"/>
      <c r="C97" s="1011"/>
      <c r="D97" s="1011"/>
      <c r="E97" s="1011"/>
      <c r="F97" s="1011"/>
      <c r="G97" s="1011"/>
      <c r="H97" s="1011"/>
      <c r="I97" s="1011"/>
      <c r="J97" s="1011"/>
      <c r="K97" s="1011"/>
      <c r="L97" s="1011"/>
      <c r="M97" s="1011"/>
      <c r="N97" s="1011"/>
      <c r="O97" s="1133"/>
      <c r="P97" s="1133"/>
      <c r="Q97" s="1011"/>
    </row>
    <row r="98" spans="1:17" x14ac:dyDescent="0.25">
      <c r="A98" s="1011"/>
      <c r="B98" s="1011"/>
      <c r="C98" s="1011"/>
      <c r="D98" s="1011"/>
      <c r="E98" s="1011"/>
      <c r="F98" s="1011"/>
      <c r="G98" s="1011"/>
      <c r="H98" s="1011"/>
      <c r="I98" s="1011"/>
      <c r="J98" s="1011"/>
      <c r="K98" s="1011"/>
      <c r="L98" s="1011"/>
      <c r="M98" s="1011"/>
      <c r="N98" s="1011"/>
      <c r="O98" s="1133"/>
      <c r="P98" s="1133"/>
      <c r="Q98" s="1011"/>
    </row>
    <row r="99" spans="1:17" x14ac:dyDescent="0.25">
      <c r="A99" s="1011"/>
      <c r="B99" s="1011"/>
      <c r="C99" s="1011"/>
      <c r="D99" s="1011"/>
      <c r="E99" s="1011"/>
      <c r="F99" s="1011"/>
      <c r="G99" s="1011"/>
      <c r="H99" s="1011"/>
      <c r="I99" s="1011"/>
      <c r="J99" s="1011"/>
      <c r="K99" s="1011"/>
      <c r="L99" s="1011"/>
      <c r="M99" s="1011"/>
      <c r="N99" s="1011"/>
      <c r="O99" s="1133"/>
      <c r="P99" s="1133"/>
      <c r="Q99" s="1011"/>
    </row>
    <row r="100" spans="1:17" x14ac:dyDescent="0.25">
      <c r="A100" s="1011"/>
      <c r="B100" s="1011"/>
      <c r="C100" s="1011"/>
      <c r="D100" s="1011"/>
      <c r="E100" s="1011"/>
      <c r="F100" s="1011"/>
      <c r="G100" s="1011"/>
      <c r="H100" s="1011"/>
      <c r="I100" s="1011"/>
      <c r="J100" s="1011"/>
      <c r="K100" s="1011"/>
      <c r="L100" s="1011"/>
      <c r="M100" s="1011"/>
      <c r="N100" s="1011"/>
      <c r="O100" s="1133"/>
      <c r="P100" s="1133"/>
      <c r="Q100" s="1011"/>
    </row>
    <row r="101" spans="1:17" x14ac:dyDescent="0.25">
      <c r="A101" s="1011"/>
      <c r="B101" s="1011"/>
      <c r="C101" s="1011"/>
      <c r="D101" s="1011"/>
      <c r="E101" s="1011"/>
      <c r="F101" s="1011"/>
      <c r="G101" s="1011"/>
      <c r="H101" s="1011"/>
      <c r="I101" s="1011"/>
      <c r="J101" s="1011"/>
      <c r="K101" s="1011"/>
      <c r="L101" s="1011"/>
      <c r="M101" s="1011"/>
      <c r="N101" s="1011"/>
      <c r="O101" s="1133"/>
      <c r="P101" s="1133"/>
      <c r="Q101" s="1011"/>
    </row>
    <row r="102" spans="1:17" x14ac:dyDescent="0.25">
      <c r="A102" s="1011"/>
      <c r="B102" s="1011"/>
      <c r="C102" s="1011"/>
      <c r="D102" s="1011"/>
      <c r="E102" s="1011"/>
      <c r="F102" s="1011"/>
      <c r="G102" s="1011"/>
      <c r="H102" s="1011"/>
      <c r="I102" s="1011"/>
      <c r="J102" s="1011"/>
      <c r="K102" s="1011"/>
      <c r="L102" s="1011"/>
      <c r="M102" s="1011"/>
      <c r="N102" s="1011"/>
      <c r="O102" s="1133"/>
      <c r="P102" s="1133"/>
      <c r="Q102" s="1011"/>
    </row>
    <row r="103" spans="1:17" x14ac:dyDescent="0.25">
      <c r="A103" s="1011"/>
      <c r="B103" s="1011"/>
      <c r="C103" s="1011"/>
      <c r="D103" s="1011"/>
      <c r="E103" s="1011"/>
      <c r="F103" s="1011"/>
      <c r="G103" s="1011"/>
      <c r="H103" s="1011"/>
      <c r="I103" s="1011"/>
      <c r="J103" s="1011"/>
      <c r="K103" s="1011"/>
      <c r="L103" s="1011"/>
      <c r="M103" s="1011"/>
      <c r="N103" s="1011"/>
      <c r="O103" s="1133"/>
      <c r="P103" s="1133"/>
      <c r="Q103" s="1011"/>
    </row>
    <row r="104" spans="1:17" x14ac:dyDescent="0.25">
      <c r="A104" s="1011"/>
      <c r="B104" s="1011"/>
      <c r="C104" s="1011"/>
      <c r="D104" s="1011"/>
      <c r="E104" s="1011"/>
      <c r="F104" s="1011"/>
      <c r="G104" s="1011"/>
      <c r="H104" s="1011"/>
      <c r="I104" s="1011"/>
      <c r="J104" s="1011"/>
      <c r="K104" s="1011"/>
      <c r="L104" s="1011"/>
      <c r="M104" s="1011"/>
      <c r="N104" s="1011"/>
      <c r="O104" s="1133"/>
      <c r="P104" s="1133"/>
      <c r="Q104" s="1011"/>
    </row>
    <row r="105" spans="1:17" x14ac:dyDescent="0.25">
      <c r="A105" s="1011"/>
      <c r="B105" s="1011"/>
      <c r="C105" s="1011"/>
      <c r="D105" s="1011"/>
      <c r="E105" s="1011"/>
      <c r="F105" s="1011"/>
      <c r="G105" s="1011"/>
      <c r="H105" s="1011"/>
      <c r="I105" s="1011"/>
      <c r="J105" s="1011"/>
      <c r="K105" s="1011"/>
      <c r="L105" s="1011"/>
      <c r="M105" s="1011"/>
      <c r="N105" s="1011"/>
      <c r="O105" s="1133"/>
      <c r="P105" s="1133"/>
      <c r="Q105" s="1011"/>
    </row>
    <row r="106" spans="1:17" x14ac:dyDescent="0.25">
      <c r="A106" s="1011"/>
      <c r="B106" s="1011"/>
      <c r="C106" s="1011"/>
      <c r="D106" s="1011"/>
      <c r="E106" s="1011"/>
      <c r="F106" s="1011"/>
      <c r="G106" s="1011"/>
      <c r="H106" s="1011"/>
      <c r="I106" s="1011"/>
      <c r="J106" s="1011"/>
      <c r="K106" s="1011"/>
      <c r="L106" s="1011"/>
      <c r="M106" s="1011"/>
      <c r="N106" s="1011"/>
      <c r="O106" s="1133"/>
      <c r="P106" s="1133"/>
      <c r="Q106" s="1011"/>
    </row>
    <row r="107" spans="1:17" x14ac:dyDescent="0.25">
      <c r="A107" s="1011"/>
      <c r="B107" s="1011"/>
      <c r="C107" s="1011"/>
      <c r="D107" s="1011"/>
      <c r="E107" s="1011"/>
      <c r="F107" s="1011"/>
      <c r="G107" s="1011"/>
      <c r="H107" s="1011"/>
      <c r="I107" s="1011"/>
      <c r="J107" s="1011"/>
      <c r="K107" s="1011"/>
      <c r="L107" s="1011"/>
      <c r="M107" s="1011"/>
      <c r="N107" s="1011"/>
      <c r="O107" s="1133"/>
      <c r="P107" s="1133"/>
      <c r="Q107" s="1011"/>
    </row>
    <row r="108" spans="1:17" x14ac:dyDescent="0.25">
      <c r="A108" s="1011"/>
      <c r="B108" s="1011"/>
      <c r="C108" s="1011"/>
      <c r="D108" s="1011"/>
      <c r="E108" s="1011"/>
      <c r="F108" s="1011"/>
      <c r="G108" s="1011"/>
      <c r="H108" s="1011"/>
      <c r="I108" s="1011"/>
      <c r="J108" s="1011"/>
      <c r="K108" s="1011"/>
      <c r="L108" s="1011"/>
      <c r="M108" s="1011"/>
      <c r="N108" s="1011"/>
      <c r="O108" s="1133"/>
      <c r="P108" s="1133"/>
      <c r="Q108" s="1011"/>
    </row>
    <row r="109" spans="1:17" x14ac:dyDescent="0.25">
      <c r="A109" s="1011"/>
      <c r="B109" s="1011"/>
      <c r="C109" s="1011"/>
      <c r="D109" s="1011"/>
      <c r="E109" s="1011"/>
      <c r="F109" s="1011"/>
      <c r="G109" s="1011"/>
      <c r="H109" s="1011"/>
      <c r="I109" s="1011"/>
      <c r="J109" s="1011"/>
      <c r="K109" s="1011"/>
      <c r="L109" s="1011"/>
      <c r="M109" s="1011"/>
      <c r="N109" s="1011"/>
      <c r="O109" s="1133"/>
      <c r="P109" s="1133"/>
      <c r="Q109" s="1011"/>
    </row>
    <row r="110" spans="1:17" x14ac:dyDescent="0.25">
      <c r="A110" s="1011"/>
      <c r="B110" s="1011"/>
      <c r="C110" s="1011"/>
      <c r="D110" s="1011"/>
      <c r="E110" s="1011"/>
      <c r="F110" s="1011"/>
      <c r="G110" s="1011"/>
      <c r="H110" s="1011"/>
      <c r="I110" s="1011"/>
      <c r="J110" s="1011"/>
      <c r="K110" s="1011"/>
      <c r="L110" s="1011"/>
      <c r="M110" s="1011"/>
      <c r="N110" s="1011"/>
      <c r="O110" s="1133"/>
      <c r="P110" s="1133"/>
      <c r="Q110" s="1011"/>
    </row>
    <row r="111" spans="1:17" x14ac:dyDescent="0.25">
      <c r="A111" s="1011"/>
      <c r="B111" s="1011"/>
      <c r="C111" s="1011"/>
      <c r="D111" s="1011"/>
      <c r="E111" s="1011"/>
      <c r="F111" s="1011"/>
      <c r="G111" s="1011"/>
      <c r="H111" s="1011"/>
      <c r="I111" s="1011"/>
      <c r="J111" s="1011"/>
      <c r="K111" s="1011"/>
      <c r="L111" s="1011"/>
      <c r="M111" s="1011"/>
      <c r="N111" s="1011"/>
      <c r="O111" s="1133"/>
      <c r="P111" s="1133"/>
      <c r="Q111" s="1011"/>
    </row>
    <row r="112" spans="1:17" x14ac:dyDescent="0.25">
      <c r="A112" s="1011"/>
      <c r="B112" s="1011"/>
      <c r="C112" s="1011"/>
      <c r="D112" s="1011"/>
      <c r="E112" s="1011"/>
      <c r="F112" s="1011"/>
      <c r="G112" s="1011"/>
      <c r="H112" s="1011"/>
      <c r="I112" s="1011"/>
      <c r="J112" s="1011"/>
      <c r="K112" s="1011"/>
      <c r="L112" s="1011"/>
      <c r="M112" s="1011"/>
      <c r="N112" s="1011"/>
      <c r="O112" s="1133"/>
      <c r="P112" s="1133"/>
      <c r="Q112" s="1011"/>
    </row>
    <row r="113" spans="1:17" x14ac:dyDescent="0.25">
      <c r="A113" s="1011"/>
      <c r="B113" s="1011"/>
      <c r="C113" s="1011"/>
      <c r="D113" s="1011"/>
      <c r="E113" s="1011"/>
      <c r="F113" s="1011"/>
      <c r="G113" s="1011"/>
      <c r="H113" s="1011"/>
      <c r="I113" s="1011"/>
      <c r="J113" s="1011"/>
      <c r="K113" s="1011"/>
      <c r="L113" s="1011"/>
      <c r="M113" s="1011"/>
      <c r="N113" s="1011"/>
      <c r="O113" s="1133"/>
      <c r="P113" s="1133"/>
      <c r="Q113" s="1011"/>
    </row>
    <row r="114" spans="1:17" x14ac:dyDescent="0.25">
      <c r="A114" s="1011"/>
      <c r="B114" s="1011"/>
      <c r="C114" s="1011"/>
      <c r="D114" s="1011"/>
      <c r="E114" s="1011"/>
      <c r="F114" s="1011"/>
      <c r="G114" s="1011"/>
      <c r="H114" s="1011"/>
      <c r="I114" s="1011"/>
      <c r="J114" s="1011"/>
      <c r="K114" s="1011"/>
      <c r="L114" s="1011"/>
      <c r="M114" s="1011"/>
      <c r="N114" s="1011"/>
      <c r="O114" s="1133"/>
      <c r="P114" s="1133"/>
      <c r="Q114" s="1011"/>
    </row>
    <row r="115" spans="1:17" x14ac:dyDescent="0.25">
      <c r="A115" s="1011"/>
      <c r="B115" s="1011"/>
      <c r="C115" s="1011"/>
      <c r="D115" s="1011"/>
      <c r="E115" s="1011"/>
      <c r="F115" s="1011"/>
      <c r="G115" s="1011"/>
      <c r="H115" s="1011"/>
      <c r="I115" s="1011"/>
      <c r="J115" s="1011"/>
      <c r="K115" s="1011"/>
      <c r="L115" s="1011"/>
      <c r="M115" s="1011"/>
      <c r="N115" s="1011"/>
      <c r="O115" s="1133"/>
      <c r="P115" s="1133"/>
      <c r="Q115" s="1011"/>
    </row>
    <row r="116" spans="1:17" x14ac:dyDescent="0.25">
      <c r="A116" s="1011"/>
      <c r="B116" s="1011"/>
      <c r="C116" s="1011"/>
      <c r="D116" s="1011"/>
      <c r="E116" s="1011"/>
      <c r="F116" s="1011"/>
      <c r="G116" s="1011"/>
      <c r="H116" s="1011"/>
      <c r="I116" s="1011"/>
      <c r="J116" s="1011"/>
      <c r="K116" s="1011"/>
      <c r="L116" s="1011"/>
      <c r="M116" s="1011"/>
      <c r="N116" s="1011"/>
      <c r="O116" s="1133"/>
      <c r="P116" s="1133"/>
      <c r="Q116" s="1011"/>
    </row>
    <row r="117" spans="1:17" x14ac:dyDescent="0.25">
      <c r="A117" s="1011"/>
      <c r="B117" s="1011"/>
      <c r="C117" s="1011"/>
      <c r="D117" s="1011"/>
      <c r="E117" s="1011"/>
      <c r="F117" s="1011"/>
      <c r="G117" s="1011"/>
      <c r="H117" s="1011"/>
      <c r="I117" s="1011"/>
      <c r="J117" s="1011"/>
      <c r="K117" s="1011"/>
      <c r="L117" s="1011"/>
      <c r="M117" s="1011"/>
      <c r="N117" s="1011"/>
      <c r="O117" s="1133"/>
      <c r="P117" s="1133"/>
      <c r="Q117" s="1011"/>
    </row>
    <row r="118" spans="1:17" x14ac:dyDescent="0.25">
      <c r="A118" s="1011"/>
      <c r="B118" s="1011"/>
      <c r="C118" s="1011"/>
      <c r="D118" s="1011"/>
      <c r="E118" s="1011"/>
      <c r="F118" s="1011"/>
      <c r="G118" s="1011"/>
      <c r="H118" s="1011"/>
      <c r="I118" s="1011"/>
      <c r="J118" s="1011"/>
      <c r="K118" s="1011"/>
      <c r="L118" s="1011"/>
      <c r="M118" s="1011"/>
      <c r="N118" s="1011"/>
      <c r="O118" s="1133"/>
      <c r="P118" s="1133"/>
      <c r="Q118" s="1011"/>
    </row>
    <row r="119" spans="1:17" x14ac:dyDescent="0.25">
      <c r="A119" s="1011"/>
      <c r="B119" s="1011"/>
      <c r="C119" s="1011"/>
      <c r="D119" s="1011"/>
      <c r="E119" s="1011"/>
      <c r="F119" s="1011"/>
      <c r="G119" s="1011"/>
      <c r="H119" s="1011"/>
      <c r="I119" s="1011"/>
      <c r="J119" s="1011"/>
      <c r="K119" s="1011"/>
      <c r="L119" s="1011"/>
      <c r="M119" s="1011"/>
      <c r="N119" s="1011"/>
      <c r="O119" s="1133"/>
      <c r="P119" s="1133"/>
      <c r="Q119" s="1011"/>
    </row>
    <row r="120" spans="1:17" x14ac:dyDescent="0.25">
      <c r="A120" s="1011"/>
      <c r="B120" s="1011"/>
      <c r="C120" s="1011"/>
      <c r="D120" s="1011"/>
      <c r="E120" s="1011"/>
      <c r="F120" s="1011"/>
      <c r="G120" s="1011"/>
      <c r="H120" s="1011"/>
      <c r="I120" s="1011"/>
      <c r="J120" s="1011"/>
      <c r="K120" s="1011"/>
      <c r="L120" s="1011"/>
      <c r="M120" s="1011"/>
      <c r="N120" s="1011"/>
      <c r="O120" s="1133"/>
      <c r="P120" s="1133"/>
      <c r="Q120" s="1011"/>
    </row>
    <row r="121" spans="1:17" x14ac:dyDescent="0.25">
      <c r="A121" s="1011"/>
      <c r="B121" s="1011"/>
      <c r="C121" s="1011"/>
      <c r="D121" s="1011"/>
      <c r="E121" s="1011"/>
      <c r="F121" s="1011"/>
      <c r="G121" s="1011"/>
      <c r="H121" s="1011"/>
      <c r="I121" s="1011"/>
      <c r="J121" s="1011"/>
      <c r="K121" s="1011"/>
      <c r="L121" s="1011"/>
      <c r="M121" s="1011"/>
      <c r="N121" s="1011"/>
      <c r="O121" s="1133"/>
      <c r="P121" s="1133"/>
      <c r="Q121" s="1011"/>
    </row>
    <row r="122" spans="1:17" x14ac:dyDescent="0.25">
      <c r="A122" s="1011"/>
      <c r="B122" s="1011"/>
      <c r="C122" s="1011"/>
      <c r="D122" s="1011"/>
      <c r="E122" s="1011"/>
      <c r="F122" s="1011"/>
      <c r="G122" s="1011"/>
      <c r="H122" s="1011"/>
      <c r="I122" s="1011"/>
      <c r="J122" s="1011"/>
      <c r="K122" s="1011"/>
      <c r="L122" s="1011"/>
      <c r="M122" s="1011"/>
      <c r="N122" s="1011"/>
      <c r="O122" s="1133"/>
      <c r="P122" s="1133"/>
      <c r="Q122" s="1011"/>
    </row>
    <row r="123" spans="1:17" x14ac:dyDescent="0.25">
      <c r="A123" s="1011"/>
      <c r="B123" s="1011"/>
      <c r="C123" s="1011"/>
      <c r="D123" s="1011"/>
      <c r="E123" s="1011"/>
      <c r="F123" s="1011"/>
      <c r="G123" s="1011"/>
      <c r="H123" s="1011"/>
      <c r="I123" s="1011"/>
      <c r="J123" s="1011"/>
      <c r="K123" s="1011"/>
      <c r="L123" s="1011"/>
      <c r="M123" s="1011"/>
      <c r="N123" s="1011"/>
      <c r="O123" s="1133"/>
      <c r="P123" s="1133"/>
      <c r="Q123" s="1011"/>
    </row>
    <row r="124" spans="1:17" x14ac:dyDescent="0.25">
      <c r="A124" s="1011"/>
      <c r="B124" s="1011"/>
      <c r="C124" s="1011"/>
      <c r="D124" s="1011"/>
      <c r="E124" s="1011"/>
      <c r="F124" s="1011"/>
      <c r="G124" s="1011"/>
      <c r="H124" s="1011"/>
      <c r="I124" s="1011"/>
      <c r="J124" s="1011"/>
      <c r="K124" s="1011"/>
      <c r="L124" s="1011"/>
      <c r="M124" s="1011"/>
      <c r="N124" s="1011"/>
      <c r="O124" s="1133"/>
      <c r="P124" s="1133"/>
      <c r="Q124" s="1011"/>
    </row>
    <row r="125" spans="1:17" x14ac:dyDescent="0.25">
      <c r="A125" s="1011"/>
      <c r="B125" s="1011"/>
      <c r="C125" s="1011"/>
      <c r="D125" s="1011"/>
      <c r="E125" s="1011"/>
      <c r="F125" s="1011"/>
      <c r="G125" s="1011"/>
      <c r="H125" s="1011"/>
      <c r="I125" s="1011"/>
      <c r="J125" s="1011"/>
      <c r="K125" s="1011"/>
      <c r="L125" s="1011"/>
      <c r="M125" s="1011"/>
      <c r="N125" s="1011"/>
      <c r="O125" s="1133"/>
      <c r="P125" s="1133"/>
      <c r="Q125" s="1011"/>
    </row>
    <row r="126" spans="1:17" x14ac:dyDescent="0.25">
      <c r="A126" s="1011"/>
      <c r="B126" s="1011"/>
      <c r="C126" s="1011"/>
      <c r="D126" s="1011"/>
      <c r="E126" s="1011"/>
      <c r="F126" s="1011"/>
      <c r="G126" s="1011"/>
      <c r="H126" s="1011"/>
      <c r="I126" s="1011"/>
      <c r="J126" s="1011"/>
      <c r="K126" s="1011"/>
      <c r="L126" s="1011"/>
      <c r="M126" s="1011"/>
      <c r="N126" s="1011"/>
      <c r="O126" s="1133"/>
      <c r="P126" s="1133"/>
      <c r="Q126" s="1011"/>
    </row>
    <row r="127" spans="1:17" x14ac:dyDescent="0.25">
      <c r="A127" s="1011"/>
      <c r="B127" s="1011"/>
      <c r="C127" s="1011"/>
      <c r="D127" s="1011"/>
      <c r="E127" s="1011"/>
      <c r="F127" s="1011"/>
      <c r="G127" s="1011"/>
      <c r="H127" s="1011"/>
      <c r="I127" s="1011"/>
      <c r="J127" s="1011"/>
      <c r="K127" s="1011"/>
      <c r="L127" s="1011"/>
      <c r="M127" s="1011"/>
      <c r="N127" s="1011"/>
      <c r="O127" s="1133"/>
      <c r="P127" s="1133"/>
      <c r="Q127" s="1011"/>
    </row>
    <row r="128" spans="1:17" x14ac:dyDescent="0.25">
      <c r="A128" s="1011"/>
      <c r="B128" s="1011"/>
      <c r="C128" s="1011"/>
      <c r="D128" s="1011"/>
      <c r="E128" s="1011"/>
      <c r="F128" s="1011"/>
      <c r="G128" s="1011"/>
      <c r="H128" s="1011"/>
      <c r="I128" s="1011"/>
      <c r="J128" s="1011"/>
      <c r="K128" s="1011"/>
      <c r="L128" s="1011"/>
      <c r="M128" s="1011"/>
      <c r="N128" s="1011"/>
      <c r="O128" s="1133"/>
      <c r="P128" s="1133"/>
      <c r="Q128" s="1011"/>
    </row>
    <row r="129" spans="1:17" x14ac:dyDescent="0.25">
      <c r="A129" s="1011"/>
      <c r="B129" s="1011"/>
      <c r="C129" s="1011"/>
      <c r="D129" s="1011"/>
      <c r="E129" s="1011"/>
      <c r="F129" s="1011"/>
      <c r="G129" s="1011"/>
      <c r="H129" s="1011"/>
      <c r="I129" s="1011"/>
      <c r="J129" s="1011"/>
      <c r="K129" s="1011"/>
      <c r="L129" s="1011"/>
      <c r="M129" s="1011"/>
      <c r="N129" s="1011"/>
      <c r="O129" s="1133"/>
      <c r="P129" s="1133"/>
      <c r="Q129" s="1011"/>
    </row>
    <row r="130" spans="1:17" x14ac:dyDescent="0.25">
      <c r="A130" s="1011"/>
      <c r="B130" s="1011"/>
      <c r="C130" s="1011"/>
      <c r="D130" s="1011"/>
      <c r="E130" s="1011"/>
      <c r="F130" s="1011"/>
      <c r="G130" s="1011"/>
      <c r="H130" s="1011"/>
      <c r="I130" s="1011"/>
      <c r="J130" s="1011"/>
      <c r="K130" s="1011"/>
      <c r="L130" s="1011"/>
      <c r="M130" s="1011"/>
      <c r="N130" s="1011"/>
      <c r="O130" s="1133"/>
      <c r="P130" s="1133"/>
      <c r="Q130" s="1011"/>
    </row>
    <row r="131" spans="1:17" x14ac:dyDescent="0.25">
      <c r="A131" s="1011"/>
      <c r="B131" s="1011"/>
      <c r="C131" s="1011"/>
      <c r="D131" s="1011"/>
      <c r="E131" s="1011"/>
      <c r="F131" s="1011"/>
      <c r="G131" s="1011"/>
      <c r="H131" s="1011"/>
      <c r="I131" s="1011"/>
      <c r="J131" s="1011"/>
      <c r="K131" s="1011"/>
      <c r="L131" s="1011"/>
      <c r="M131" s="1011"/>
      <c r="N131" s="1011"/>
      <c r="O131" s="1133"/>
      <c r="P131" s="1133"/>
      <c r="Q131" s="1011"/>
    </row>
    <row r="132" spans="1:17" x14ac:dyDescent="0.25">
      <c r="A132" s="1011"/>
      <c r="B132" s="1011"/>
      <c r="C132" s="1011"/>
      <c r="D132" s="1011"/>
      <c r="E132" s="1011"/>
      <c r="F132" s="1011"/>
      <c r="G132" s="1011"/>
      <c r="H132" s="1011"/>
      <c r="I132" s="1011"/>
      <c r="J132" s="1011"/>
      <c r="K132" s="1011"/>
      <c r="L132" s="1011"/>
      <c r="M132" s="1011"/>
      <c r="N132" s="1011"/>
      <c r="O132" s="1133"/>
      <c r="P132" s="1133"/>
      <c r="Q132" s="1011"/>
    </row>
    <row r="133" spans="1:17" x14ac:dyDescent="0.25">
      <c r="A133" s="1011"/>
      <c r="B133" s="1011"/>
      <c r="C133" s="1011"/>
      <c r="D133" s="1011"/>
      <c r="E133" s="1011"/>
      <c r="F133" s="1011"/>
      <c r="G133" s="1011"/>
      <c r="H133" s="1011"/>
      <c r="I133" s="1011"/>
      <c r="J133" s="1011"/>
      <c r="K133" s="1011"/>
      <c r="L133" s="1011"/>
      <c r="M133" s="1011"/>
      <c r="N133" s="1011"/>
      <c r="O133" s="1133"/>
      <c r="P133" s="1133"/>
      <c r="Q133" s="1011"/>
    </row>
    <row r="134" spans="1:17" x14ac:dyDescent="0.25">
      <c r="A134" s="1011"/>
      <c r="B134" s="1011"/>
      <c r="C134" s="1011"/>
      <c r="D134" s="1011"/>
      <c r="E134" s="1011"/>
      <c r="F134" s="1011"/>
      <c r="G134" s="1011"/>
      <c r="H134" s="1011"/>
      <c r="I134" s="1011"/>
      <c r="J134" s="1011"/>
      <c r="K134" s="1011"/>
      <c r="L134" s="1011"/>
      <c r="M134" s="1011"/>
      <c r="N134" s="1011"/>
      <c r="O134" s="1133"/>
      <c r="P134" s="1133"/>
      <c r="Q134" s="1011"/>
    </row>
    <row r="135" spans="1:17" x14ac:dyDescent="0.25">
      <c r="A135" s="1011"/>
      <c r="B135" s="1011"/>
      <c r="C135" s="1011"/>
      <c r="D135" s="1011"/>
      <c r="E135" s="1011"/>
      <c r="F135" s="1011"/>
      <c r="G135" s="1011"/>
      <c r="H135" s="1011"/>
      <c r="I135" s="1011"/>
      <c r="J135" s="1011"/>
      <c r="K135" s="1011"/>
      <c r="L135" s="1011"/>
      <c r="M135" s="1011"/>
      <c r="N135" s="1011"/>
      <c r="O135" s="1133"/>
      <c r="P135" s="1133"/>
      <c r="Q135" s="1011"/>
    </row>
    <row r="136" spans="1:17" x14ac:dyDescent="0.25">
      <c r="A136" s="1011"/>
      <c r="B136" s="1011"/>
      <c r="C136" s="1011"/>
      <c r="D136" s="1011"/>
      <c r="E136" s="1011"/>
      <c r="F136" s="1011"/>
      <c r="G136" s="1011"/>
      <c r="H136" s="1011"/>
      <c r="I136" s="1011"/>
      <c r="J136" s="1011"/>
      <c r="K136" s="1011"/>
      <c r="L136" s="1011"/>
      <c r="M136" s="1011"/>
      <c r="N136" s="1011"/>
      <c r="O136" s="1133"/>
      <c r="P136" s="1133"/>
      <c r="Q136" s="1011"/>
    </row>
    <row r="137" spans="1:17" x14ac:dyDescent="0.25">
      <c r="A137" s="1011"/>
      <c r="B137" s="1011"/>
      <c r="C137" s="1011"/>
      <c r="D137" s="1011"/>
      <c r="E137" s="1011"/>
      <c r="F137" s="1011"/>
      <c r="G137" s="1011"/>
      <c r="H137" s="1011"/>
      <c r="I137" s="1011"/>
      <c r="J137" s="1011"/>
      <c r="K137" s="1011"/>
      <c r="L137" s="1011"/>
      <c r="M137" s="1011"/>
      <c r="N137" s="1011"/>
      <c r="O137" s="1133"/>
      <c r="P137" s="1133"/>
      <c r="Q137" s="1011"/>
    </row>
    <row r="138" spans="1:17" x14ac:dyDescent="0.25">
      <c r="A138" s="1011"/>
      <c r="B138" s="1011"/>
      <c r="C138" s="1011"/>
      <c r="D138" s="1011"/>
      <c r="E138" s="1011"/>
      <c r="F138" s="1011"/>
      <c r="G138" s="1011"/>
      <c r="H138" s="1011"/>
      <c r="I138" s="1011"/>
      <c r="J138" s="1011"/>
      <c r="K138" s="1011"/>
      <c r="L138" s="1011"/>
      <c r="M138" s="1011"/>
      <c r="N138" s="1011"/>
      <c r="O138" s="1133"/>
      <c r="P138" s="1133"/>
      <c r="Q138" s="1011"/>
    </row>
    <row r="139" spans="1:17" x14ac:dyDescent="0.25">
      <c r="A139" s="1011"/>
      <c r="B139" s="1011"/>
      <c r="C139" s="1011"/>
      <c r="D139" s="1011"/>
      <c r="E139" s="1011"/>
      <c r="F139" s="1011"/>
      <c r="G139" s="1011"/>
      <c r="H139" s="1011"/>
      <c r="I139" s="1011"/>
      <c r="J139" s="1011"/>
      <c r="K139" s="1011"/>
      <c r="L139" s="1011"/>
      <c r="M139" s="1011"/>
      <c r="N139" s="1011"/>
      <c r="O139" s="1133"/>
      <c r="P139" s="1133"/>
      <c r="Q139" s="1011"/>
    </row>
    <row r="140" spans="1:17" x14ac:dyDescent="0.25">
      <c r="A140" s="1011"/>
      <c r="B140" s="1011"/>
      <c r="C140" s="1011"/>
      <c r="D140" s="1011"/>
      <c r="E140" s="1011"/>
      <c r="F140" s="1011"/>
      <c r="G140" s="1011"/>
      <c r="H140" s="1011"/>
      <c r="I140" s="1011"/>
      <c r="J140" s="1011"/>
      <c r="K140" s="1011"/>
      <c r="L140" s="1011"/>
      <c r="M140" s="1011"/>
      <c r="N140" s="1011"/>
      <c r="O140" s="1133"/>
      <c r="P140" s="1133"/>
      <c r="Q140" s="1011"/>
    </row>
    <row r="141" spans="1:17" x14ac:dyDescent="0.25">
      <c r="A141" s="1011"/>
      <c r="B141" s="1011"/>
      <c r="C141" s="1011"/>
      <c r="D141" s="1011"/>
      <c r="E141" s="1011"/>
      <c r="F141" s="1011"/>
      <c r="G141" s="1011"/>
      <c r="H141" s="1011"/>
      <c r="I141" s="1011"/>
      <c r="J141" s="1011"/>
      <c r="K141" s="1011"/>
      <c r="L141" s="1011"/>
      <c r="M141" s="1011"/>
      <c r="N141" s="1011"/>
      <c r="O141" s="1133"/>
      <c r="P141" s="1133"/>
      <c r="Q141" s="1011"/>
    </row>
    <row r="142" spans="1:17" x14ac:dyDescent="0.25">
      <c r="A142" s="1011"/>
      <c r="B142" s="1011"/>
      <c r="C142" s="1011"/>
      <c r="D142" s="1011"/>
      <c r="E142" s="1011"/>
      <c r="F142" s="1011"/>
      <c r="G142" s="1011"/>
      <c r="H142" s="1011"/>
      <c r="I142" s="1011"/>
      <c r="J142" s="1011"/>
      <c r="K142" s="1011"/>
      <c r="L142" s="1011"/>
      <c r="M142" s="1011"/>
      <c r="N142" s="1011"/>
      <c r="O142" s="1133"/>
      <c r="P142" s="1133"/>
      <c r="Q142" s="1011"/>
    </row>
    <row r="143" spans="1:17" x14ac:dyDescent="0.25">
      <c r="A143" s="1011"/>
      <c r="B143" s="1011"/>
      <c r="C143" s="1011"/>
      <c r="D143" s="1011"/>
      <c r="E143" s="1011"/>
      <c r="F143" s="1011"/>
      <c r="G143" s="1011"/>
      <c r="H143" s="1011"/>
      <c r="I143" s="1011"/>
      <c r="J143" s="1011"/>
      <c r="K143" s="1011"/>
      <c r="L143" s="1011"/>
      <c r="M143" s="1011"/>
      <c r="N143" s="1011"/>
      <c r="O143" s="1133"/>
      <c r="P143" s="1133"/>
      <c r="Q143" s="1011"/>
    </row>
    <row r="144" spans="1:17" x14ac:dyDescent="0.25">
      <c r="A144" s="1011"/>
      <c r="B144" s="1011"/>
      <c r="C144" s="1011"/>
      <c r="D144" s="1011"/>
      <c r="E144" s="1011"/>
      <c r="F144" s="1011"/>
      <c r="G144" s="1011"/>
      <c r="H144" s="1011"/>
      <c r="I144" s="1011"/>
      <c r="J144" s="1011"/>
      <c r="K144" s="1011"/>
      <c r="L144" s="1011"/>
      <c r="M144" s="1011"/>
      <c r="N144" s="1011"/>
      <c r="O144" s="1133"/>
      <c r="P144" s="1133"/>
      <c r="Q144" s="1011"/>
    </row>
    <row r="145" spans="1:17" x14ac:dyDescent="0.25">
      <c r="A145" s="1011"/>
      <c r="B145" s="1011"/>
      <c r="C145" s="1011"/>
      <c r="D145" s="1011"/>
      <c r="E145" s="1011"/>
      <c r="F145" s="1011"/>
      <c r="G145" s="1011"/>
      <c r="H145" s="1011"/>
      <c r="I145" s="1011"/>
      <c r="J145" s="1011"/>
      <c r="K145" s="1011"/>
      <c r="L145" s="1011"/>
      <c r="M145" s="1011"/>
      <c r="N145" s="1011"/>
      <c r="O145" s="1133"/>
      <c r="P145" s="1133"/>
      <c r="Q145" s="1011"/>
    </row>
    <row r="146" spans="1:17" x14ac:dyDescent="0.25">
      <c r="A146" s="1011"/>
      <c r="B146" s="1011"/>
      <c r="C146" s="1011"/>
      <c r="D146" s="1011"/>
      <c r="E146" s="1011"/>
      <c r="F146" s="1011"/>
      <c r="G146" s="1011"/>
      <c r="H146" s="1011"/>
      <c r="I146" s="1011"/>
      <c r="J146" s="1011"/>
      <c r="K146" s="1011"/>
      <c r="L146" s="1011"/>
      <c r="M146" s="1011"/>
      <c r="N146" s="1011"/>
      <c r="O146" s="1133"/>
      <c r="P146" s="1133"/>
      <c r="Q146" s="1011"/>
    </row>
    <row r="147" spans="1:17" x14ac:dyDescent="0.25">
      <c r="A147" s="1011"/>
      <c r="B147" s="1011"/>
      <c r="C147" s="1011"/>
      <c r="D147" s="1011"/>
      <c r="E147" s="1011"/>
      <c r="F147" s="1011"/>
      <c r="G147" s="1011"/>
      <c r="H147" s="1011"/>
      <c r="I147" s="1011"/>
      <c r="J147" s="1011"/>
      <c r="K147" s="1011"/>
      <c r="L147" s="1011"/>
      <c r="M147" s="1011"/>
      <c r="N147" s="1011"/>
      <c r="O147" s="1133"/>
      <c r="P147" s="1133"/>
      <c r="Q147" s="1011"/>
    </row>
    <row r="148" spans="1:17" x14ac:dyDescent="0.25">
      <c r="A148" s="1011"/>
      <c r="B148" s="1011"/>
      <c r="C148" s="1011"/>
      <c r="D148" s="1011"/>
      <c r="E148" s="1011"/>
      <c r="F148" s="1011"/>
      <c r="G148" s="1011"/>
      <c r="H148" s="1011"/>
      <c r="I148" s="1011"/>
      <c r="J148" s="1011"/>
      <c r="K148" s="1011"/>
      <c r="L148" s="1011"/>
      <c r="M148" s="1011"/>
      <c r="N148" s="1011"/>
      <c r="O148" s="1133"/>
      <c r="P148" s="1133"/>
      <c r="Q148" s="1011"/>
    </row>
    <row r="149" spans="1:17" x14ac:dyDescent="0.25">
      <c r="A149" s="1011"/>
      <c r="B149" s="1011"/>
      <c r="C149" s="1011"/>
      <c r="D149" s="1011"/>
      <c r="E149" s="1011"/>
      <c r="F149" s="1011"/>
      <c r="G149" s="1011"/>
      <c r="H149" s="1011"/>
      <c r="I149" s="1011"/>
      <c r="J149" s="1011"/>
      <c r="K149" s="1011"/>
      <c r="L149" s="1011"/>
      <c r="M149" s="1011"/>
      <c r="N149" s="1011"/>
      <c r="O149" s="1133"/>
      <c r="P149" s="1133"/>
      <c r="Q149" s="1011"/>
    </row>
    <row r="150" spans="1:17" x14ac:dyDescent="0.25">
      <c r="A150" s="1011"/>
      <c r="B150" s="1011"/>
      <c r="C150" s="1011"/>
      <c r="D150" s="1011"/>
      <c r="E150" s="1011"/>
      <c r="F150" s="1011"/>
      <c r="G150" s="1011"/>
      <c r="H150" s="1011"/>
      <c r="I150" s="1011"/>
      <c r="J150" s="1011"/>
      <c r="K150" s="1011"/>
      <c r="L150" s="1011"/>
      <c r="M150" s="1011"/>
      <c r="N150" s="1011"/>
      <c r="O150" s="1133"/>
      <c r="P150" s="1133"/>
      <c r="Q150" s="1011"/>
    </row>
    <row r="151" spans="1:17" x14ac:dyDescent="0.25">
      <c r="A151" s="1011"/>
      <c r="B151" s="1011"/>
      <c r="C151" s="1011"/>
      <c r="D151" s="1011"/>
      <c r="E151" s="1011"/>
      <c r="F151" s="1011"/>
      <c r="G151" s="1011"/>
      <c r="H151" s="1011"/>
      <c r="I151" s="1011"/>
      <c r="J151" s="1011"/>
      <c r="K151" s="1011"/>
      <c r="L151" s="1011"/>
      <c r="M151" s="1011"/>
      <c r="N151" s="1011"/>
      <c r="O151" s="1133"/>
      <c r="P151" s="1133"/>
      <c r="Q151" s="1011"/>
    </row>
    <row r="152" spans="1:17" x14ac:dyDescent="0.25">
      <c r="A152" s="1011"/>
      <c r="B152" s="1011"/>
      <c r="C152" s="1011"/>
      <c r="D152" s="1011"/>
      <c r="E152" s="1011"/>
      <c r="F152" s="1011"/>
      <c r="G152" s="1011"/>
      <c r="H152" s="1011"/>
      <c r="I152" s="1011"/>
      <c r="J152" s="1011"/>
      <c r="K152" s="1011"/>
      <c r="L152" s="1011"/>
      <c r="M152" s="1011"/>
      <c r="N152" s="1011"/>
      <c r="O152" s="1133"/>
      <c r="P152" s="1133"/>
      <c r="Q152" s="1011"/>
    </row>
    <row r="153" spans="1:17" x14ac:dyDescent="0.25">
      <c r="A153" s="1011"/>
      <c r="B153" s="1011"/>
      <c r="C153" s="1011"/>
      <c r="D153" s="1011"/>
      <c r="E153" s="1011"/>
      <c r="F153" s="1011"/>
      <c r="G153" s="1011"/>
      <c r="H153" s="1011"/>
      <c r="I153" s="1011"/>
      <c r="J153" s="1011"/>
      <c r="K153" s="1011"/>
      <c r="L153" s="1011"/>
      <c r="M153" s="1011"/>
      <c r="N153" s="1011"/>
      <c r="O153" s="1133"/>
      <c r="P153" s="1133"/>
      <c r="Q153" s="1011"/>
    </row>
    <row r="154" spans="1:17" x14ac:dyDescent="0.25">
      <c r="A154" s="1011"/>
      <c r="B154" s="1011"/>
      <c r="C154" s="1011"/>
      <c r="D154" s="1011"/>
      <c r="E154" s="1011"/>
      <c r="F154" s="1011"/>
      <c r="G154" s="1011"/>
      <c r="H154" s="1011"/>
      <c r="I154" s="1011"/>
      <c r="J154" s="1011"/>
      <c r="K154" s="1011"/>
      <c r="L154" s="1011"/>
      <c r="M154" s="1011"/>
      <c r="N154" s="1011"/>
      <c r="O154" s="1133"/>
      <c r="P154" s="1133"/>
      <c r="Q154" s="1011"/>
    </row>
    <row r="155" spans="1:17" x14ac:dyDescent="0.25">
      <c r="A155" s="1011"/>
      <c r="B155" s="1011"/>
      <c r="C155" s="1011"/>
      <c r="D155" s="1011"/>
      <c r="E155" s="1011"/>
      <c r="F155" s="1011"/>
      <c r="G155" s="1011"/>
      <c r="H155" s="1011"/>
      <c r="I155" s="1011"/>
      <c r="J155" s="1011"/>
      <c r="K155" s="1011"/>
      <c r="L155" s="1011"/>
      <c r="M155" s="1011"/>
      <c r="N155" s="1011"/>
      <c r="O155" s="1133"/>
      <c r="P155" s="1133"/>
      <c r="Q155" s="1011"/>
    </row>
    <row r="156" spans="1:17" x14ac:dyDescent="0.25">
      <c r="A156" s="1011"/>
      <c r="B156" s="1011"/>
      <c r="C156" s="1011"/>
      <c r="D156" s="1011"/>
      <c r="E156" s="1011"/>
      <c r="F156" s="1011"/>
      <c r="G156" s="1011"/>
      <c r="H156" s="1011"/>
      <c r="I156" s="1011"/>
      <c r="J156" s="1011"/>
      <c r="K156" s="1011"/>
      <c r="L156" s="1011"/>
      <c r="M156" s="1011"/>
      <c r="N156" s="1011"/>
      <c r="O156" s="1133"/>
      <c r="P156" s="1133"/>
      <c r="Q156" s="1011"/>
    </row>
    <row r="157" spans="1:17" x14ac:dyDescent="0.25">
      <c r="A157" s="1011"/>
      <c r="B157" s="1011"/>
      <c r="C157" s="1011"/>
      <c r="D157" s="1011"/>
      <c r="E157" s="1011"/>
      <c r="F157" s="1011"/>
      <c r="G157" s="1011"/>
      <c r="H157" s="1011"/>
      <c r="I157" s="1011"/>
      <c r="J157" s="1011"/>
      <c r="K157" s="1011"/>
      <c r="L157" s="1011"/>
      <c r="M157" s="1011"/>
      <c r="N157" s="1011"/>
      <c r="O157" s="1133"/>
      <c r="P157" s="1133"/>
      <c r="Q157" s="1011"/>
    </row>
    <row r="158" spans="1:17" x14ac:dyDescent="0.25">
      <c r="A158" s="1011"/>
      <c r="B158" s="1011"/>
      <c r="C158" s="1011"/>
      <c r="D158" s="1011"/>
      <c r="E158" s="1011"/>
      <c r="F158" s="1011"/>
      <c r="G158" s="1011"/>
      <c r="H158" s="1011"/>
      <c r="I158" s="1011"/>
      <c r="J158" s="1011"/>
      <c r="K158" s="1011"/>
      <c r="L158" s="1011"/>
      <c r="M158" s="1011"/>
      <c r="N158" s="1011"/>
      <c r="O158" s="1133"/>
      <c r="P158" s="1133"/>
      <c r="Q158" s="1011"/>
    </row>
    <row r="159" spans="1:17" x14ac:dyDescent="0.25">
      <c r="A159" s="1011"/>
      <c r="B159" s="1011"/>
      <c r="C159" s="1011"/>
      <c r="D159" s="1011"/>
      <c r="E159" s="1011"/>
      <c r="F159" s="1011"/>
      <c r="G159" s="1011"/>
      <c r="H159" s="1011"/>
      <c r="I159" s="1011"/>
      <c r="J159" s="1011"/>
      <c r="K159" s="1011"/>
      <c r="L159" s="1011"/>
      <c r="M159" s="1011"/>
      <c r="N159" s="1011"/>
      <c r="O159" s="1133"/>
      <c r="P159" s="1133"/>
      <c r="Q159" s="1011"/>
    </row>
    <row r="160" spans="1:17" x14ac:dyDescent="0.25">
      <c r="A160" s="1011"/>
      <c r="B160" s="1011"/>
      <c r="C160" s="1011"/>
      <c r="D160" s="1011"/>
      <c r="E160" s="1011"/>
      <c r="F160" s="1011"/>
      <c r="G160" s="1011"/>
      <c r="H160" s="1011"/>
      <c r="I160" s="1011"/>
      <c r="J160" s="1011"/>
      <c r="K160" s="1011"/>
      <c r="L160" s="1011"/>
      <c r="M160" s="1011"/>
      <c r="N160" s="1011"/>
      <c r="O160" s="1133"/>
      <c r="P160" s="1133"/>
      <c r="Q160" s="1011"/>
    </row>
    <row r="161" spans="1:17" x14ac:dyDescent="0.25">
      <c r="A161" s="1011"/>
      <c r="B161" s="1011"/>
      <c r="C161" s="1011"/>
      <c r="D161" s="1011"/>
      <c r="E161" s="1011"/>
      <c r="F161" s="1011"/>
      <c r="G161" s="1011"/>
      <c r="H161" s="1011"/>
      <c r="I161" s="1011"/>
      <c r="J161" s="1011"/>
      <c r="K161" s="1011"/>
      <c r="L161" s="1011"/>
      <c r="M161" s="1011"/>
      <c r="N161" s="1011"/>
      <c r="O161" s="1133"/>
      <c r="P161" s="1133"/>
      <c r="Q161" s="1011"/>
    </row>
    <row r="162" spans="1:17" x14ac:dyDescent="0.25">
      <c r="A162" s="1011"/>
      <c r="B162" s="1011"/>
      <c r="C162" s="1011"/>
      <c r="D162" s="1011"/>
      <c r="E162" s="1011"/>
      <c r="F162" s="1011"/>
      <c r="G162" s="1011"/>
      <c r="H162" s="1011"/>
      <c r="I162" s="1011"/>
      <c r="J162" s="1011"/>
      <c r="K162" s="1011"/>
      <c r="L162" s="1011"/>
      <c r="M162" s="1011"/>
      <c r="N162" s="1011"/>
      <c r="O162" s="1133"/>
      <c r="P162" s="1133"/>
      <c r="Q162" s="1011"/>
    </row>
    <row r="163" spans="1:17" x14ac:dyDescent="0.25">
      <c r="A163" s="1011"/>
      <c r="B163" s="1011"/>
      <c r="C163" s="1011"/>
      <c r="D163" s="1011"/>
      <c r="E163" s="1011"/>
      <c r="F163" s="1011"/>
      <c r="G163" s="1011"/>
      <c r="H163" s="1011"/>
      <c r="I163" s="1011"/>
      <c r="J163" s="1011"/>
      <c r="K163" s="1011"/>
      <c r="L163" s="1011"/>
      <c r="M163" s="1011"/>
      <c r="N163" s="1011"/>
      <c r="O163" s="1133"/>
      <c r="P163" s="1133"/>
      <c r="Q163" s="1011"/>
    </row>
    <row r="164" spans="1:17" x14ac:dyDescent="0.25">
      <c r="A164" s="1011"/>
      <c r="B164" s="1011"/>
      <c r="C164" s="1011"/>
      <c r="D164" s="1011"/>
      <c r="E164" s="1011"/>
      <c r="F164" s="1011"/>
      <c r="G164" s="1011"/>
      <c r="H164" s="1011"/>
      <c r="I164" s="1011"/>
      <c r="J164" s="1011"/>
      <c r="K164" s="1011"/>
      <c r="L164" s="1011"/>
      <c r="M164" s="1011"/>
      <c r="N164" s="1011"/>
      <c r="O164" s="1133"/>
      <c r="P164" s="1133"/>
      <c r="Q164" s="1011"/>
    </row>
    <row r="165" spans="1:17" x14ac:dyDescent="0.25">
      <c r="A165" s="1011"/>
      <c r="B165" s="1011"/>
      <c r="C165" s="1011"/>
      <c r="D165" s="1011"/>
      <c r="E165" s="1011"/>
      <c r="F165" s="1011"/>
      <c r="G165" s="1011"/>
      <c r="H165" s="1011"/>
      <c r="I165" s="1011"/>
      <c r="J165" s="1011"/>
      <c r="K165" s="1011"/>
      <c r="L165" s="1011"/>
      <c r="M165" s="1011"/>
      <c r="N165" s="1011"/>
      <c r="O165" s="1133"/>
      <c r="P165" s="1133"/>
      <c r="Q165" s="1011"/>
    </row>
    <row r="166" spans="1:17" x14ac:dyDescent="0.25">
      <c r="A166" s="1011"/>
      <c r="B166" s="1011"/>
      <c r="C166" s="1011"/>
      <c r="D166" s="1011"/>
      <c r="E166" s="1011"/>
      <c r="F166" s="1011"/>
      <c r="G166" s="1011"/>
      <c r="H166" s="1011"/>
      <c r="I166" s="1011"/>
      <c r="J166" s="1011"/>
      <c r="K166" s="1011"/>
      <c r="L166" s="1011"/>
      <c r="M166" s="1011"/>
      <c r="N166" s="1011"/>
      <c r="O166" s="1133"/>
      <c r="P166" s="1133"/>
      <c r="Q166" s="1011"/>
    </row>
    <row r="167" spans="1:17" x14ac:dyDescent="0.25">
      <c r="A167" s="1011"/>
      <c r="B167" s="1011"/>
      <c r="C167" s="1011"/>
      <c r="D167" s="1011"/>
      <c r="E167" s="1011"/>
      <c r="F167" s="1011"/>
      <c r="G167" s="1011"/>
      <c r="H167" s="1011"/>
      <c r="I167" s="1011"/>
      <c r="J167" s="1011"/>
      <c r="K167" s="1011"/>
      <c r="L167" s="1011"/>
      <c r="M167" s="1011"/>
      <c r="N167" s="1011"/>
      <c r="O167" s="1133"/>
      <c r="P167" s="1133"/>
      <c r="Q167" s="1011"/>
    </row>
    <row r="168" spans="1:17" x14ac:dyDescent="0.25">
      <c r="A168" s="1011"/>
      <c r="B168" s="1011"/>
      <c r="C168" s="1011"/>
      <c r="D168" s="1011"/>
      <c r="E168" s="1011"/>
      <c r="F168" s="1011"/>
      <c r="G168" s="1011"/>
      <c r="H168" s="1011"/>
      <c r="I168" s="1011"/>
      <c r="J168" s="1011"/>
      <c r="K168" s="1011"/>
      <c r="L168" s="1011"/>
      <c r="M168" s="1011"/>
      <c r="N168" s="1011"/>
      <c r="O168" s="1133"/>
      <c r="P168" s="1133"/>
      <c r="Q168" s="1011"/>
    </row>
    <row r="169" spans="1:17" x14ac:dyDescent="0.25">
      <c r="A169" s="1011"/>
      <c r="B169" s="1011"/>
      <c r="C169" s="1011"/>
      <c r="D169" s="1011"/>
      <c r="E169" s="1011"/>
      <c r="F169" s="1011"/>
      <c r="G169" s="1011"/>
      <c r="H169" s="1011"/>
      <c r="I169" s="1011"/>
      <c r="J169" s="1011"/>
      <c r="K169" s="1011"/>
      <c r="L169" s="1011"/>
      <c r="M169" s="1011"/>
      <c r="N169" s="1011"/>
      <c r="O169" s="1133"/>
      <c r="P169" s="1133"/>
      <c r="Q169" s="1011"/>
    </row>
    <row r="170" spans="1:17" x14ac:dyDescent="0.25">
      <c r="A170" s="1011"/>
      <c r="B170" s="1011"/>
      <c r="C170" s="1011"/>
      <c r="D170" s="1011"/>
      <c r="E170" s="1011"/>
      <c r="F170" s="1011"/>
      <c r="G170" s="1011"/>
      <c r="H170" s="1011"/>
      <c r="I170" s="1011"/>
      <c r="J170" s="1011"/>
      <c r="K170" s="1011"/>
      <c r="L170" s="1011"/>
      <c r="M170" s="1011"/>
      <c r="N170" s="1011"/>
      <c r="O170" s="1133"/>
      <c r="P170" s="1133"/>
      <c r="Q170" s="1011"/>
    </row>
    <row r="171" spans="1:17" x14ac:dyDescent="0.25">
      <c r="A171" s="1011"/>
      <c r="B171" s="1011"/>
      <c r="C171" s="1011"/>
      <c r="D171" s="1011"/>
      <c r="E171" s="1011"/>
      <c r="F171" s="1011"/>
      <c r="G171" s="1011"/>
      <c r="H171" s="1011"/>
      <c r="I171" s="1011"/>
      <c r="J171" s="1011"/>
      <c r="K171" s="1011"/>
      <c r="L171" s="1011"/>
      <c r="M171" s="1011"/>
      <c r="N171" s="1011"/>
      <c r="O171" s="1133"/>
      <c r="P171" s="1133"/>
      <c r="Q171" s="1011"/>
    </row>
    <row r="172" spans="1:17" x14ac:dyDescent="0.25">
      <c r="A172" s="1011"/>
      <c r="B172" s="1011"/>
      <c r="C172" s="1011"/>
      <c r="D172" s="1011"/>
      <c r="E172" s="1011"/>
      <c r="F172" s="1011"/>
      <c r="G172" s="1011"/>
      <c r="H172" s="1011"/>
      <c r="I172" s="1011"/>
      <c r="J172" s="1011"/>
      <c r="K172" s="1011"/>
      <c r="L172" s="1011"/>
      <c r="M172" s="1011"/>
      <c r="N172" s="1011"/>
      <c r="O172" s="1133"/>
      <c r="P172" s="1133"/>
      <c r="Q172" s="1011"/>
    </row>
    <row r="173" spans="1:17" x14ac:dyDescent="0.25">
      <c r="A173" s="1011"/>
      <c r="B173" s="1011"/>
      <c r="C173" s="1011"/>
      <c r="D173" s="1011"/>
      <c r="E173" s="1011"/>
      <c r="F173" s="1011"/>
      <c r="G173" s="1011"/>
      <c r="H173" s="1011"/>
      <c r="I173" s="1011"/>
      <c r="J173" s="1011"/>
      <c r="K173" s="1011"/>
      <c r="L173" s="1011"/>
      <c r="M173" s="1011"/>
      <c r="N173" s="1011"/>
      <c r="O173" s="1133"/>
      <c r="P173" s="1133"/>
      <c r="Q173" s="1011"/>
    </row>
    <row r="174" spans="1:17" x14ac:dyDescent="0.25">
      <c r="A174" s="1011"/>
      <c r="B174" s="1011"/>
      <c r="C174" s="1011"/>
      <c r="D174" s="1011"/>
      <c r="E174" s="1011"/>
      <c r="F174" s="1011"/>
      <c r="G174" s="1011"/>
      <c r="H174" s="1011"/>
      <c r="I174" s="1011"/>
      <c r="J174" s="1011"/>
      <c r="K174" s="1011"/>
      <c r="L174" s="1011"/>
      <c r="M174" s="1011"/>
      <c r="N174" s="1011"/>
      <c r="O174" s="1133"/>
      <c r="P174" s="1133"/>
      <c r="Q174" s="1011"/>
    </row>
    <row r="175" spans="1:17" x14ac:dyDescent="0.25">
      <c r="A175" s="1011"/>
      <c r="B175" s="1011"/>
      <c r="C175" s="1011"/>
      <c r="D175" s="1011"/>
      <c r="E175" s="1011"/>
      <c r="F175" s="1011"/>
      <c r="G175" s="1011"/>
      <c r="H175" s="1011"/>
      <c r="I175" s="1011"/>
      <c r="J175" s="1011"/>
      <c r="K175" s="1011"/>
      <c r="L175" s="1011"/>
      <c r="M175" s="1011"/>
      <c r="N175" s="1011"/>
      <c r="O175" s="1133"/>
      <c r="P175" s="1133"/>
      <c r="Q175" s="1011"/>
    </row>
    <row r="176" spans="1:17" x14ac:dyDescent="0.25">
      <c r="A176" s="1011"/>
      <c r="B176" s="1011"/>
      <c r="C176" s="1011"/>
      <c r="D176" s="1011"/>
      <c r="E176" s="1011"/>
      <c r="F176" s="1011"/>
      <c r="G176" s="1011"/>
      <c r="H176" s="1011"/>
      <c r="I176" s="1011"/>
      <c r="J176" s="1011"/>
      <c r="K176" s="1011"/>
      <c r="L176" s="1011"/>
      <c r="M176" s="1011"/>
      <c r="N176" s="1011"/>
      <c r="O176" s="1133"/>
      <c r="P176" s="1133"/>
      <c r="Q176" s="1011"/>
    </row>
    <row r="177" spans="1:17" x14ac:dyDescent="0.25">
      <c r="A177" s="1011"/>
      <c r="B177" s="1011"/>
      <c r="C177" s="1011"/>
      <c r="D177" s="1011"/>
      <c r="E177" s="1011"/>
      <c r="F177" s="1011"/>
      <c r="G177" s="1011"/>
      <c r="H177" s="1011"/>
      <c r="I177" s="1011"/>
      <c r="J177" s="1011"/>
      <c r="K177" s="1011"/>
      <c r="L177" s="1011"/>
      <c r="M177" s="1011"/>
      <c r="N177" s="1011"/>
      <c r="O177" s="1133"/>
      <c r="P177" s="1133"/>
      <c r="Q177" s="1011"/>
    </row>
    <row r="178" spans="1:17" x14ac:dyDescent="0.25">
      <c r="A178" s="1011"/>
      <c r="B178" s="1011"/>
      <c r="C178" s="1011"/>
      <c r="D178" s="1011"/>
      <c r="E178" s="1011"/>
      <c r="F178" s="1011"/>
      <c r="G178" s="1011"/>
      <c r="H178" s="1011"/>
      <c r="I178" s="1011"/>
      <c r="J178" s="1011"/>
      <c r="K178" s="1011"/>
      <c r="L178" s="1011"/>
      <c r="M178" s="1011"/>
      <c r="N178" s="1011"/>
      <c r="O178" s="1133"/>
      <c r="P178" s="1133"/>
      <c r="Q178" s="1011"/>
    </row>
    <row r="179" spans="1:17" x14ac:dyDescent="0.25">
      <c r="A179" s="1011"/>
      <c r="B179" s="1011"/>
      <c r="C179" s="1011"/>
      <c r="D179" s="1011"/>
      <c r="E179" s="1011"/>
      <c r="F179" s="1011"/>
      <c r="G179" s="1011"/>
      <c r="H179" s="1011"/>
      <c r="I179" s="1011"/>
      <c r="J179" s="1011"/>
      <c r="K179" s="1011"/>
      <c r="L179" s="1011"/>
      <c r="M179" s="1011"/>
      <c r="N179" s="1011"/>
      <c r="O179" s="1133"/>
      <c r="P179" s="1133"/>
      <c r="Q179" s="1011"/>
    </row>
    <row r="180" spans="1:17" x14ac:dyDescent="0.25">
      <c r="A180" s="1011"/>
      <c r="B180" s="1011"/>
      <c r="C180" s="1011"/>
      <c r="D180" s="1011"/>
      <c r="E180" s="1011"/>
      <c r="F180" s="1011"/>
      <c r="G180" s="1011"/>
      <c r="H180" s="1011"/>
      <c r="I180" s="1011"/>
      <c r="J180" s="1011"/>
      <c r="K180" s="1011"/>
      <c r="L180" s="1011"/>
      <c r="M180" s="1011"/>
      <c r="N180" s="1011"/>
      <c r="O180" s="1133"/>
      <c r="P180" s="1133"/>
      <c r="Q180" s="1011"/>
    </row>
    <row r="181" spans="1:17" x14ac:dyDescent="0.25">
      <c r="A181" s="1011"/>
      <c r="B181" s="1011"/>
      <c r="C181" s="1011"/>
      <c r="D181" s="1011"/>
      <c r="E181" s="1011"/>
      <c r="F181" s="1011"/>
      <c r="G181" s="1011"/>
      <c r="H181" s="1011"/>
      <c r="I181" s="1011"/>
      <c r="J181" s="1011"/>
      <c r="K181" s="1011"/>
      <c r="L181" s="1011"/>
      <c r="M181" s="1011"/>
      <c r="N181" s="1011"/>
      <c r="O181" s="1133"/>
      <c r="P181" s="1133"/>
      <c r="Q181" s="1011"/>
    </row>
    <row r="182" spans="1:17" x14ac:dyDescent="0.25">
      <c r="A182" s="1011"/>
      <c r="B182" s="1011"/>
      <c r="C182" s="1011"/>
      <c r="D182" s="1011"/>
      <c r="E182" s="1011"/>
      <c r="F182" s="1011"/>
      <c r="G182" s="1011"/>
      <c r="H182" s="1011"/>
      <c r="I182" s="1011"/>
      <c r="J182" s="1011"/>
      <c r="K182" s="1011"/>
      <c r="L182" s="1011"/>
      <c r="M182" s="1011"/>
      <c r="N182" s="1011"/>
      <c r="O182" s="1133"/>
      <c r="P182" s="1133"/>
      <c r="Q182" s="1011"/>
    </row>
    <row r="183" spans="1:17" x14ac:dyDescent="0.25">
      <c r="A183" s="1011"/>
      <c r="B183" s="1011"/>
      <c r="C183" s="1011"/>
      <c r="D183" s="1011"/>
      <c r="E183" s="1011"/>
      <c r="F183" s="1011"/>
      <c r="G183" s="1011"/>
      <c r="H183" s="1011"/>
      <c r="I183" s="1011"/>
      <c r="J183" s="1011"/>
      <c r="K183" s="1011"/>
      <c r="L183" s="1011"/>
      <c r="M183" s="1011"/>
      <c r="N183" s="1011"/>
      <c r="O183" s="1133"/>
      <c r="P183" s="1133"/>
      <c r="Q183" s="1011"/>
    </row>
    <row r="184" spans="1:17" x14ac:dyDescent="0.25">
      <c r="A184" s="1011"/>
      <c r="B184" s="1011"/>
      <c r="C184" s="1011"/>
      <c r="D184" s="1011"/>
      <c r="E184" s="1011"/>
      <c r="F184" s="1011"/>
      <c r="G184" s="1011"/>
      <c r="H184" s="1011"/>
      <c r="I184" s="1011"/>
      <c r="J184" s="1011"/>
      <c r="K184" s="1011"/>
      <c r="L184" s="1011"/>
      <c r="M184" s="1011"/>
      <c r="N184" s="1011"/>
      <c r="O184" s="1133"/>
      <c r="P184" s="1133"/>
      <c r="Q184" s="1011"/>
    </row>
    <row r="185" spans="1:17" x14ac:dyDescent="0.25">
      <c r="A185" s="1011"/>
      <c r="B185" s="1011"/>
      <c r="C185" s="1011"/>
      <c r="D185" s="1011"/>
      <c r="E185" s="1011"/>
      <c r="F185" s="1011"/>
      <c r="G185" s="1011"/>
      <c r="H185" s="1011"/>
      <c r="I185" s="1011"/>
      <c r="J185" s="1011"/>
      <c r="K185" s="1011"/>
      <c r="L185" s="1011"/>
      <c r="M185" s="1011"/>
      <c r="N185" s="1011"/>
      <c r="O185" s="1133"/>
      <c r="P185" s="1133"/>
      <c r="Q185" s="1011"/>
    </row>
    <row r="186" spans="1:17" x14ac:dyDescent="0.25">
      <c r="A186" s="1011"/>
      <c r="B186" s="1011"/>
      <c r="C186" s="1011"/>
      <c r="D186" s="1011"/>
      <c r="E186" s="1011"/>
      <c r="F186" s="1011"/>
      <c r="G186" s="1011"/>
      <c r="H186" s="1011"/>
      <c r="I186" s="1011"/>
      <c r="J186" s="1011"/>
      <c r="K186" s="1011"/>
      <c r="L186" s="1011"/>
      <c r="M186" s="1011"/>
      <c r="N186" s="1011"/>
      <c r="O186" s="1133"/>
      <c r="P186" s="1133"/>
      <c r="Q186" s="1011"/>
    </row>
    <row r="187" spans="1:17" x14ac:dyDescent="0.25">
      <c r="A187" s="1011"/>
      <c r="B187" s="1011"/>
      <c r="C187" s="1011"/>
      <c r="D187" s="1011"/>
      <c r="E187" s="1011"/>
      <c r="F187" s="1011"/>
      <c r="G187" s="1011"/>
      <c r="H187" s="1011"/>
      <c r="I187" s="1011"/>
      <c r="J187" s="1011"/>
      <c r="K187" s="1011"/>
      <c r="L187" s="1011"/>
      <c r="M187" s="1011"/>
      <c r="N187" s="1011"/>
      <c r="O187" s="1133"/>
      <c r="P187" s="1133"/>
      <c r="Q187" s="1011"/>
    </row>
    <row r="188" spans="1:17" x14ac:dyDescent="0.25">
      <c r="A188" s="1011"/>
      <c r="B188" s="1011"/>
      <c r="C188" s="1011"/>
      <c r="D188" s="1011"/>
      <c r="E188" s="1011"/>
      <c r="F188" s="1011"/>
      <c r="G188" s="1011"/>
      <c r="H188" s="1011"/>
      <c r="I188" s="1011"/>
      <c r="J188" s="1011"/>
      <c r="K188" s="1011"/>
      <c r="L188" s="1011"/>
      <c r="M188" s="1011"/>
      <c r="N188" s="1011"/>
      <c r="O188" s="1133"/>
      <c r="P188" s="1133"/>
      <c r="Q188" s="1011"/>
    </row>
    <row r="189" spans="1:17" x14ac:dyDescent="0.25">
      <c r="A189" s="1011"/>
      <c r="B189" s="1011"/>
      <c r="C189" s="1011"/>
      <c r="D189" s="1011"/>
      <c r="E189" s="1011"/>
      <c r="F189" s="1011"/>
      <c r="G189" s="1011"/>
      <c r="H189" s="1011"/>
      <c r="I189" s="1011"/>
      <c r="J189" s="1011"/>
      <c r="K189" s="1011"/>
      <c r="L189" s="1011"/>
      <c r="M189" s="1011"/>
      <c r="N189" s="1011"/>
      <c r="O189" s="1133"/>
      <c r="P189" s="1133"/>
      <c r="Q189" s="1011"/>
    </row>
    <row r="190" spans="1:17" x14ac:dyDescent="0.25">
      <c r="A190" s="1011"/>
      <c r="B190" s="1011"/>
      <c r="C190" s="1011"/>
      <c r="D190" s="1011"/>
      <c r="E190" s="1011"/>
      <c r="F190" s="1011"/>
      <c r="G190" s="1011"/>
      <c r="H190" s="1011"/>
      <c r="I190" s="1011"/>
      <c r="J190" s="1011"/>
      <c r="K190" s="1011"/>
      <c r="L190" s="1011"/>
      <c r="M190" s="1011"/>
      <c r="N190" s="1011"/>
      <c r="O190" s="1133"/>
      <c r="P190" s="1133"/>
      <c r="Q190" s="1011"/>
    </row>
    <row r="191" spans="1:17" x14ac:dyDescent="0.25">
      <c r="A191" s="1011"/>
      <c r="B191" s="1011"/>
      <c r="C191" s="1011"/>
      <c r="D191" s="1011"/>
      <c r="E191" s="1011"/>
      <c r="F191" s="1011"/>
      <c r="G191" s="1011"/>
      <c r="H191" s="1011"/>
      <c r="I191" s="1011"/>
      <c r="J191" s="1011"/>
      <c r="K191" s="1011"/>
      <c r="L191" s="1011"/>
      <c r="M191" s="1011"/>
      <c r="N191" s="1011"/>
      <c r="O191" s="1133"/>
      <c r="P191" s="1133"/>
      <c r="Q191" s="1011"/>
    </row>
    <row r="192" spans="1:17" x14ac:dyDescent="0.25">
      <c r="A192" s="1011"/>
      <c r="B192" s="1011"/>
      <c r="C192" s="1011"/>
      <c r="D192" s="1011"/>
      <c r="E192" s="1011"/>
      <c r="F192" s="1011"/>
      <c r="G192" s="1011"/>
      <c r="H192" s="1011"/>
      <c r="I192" s="1011"/>
      <c r="J192" s="1011"/>
      <c r="K192" s="1011"/>
      <c r="L192" s="1011"/>
      <c r="M192" s="1011"/>
      <c r="N192" s="1011"/>
      <c r="O192" s="1133"/>
      <c r="P192" s="1133"/>
      <c r="Q192" s="1011"/>
    </row>
    <row r="193" spans="1:17" x14ac:dyDescent="0.25">
      <c r="A193" s="1011"/>
      <c r="B193" s="1011"/>
      <c r="C193" s="1011"/>
      <c r="D193" s="1011"/>
      <c r="E193" s="1011"/>
      <c r="F193" s="1011"/>
      <c r="G193" s="1011"/>
      <c r="H193" s="1011"/>
      <c r="I193" s="1011"/>
      <c r="J193" s="1011"/>
      <c r="K193" s="1011"/>
      <c r="L193" s="1011"/>
      <c r="M193" s="1011"/>
      <c r="N193" s="1011"/>
      <c r="O193" s="1133"/>
      <c r="P193" s="1133"/>
      <c r="Q193" s="1011"/>
    </row>
    <row r="194" spans="1:17" x14ac:dyDescent="0.25">
      <c r="A194" s="1011"/>
      <c r="B194" s="1011"/>
      <c r="C194" s="1011"/>
      <c r="D194" s="1011"/>
      <c r="E194" s="1011"/>
      <c r="F194" s="1011"/>
      <c r="G194" s="1011"/>
      <c r="H194" s="1011"/>
      <c r="I194" s="1011"/>
      <c r="J194" s="1011"/>
      <c r="K194" s="1011"/>
      <c r="L194" s="1011"/>
      <c r="M194" s="1011"/>
      <c r="N194" s="1011"/>
      <c r="O194" s="1133"/>
      <c r="P194" s="1133"/>
      <c r="Q194" s="1011"/>
    </row>
    <row r="195" spans="1:17" x14ac:dyDescent="0.25">
      <c r="A195" s="1011"/>
      <c r="B195" s="1011"/>
      <c r="C195" s="1011"/>
      <c r="D195" s="1011"/>
      <c r="E195" s="1011"/>
      <c r="F195" s="1011"/>
      <c r="G195" s="1011"/>
      <c r="H195" s="1011"/>
      <c r="I195" s="1011"/>
      <c r="J195" s="1011"/>
      <c r="K195" s="1011"/>
      <c r="L195" s="1011"/>
      <c r="M195" s="1011"/>
      <c r="N195" s="1011"/>
      <c r="O195" s="1133"/>
      <c r="P195" s="1133"/>
      <c r="Q195" s="1011"/>
    </row>
    <row r="196" spans="1:17" x14ac:dyDescent="0.25">
      <c r="A196" s="1011"/>
      <c r="B196" s="1011"/>
      <c r="C196" s="1011"/>
      <c r="D196" s="1011"/>
      <c r="E196" s="1011"/>
      <c r="F196" s="1011"/>
      <c r="G196" s="1011"/>
      <c r="H196" s="1011"/>
      <c r="I196" s="1011"/>
      <c r="J196" s="1011"/>
      <c r="K196" s="1011"/>
      <c r="L196" s="1011"/>
      <c r="M196" s="1011"/>
      <c r="N196" s="1011"/>
      <c r="O196" s="1133"/>
      <c r="P196" s="1133"/>
      <c r="Q196" s="1011"/>
    </row>
    <row r="197" spans="1:17" x14ac:dyDescent="0.25">
      <c r="A197" s="1011"/>
      <c r="B197" s="1011"/>
      <c r="C197" s="1011"/>
      <c r="D197" s="1011"/>
      <c r="E197" s="1011"/>
      <c r="F197" s="1011"/>
      <c r="G197" s="1011"/>
      <c r="H197" s="1011"/>
      <c r="I197" s="1011"/>
      <c r="J197" s="1011"/>
      <c r="K197" s="1011"/>
      <c r="L197" s="1011"/>
      <c r="M197" s="1011"/>
      <c r="N197" s="1011"/>
      <c r="O197" s="1133"/>
      <c r="P197" s="1133"/>
      <c r="Q197" s="1011"/>
    </row>
    <row r="198" spans="1:17" x14ac:dyDescent="0.25">
      <c r="A198" s="1011"/>
      <c r="B198" s="1011"/>
      <c r="C198" s="1011"/>
      <c r="D198" s="1011"/>
      <c r="E198" s="1011"/>
      <c r="F198" s="1011"/>
      <c r="G198" s="1011"/>
      <c r="H198" s="1011"/>
      <c r="I198" s="1011"/>
      <c r="J198" s="1011"/>
      <c r="K198" s="1011"/>
      <c r="L198" s="1011"/>
      <c r="M198" s="1011"/>
      <c r="N198" s="1011"/>
      <c r="O198" s="1133"/>
      <c r="P198" s="1133"/>
      <c r="Q198" s="1011"/>
    </row>
    <row r="199" spans="1:17" x14ac:dyDescent="0.25">
      <c r="A199" s="1011"/>
      <c r="B199" s="1011"/>
      <c r="C199" s="1011"/>
      <c r="D199" s="1011"/>
      <c r="E199" s="1011"/>
      <c r="F199" s="1011"/>
      <c r="G199" s="1011"/>
      <c r="H199" s="1011"/>
      <c r="I199" s="1011"/>
      <c r="J199" s="1011"/>
      <c r="K199" s="1011"/>
      <c r="L199" s="1011"/>
      <c r="M199" s="1011"/>
      <c r="N199" s="1011"/>
      <c r="O199" s="1133"/>
      <c r="P199" s="1133"/>
      <c r="Q199" s="1011"/>
    </row>
    <row r="200" spans="1:17" x14ac:dyDescent="0.25">
      <c r="A200" s="1011"/>
      <c r="B200" s="1011"/>
      <c r="C200" s="1011"/>
      <c r="D200" s="1011"/>
      <c r="E200" s="1011"/>
      <c r="F200" s="1011"/>
      <c r="G200" s="1011"/>
      <c r="H200" s="1011"/>
      <c r="I200" s="1011"/>
      <c r="J200" s="1011"/>
      <c r="K200" s="1011"/>
      <c r="L200" s="1011"/>
      <c r="M200" s="1011"/>
      <c r="N200" s="1011"/>
      <c r="O200" s="1133"/>
      <c r="P200" s="1133"/>
      <c r="Q200" s="1011"/>
    </row>
    <row r="201" spans="1:17" x14ac:dyDescent="0.25">
      <c r="A201" s="1011"/>
      <c r="B201" s="1011"/>
      <c r="C201" s="1011"/>
      <c r="D201" s="1011"/>
      <c r="E201" s="1011"/>
      <c r="F201" s="1011"/>
      <c r="G201" s="1011"/>
      <c r="H201" s="1011"/>
      <c r="I201" s="1011"/>
      <c r="J201" s="1011"/>
      <c r="K201" s="1011"/>
      <c r="L201" s="1011"/>
      <c r="M201" s="1011"/>
      <c r="N201" s="1011"/>
      <c r="O201" s="1133"/>
      <c r="P201" s="1133"/>
      <c r="Q201" s="1011"/>
    </row>
    <row r="202" spans="1:17" x14ac:dyDescent="0.25">
      <c r="A202" s="1011"/>
      <c r="B202" s="1011"/>
      <c r="C202" s="1011"/>
      <c r="D202" s="1011"/>
      <c r="E202" s="1011"/>
      <c r="F202" s="1011"/>
      <c r="G202" s="1011"/>
      <c r="H202" s="1011"/>
      <c r="I202" s="1011"/>
      <c r="J202" s="1011"/>
      <c r="K202" s="1011"/>
      <c r="L202" s="1011"/>
      <c r="M202" s="1011"/>
      <c r="N202" s="1011"/>
      <c r="O202" s="1133"/>
      <c r="P202" s="1133"/>
      <c r="Q202" s="1011"/>
    </row>
    <row r="203" spans="1:17" x14ac:dyDescent="0.25">
      <c r="A203" s="1011"/>
      <c r="B203" s="1011"/>
      <c r="C203" s="1011"/>
      <c r="D203" s="1011"/>
      <c r="E203" s="1011"/>
      <c r="F203" s="1011"/>
      <c r="G203" s="1011"/>
      <c r="H203" s="1011"/>
      <c r="I203" s="1011"/>
      <c r="J203" s="1011"/>
      <c r="K203" s="1011"/>
      <c r="L203" s="1011"/>
      <c r="M203" s="1011"/>
      <c r="N203" s="1011"/>
      <c r="O203" s="1133"/>
      <c r="P203" s="1133"/>
      <c r="Q203" s="1011"/>
    </row>
    <row r="204" spans="1:17" x14ac:dyDescent="0.25">
      <c r="A204" s="1011"/>
      <c r="B204" s="1011"/>
      <c r="C204" s="1011"/>
      <c r="D204" s="1011"/>
      <c r="E204" s="1011"/>
      <c r="F204" s="1011"/>
      <c r="G204" s="1011"/>
      <c r="H204" s="1011"/>
      <c r="I204" s="1011"/>
      <c r="J204" s="1011"/>
      <c r="K204" s="1011"/>
      <c r="L204" s="1011"/>
      <c r="M204" s="1011"/>
      <c r="N204" s="1011"/>
      <c r="O204" s="1133"/>
      <c r="P204" s="1133"/>
      <c r="Q204" s="1011"/>
    </row>
    <row r="205" spans="1:17" x14ac:dyDescent="0.25">
      <c r="A205" s="1011"/>
      <c r="B205" s="1011"/>
      <c r="C205" s="1011"/>
      <c r="D205" s="1011"/>
      <c r="E205" s="1011"/>
      <c r="F205" s="1011"/>
      <c r="G205" s="1011"/>
      <c r="H205" s="1011"/>
      <c r="I205" s="1011"/>
      <c r="J205" s="1011"/>
      <c r="K205" s="1011"/>
      <c r="L205" s="1011"/>
      <c r="M205" s="1011"/>
      <c r="N205" s="1011"/>
      <c r="O205" s="1133"/>
      <c r="P205" s="1133"/>
      <c r="Q205" s="1011"/>
    </row>
    <row r="206" spans="1:17" x14ac:dyDescent="0.25">
      <c r="A206" s="1011"/>
      <c r="B206" s="1011"/>
      <c r="C206" s="1011"/>
      <c r="D206" s="1011"/>
      <c r="E206" s="1011"/>
      <c r="F206" s="1011"/>
      <c r="G206" s="1011"/>
      <c r="H206" s="1011"/>
      <c r="I206" s="1011"/>
      <c r="J206" s="1011"/>
      <c r="K206" s="1011"/>
      <c r="L206" s="1011"/>
      <c r="M206" s="1011"/>
      <c r="N206" s="1011"/>
      <c r="O206" s="1133"/>
      <c r="P206" s="1133"/>
      <c r="Q206" s="1011"/>
    </row>
    <row r="207" spans="1:17" x14ac:dyDescent="0.25">
      <c r="A207" s="1011"/>
      <c r="B207" s="1011"/>
      <c r="C207" s="1011"/>
      <c r="D207" s="1011"/>
      <c r="E207" s="1011"/>
      <c r="F207" s="1011"/>
      <c r="G207" s="1011"/>
      <c r="H207" s="1011"/>
      <c r="I207" s="1011"/>
      <c r="J207" s="1011"/>
      <c r="K207" s="1011"/>
      <c r="L207" s="1011"/>
      <c r="M207" s="1011"/>
      <c r="N207" s="1011"/>
      <c r="O207" s="1133"/>
      <c r="P207" s="1133"/>
      <c r="Q207" s="1011"/>
    </row>
    <row r="208" spans="1:17" x14ac:dyDescent="0.25">
      <c r="A208" s="1011"/>
      <c r="B208" s="1011"/>
      <c r="C208" s="1011"/>
      <c r="D208" s="1011"/>
      <c r="E208" s="1011"/>
      <c r="F208" s="1011"/>
      <c r="G208" s="1011"/>
      <c r="H208" s="1011"/>
      <c r="I208" s="1011"/>
      <c r="J208" s="1011"/>
      <c r="K208" s="1011"/>
      <c r="L208" s="1011"/>
      <c r="M208" s="1011"/>
      <c r="N208" s="1011"/>
      <c r="O208" s="1133"/>
      <c r="P208" s="1133"/>
      <c r="Q208" s="1011"/>
    </row>
    <row r="209" spans="1:17" x14ac:dyDescent="0.25">
      <c r="A209" s="1011"/>
      <c r="B209" s="1011"/>
      <c r="C209" s="1011"/>
      <c r="D209" s="1011"/>
      <c r="E209" s="1011"/>
      <c r="F209" s="1011"/>
      <c r="G209" s="1011"/>
      <c r="H209" s="1011"/>
      <c r="I209" s="1011"/>
      <c r="J209" s="1011"/>
      <c r="K209" s="1011"/>
      <c r="L209" s="1011"/>
      <c r="M209" s="1011"/>
      <c r="N209" s="1011"/>
      <c r="O209" s="1133"/>
      <c r="P209" s="1133"/>
      <c r="Q209" s="1011"/>
    </row>
    <row r="210" spans="1:17" x14ac:dyDescent="0.25">
      <c r="A210" s="1011"/>
      <c r="B210" s="1011"/>
      <c r="C210" s="1011"/>
      <c r="D210" s="1011"/>
      <c r="E210" s="1011"/>
      <c r="F210" s="1011"/>
      <c r="G210" s="1011"/>
      <c r="H210" s="1011"/>
      <c r="I210" s="1011"/>
      <c r="J210" s="1011"/>
      <c r="K210" s="1011"/>
      <c r="L210" s="1011"/>
      <c r="M210" s="1011"/>
      <c r="N210" s="1011"/>
      <c r="O210" s="1133"/>
      <c r="P210" s="1133"/>
      <c r="Q210" s="1011"/>
    </row>
    <row r="211" spans="1:17" x14ac:dyDescent="0.25">
      <c r="A211" s="1011"/>
      <c r="B211" s="1011"/>
      <c r="C211" s="1011"/>
      <c r="D211" s="1011"/>
      <c r="E211" s="1011"/>
      <c r="F211" s="1011"/>
      <c r="G211" s="1011"/>
      <c r="H211" s="1011"/>
      <c r="I211" s="1011"/>
      <c r="J211" s="1011"/>
      <c r="K211" s="1011"/>
      <c r="L211" s="1011"/>
      <c r="M211" s="1011"/>
      <c r="N211" s="1011"/>
      <c r="O211" s="1133"/>
      <c r="P211" s="1133"/>
      <c r="Q211" s="1011"/>
    </row>
    <row r="212" spans="1:17" x14ac:dyDescent="0.25">
      <c r="A212" s="1011"/>
      <c r="B212" s="1011"/>
      <c r="C212" s="1011"/>
      <c r="D212" s="1011"/>
      <c r="E212" s="1011"/>
      <c r="F212" s="1011"/>
      <c r="G212" s="1011"/>
      <c r="H212" s="1011"/>
      <c r="I212" s="1011"/>
      <c r="J212" s="1011"/>
      <c r="K212" s="1011"/>
      <c r="L212" s="1011"/>
      <c r="M212" s="1011"/>
      <c r="N212" s="1011"/>
      <c r="O212" s="1133"/>
      <c r="P212" s="1133"/>
      <c r="Q212" s="1011"/>
    </row>
    <row r="213" spans="1:17" x14ac:dyDescent="0.25">
      <c r="A213" s="1011"/>
      <c r="B213" s="1011"/>
      <c r="C213" s="1011"/>
      <c r="D213" s="1011"/>
      <c r="E213" s="1011"/>
      <c r="F213" s="1011"/>
      <c r="G213" s="1011"/>
      <c r="H213" s="1011"/>
      <c r="I213" s="1011"/>
      <c r="J213" s="1011"/>
      <c r="K213" s="1011"/>
      <c r="L213" s="1011"/>
      <c r="M213" s="1011"/>
      <c r="N213" s="1011"/>
      <c r="O213" s="1133"/>
      <c r="P213" s="1133"/>
      <c r="Q213" s="1011"/>
    </row>
    <row r="214" spans="1:17" x14ac:dyDescent="0.25">
      <c r="A214" s="1011"/>
      <c r="B214" s="1011"/>
      <c r="C214" s="1011"/>
      <c r="D214" s="1011"/>
      <c r="E214" s="1011"/>
      <c r="F214" s="1011"/>
      <c r="G214" s="1011"/>
      <c r="H214" s="1011"/>
      <c r="I214" s="1011"/>
      <c r="J214" s="1011"/>
      <c r="K214" s="1011"/>
      <c r="L214" s="1011"/>
      <c r="M214" s="1011"/>
      <c r="N214" s="1011"/>
      <c r="O214" s="1133"/>
      <c r="P214" s="1133"/>
      <c r="Q214" s="1011"/>
    </row>
    <row r="215" spans="1:17" x14ac:dyDescent="0.25">
      <c r="A215" s="1011"/>
      <c r="B215" s="1011"/>
      <c r="C215" s="1011"/>
      <c r="D215" s="1011"/>
      <c r="E215" s="1011"/>
      <c r="F215" s="1011"/>
      <c r="G215" s="1011"/>
      <c r="H215" s="1011"/>
      <c r="I215" s="1011"/>
      <c r="J215" s="1011"/>
      <c r="K215" s="1011"/>
      <c r="L215" s="1011"/>
      <c r="M215" s="1011"/>
      <c r="N215" s="1011"/>
      <c r="O215" s="1133"/>
      <c r="P215" s="1133"/>
      <c r="Q215" s="1011"/>
    </row>
    <row r="216" spans="1:17" x14ac:dyDescent="0.25">
      <c r="A216" s="1011"/>
      <c r="B216" s="1011"/>
      <c r="C216" s="1011"/>
      <c r="D216" s="1011"/>
      <c r="E216" s="1011"/>
      <c r="F216" s="1011"/>
      <c r="G216" s="1011"/>
      <c r="H216" s="1011"/>
      <c r="I216" s="1011"/>
      <c r="J216" s="1011"/>
      <c r="K216" s="1011"/>
      <c r="L216" s="1011"/>
      <c r="M216" s="1011"/>
      <c r="N216" s="1011"/>
      <c r="O216" s="1133"/>
      <c r="P216" s="1133"/>
      <c r="Q216" s="1011"/>
    </row>
    <row r="217" spans="1:17" x14ac:dyDescent="0.25">
      <c r="A217" s="1011"/>
      <c r="B217" s="1011"/>
      <c r="C217" s="1011"/>
      <c r="D217" s="1011"/>
      <c r="E217" s="1011"/>
      <c r="F217" s="1011"/>
      <c r="G217" s="1011"/>
      <c r="H217" s="1011"/>
      <c r="I217" s="1011"/>
      <c r="J217" s="1011"/>
      <c r="K217" s="1011"/>
      <c r="L217" s="1011"/>
      <c r="M217" s="1011"/>
      <c r="N217" s="1011"/>
      <c r="O217" s="1133"/>
      <c r="P217" s="1133"/>
      <c r="Q217" s="1011"/>
    </row>
    <row r="218" spans="1:17" x14ac:dyDescent="0.25">
      <c r="A218" s="1011"/>
      <c r="B218" s="1011"/>
      <c r="C218" s="1011"/>
      <c r="D218" s="1011"/>
      <c r="E218" s="1011"/>
      <c r="F218" s="1011"/>
      <c r="G218" s="1011"/>
      <c r="H218" s="1011"/>
      <c r="I218" s="1011"/>
      <c r="J218" s="1011"/>
      <c r="K218" s="1011"/>
      <c r="L218" s="1011"/>
      <c r="M218" s="1011"/>
      <c r="N218" s="1011"/>
      <c r="O218" s="1133"/>
      <c r="P218" s="1133"/>
      <c r="Q218" s="1011"/>
    </row>
    <row r="219" spans="1:17" x14ac:dyDescent="0.25">
      <c r="A219" s="1011"/>
      <c r="B219" s="1011"/>
      <c r="C219" s="1011"/>
      <c r="D219" s="1011"/>
      <c r="E219" s="1011"/>
      <c r="F219" s="1011"/>
      <c r="G219" s="1011"/>
      <c r="H219" s="1011"/>
      <c r="I219" s="1011"/>
      <c r="J219" s="1011"/>
      <c r="K219" s="1011"/>
      <c r="L219" s="1011"/>
      <c r="M219" s="1011"/>
      <c r="N219" s="1011"/>
      <c r="O219" s="1133"/>
      <c r="P219" s="1133"/>
      <c r="Q219" s="1011"/>
    </row>
    <row r="220" spans="1:17" x14ac:dyDescent="0.25">
      <c r="A220" s="1011"/>
      <c r="B220" s="1011"/>
      <c r="C220" s="1011"/>
      <c r="D220" s="1011"/>
      <c r="E220" s="1011"/>
      <c r="F220" s="1011"/>
      <c r="G220" s="1011"/>
      <c r="H220" s="1011"/>
      <c r="I220" s="1011"/>
      <c r="J220" s="1011"/>
      <c r="K220" s="1011"/>
      <c r="L220" s="1011"/>
      <c r="M220" s="1011"/>
      <c r="N220" s="1011"/>
      <c r="O220" s="1133"/>
      <c r="P220" s="1133"/>
      <c r="Q220" s="1011"/>
    </row>
    <row r="221" spans="1:17" x14ac:dyDescent="0.25">
      <c r="A221" s="1011"/>
      <c r="B221" s="1011"/>
      <c r="C221" s="1011"/>
      <c r="D221" s="1011"/>
      <c r="E221" s="1011"/>
      <c r="F221" s="1011"/>
      <c r="G221" s="1011"/>
      <c r="H221" s="1011"/>
      <c r="I221" s="1011"/>
      <c r="J221" s="1011"/>
      <c r="K221" s="1011"/>
      <c r="L221" s="1011"/>
      <c r="M221" s="1011"/>
      <c r="N221" s="1011"/>
      <c r="O221" s="1133"/>
      <c r="P221" s="1133"/>
      <c r="Q221" s="1011"/>
    </row>
    <row r="222" spans="1:17" x14ac:dyDescent="0.25">
      <c r="A222" s="1011"/>
      <c r="B222" s="1011"/>
      <c r="C222" s="1011"/>
      <c r="D222" s="1011"/>
      <c r="E222" s="1011"/>
      <c r="F222" s="1011"/>
      <c r="G222" s="1011"/>
      <c r="H222" s="1011"/>
      <c r="I222" s="1011"/>
      <c r="J222" s="1011"/>
      <c r="K222" s="1011"/>
      <c r="L222" s="1011"/>
      <c r="M222" s="1011"/>
      <c r="N222" s="1011"/>
      <c r="O222" s="1133"/>
      <c r="P222" s="1133"/>
      <c r="Q222" s="1011"/>
    </row>
    <row r="223" spans="1:17" x14ac:dyDescent="0.25">
      <c r="A223" s="1011"/>
      <c r="B223" s="1011"/>
      <c r="C223" s="1011"/>
      <c r="D223" s="1011"/>
      <c r="E223" s="1011"/>
      <c r="F223" s="1011"/>
      <c r="G223" s="1011"/>
      <c r="H223" s="1011"/>
      <c r="I223" s="1011"/>
      <c r="J223" s="1011"/>
      <c r="K223" s="1011"/>
      <c r="L223" s="1011"/>
      <c r="M223" s="1011"/>
      <c r="N223" s="1011"/>
      <c r="O223" s="1133"/>
      <c r="P223" s="1133"/>
      <c r="Q223" s="1011"/>
    </row>
    <row r="224" spans="1:17" x14ac:dyDescent="0.25">
      <c r="A224" s="1011"/>
      <c r="B224" s="1011"/>
      <c r="C224" s="1011"/>
      <c r="D224" s="1011"/>
      <c r="E224" s="1011"/>
      <c r="F224" s="1011"/>
      <c r="G224" s="1011"/>
      <c r="H224" s="1011"/>
      <c r="I224" s="1011"/>
      <c r="J224" s="1011"/>
      <c r="K224" s="1011"/>
      <c r="L224" s="1011"/>
      <c r="M224" s="1011"/>
      <c r="N224" s="1011"/>
      <c r="O224" s="1133"/>
      <c r="P224" s="1133"/>
      <c r="Q224" s="1011"/>
    </row>
    <row r="225" spans="1:17" x14ac:dyDescent="0.25">
      <c r="A225" s="1011"/>
      <c r="B225" s="1011"/>
      <c r="C225" s="1011"/>
      <c r="D225" s="1011"/>
      <c r="E225" s="1011"/>
      <c r="F225" s="1011"/>
      <c r="G225" s="1011"/>
      <c r="H225" s="1011"/>
      <c r="I225" s="1011"/>
      <c r="J225" s="1011"/>
      <c r="K225" s="1011"/>
      <c r="L225" s="1011"/>
      <c r="M225" s="1011"/>
      <c r="N225" s="1011"/>
      <c r="O225" s="1133"/>
      <c r="P225" s="1133"/>
      <c r="Q225" s="1011"/>
    </row>
    <row r="226" spans="1:17" x14ac:dyDescent="0.25">
      <c r="A226" s="1011"/>
      <c r="B226" s="1011"/>
      <c r="C226" s="1011"/>
      <c r="D226" s="1011"/>
      <c r="E226" s="1011"/>
      <c r="F226" s="1011"/>
      <c r="G226" s="1011"/>
      <c r="H226" s="1011"/>
      <c r="I226" s="1011"/>
      <c r="J226" s="1011"/>
      <c r="K226" s="1011"/>
      <c r="L226" s="1011"/>
      <c r="M226" s="1011"/>
      <c r="N226" s="1011"/>
      <c r="O226" s="1133"/>
      <c r="P226" s="1133"/>
      <c r="Q226" s="1011"/>
    </row>
    <row r="227" spans="1:17" x14ac:dyDescent="0.25">
      <c r="A227" s="1011"/>
      <c r="B227" s="1011"/>
      <c r="C227" s="1011"/>
      <c r="D227" s="1011"/>
      <c r="E227" s="1011"/>
      <c r="F227" s="1011"/>
      <c r="G227" s="1011"/>
      <c r="H227" s="1011"/>
      <c r="I227" s="1011"/>
      <c r="J227" s="1011"/>
      <c r="K227" s="1011"/>
      <c r="L227" s="1011"/>
      <c r="M227" s="1011"/>
      <c r="N227" s="1011"/>
      <c r="O227" s="1133"/>
      <c r="P227" s="1133"/>
      <c r="Q227" s="1011"/>
    </row>
    <row r="228" spans="1:17" x14ac:dyDescent="0.25">
      <c r="O228" s="1129"/>
      <c r="P228" s="1129"/>
    </row>
    <row r="229" spans="1:17" x14ac:dyDescent="0.25">
      <c r="O229" s="1129"/>
      <c r="P229" s="1129"/>
    </row>
    <row r="230" spans="1:17" x14ac:dyDescent="0.25">
      <c r="O230" s="1129"/>
      <c r="P230" s="1129"/>
    </row>
    <row r="231" spans="1:17" x14ac:dyDescent="0.25">
      <c r="O231" s="1129"/>
      <c r="P231" s="1129"/>
    </row>
    <row r="232" spans="1:17" x14ac:dyDescent="0.25">
      <c r="O232" s="1129"/>
      <c r="P232" s="1129"/>
    </row>
    <row r="233" spans="1:17" x14ac:dyDescent="0.25">
      <c r="O233" s="1129"/>
      <c r="P233" s="1129"/>
    </row>
    <row r="234" spans="1:17" x14ac:dyDescent="0.25">
      <c r="O234" s="1129"/>
      <c r="P234" s="1129"/>
    </row>
    <row r="235" spans="1:17" x14ac:dyDescent="0.25">
      <c r="O235" s="1129"/>
      <c r="P235" s="1129"/>
    </row>
    <row r="236" spans="1:17" x14ac:dyDescent="0.25">
      <c r="O236" s="1129"/>
      <c r="P236" s="1129"/>
    </row>
    <row r="237" spans="1:17" x14ac:dyDescent="0.25">
      <c r="O237" s="1129"/>
      <c r="P237" s="1129"/>
    </row>
    <row r="238" spans="1:17" x14ac:dyDescent="0.25">
      <c r="O238" s="1129"/>
      <c r="P238" s="1129"/>
    </row>
    <row r="239" spans="1:17" x14ac:dyDescent="0.25">
      <c r="O239" s="1129"/>
      <c r="P239" s="1129"/>
    </row>
    <row r="240" spans="1:17" x14ac:dyDescent="0.25">
      <c r="O240" s="1129"/>
      <c r="P240" s="1129"/>
    </row>
    <row r="241" spans="15:16" x14ac:dyDescent="0.25">
      <c r="O241" s="1129"/>
      <c r="P241" s="1129"/>
    </row>
    <row r="242" spans="15:16" x14ac:dyDescent="0.25">
      <c r="O242" s="1129"/>
      <c r="P242" s="1129"/>
    </row>
    <row r="243" spans="15:16" x14ac:dyDescent="0.25">
      <c r="O243" s="1129"/>
      <c r="P243" s="1129"/>
    </row>
    <row r="244" spans="15:16" x14ac:dyDescent="0.25">
      <c r="O244" s="1129"/>
      <c r="P244" s="1129"/>
    </row>
    <row r="245" spans="15:16" x14ac:dyDescent="0.25">
      <c r="O245" s="1129"/>
      <c r="P245" s="1129"/>
    </row>
    <row r="246" spans="15:16" x14ac:dyDescent="0.25">
      <c r="O246" s="1129"/>
      <c r="P246" s="1129"/>
    </row>
    <row r="247" spans="15:16" x14ac:dyDescent="0.25">
      <c r="O247" s="1129"/>
      <c r="P247" s="1129"/>
    </row>
    <row r="248" spans="15:16" x14ac:dyDescent="0.25">
      <c r="O248" s="1129"/>
      <c r="P248" s="1129"/>
    </row>
    <row r="249" spans="15:16" x14ac:dyDescent="0.25">
      <c r="O249" s="1129"/>
      <c r="P249" s="1129"/>
    </row>
    <row r="250" spans="15:16" x14ac:dyDescent="0.25">
      <c r="O250" s="1129"/>
      <c r="P250" s="1129"/>
    </row>
    <row r="251" spans="15:16" x14ac:dyDescent="0.25">
      <c r="O251" s="1129"/>
      <c r="P251" s="1129"/>
    </row>
    <row r="252" spans="15:16" x14ac:dyDescent="0.25">
      <c r="O252" s="1129"/>
      <c r="P252" s="1129"/>
    </row>
    <row r="253" spans="15:16" x14ac:dyDescent="0.25">
      <c r="O253" s="1129"/>
      <c r="P253" s="1129"/>
    </row>
    <row r="254" spans="15:16" x14ac:dyDescent="0.25">
      <c r="O254" s="1129"/>
      <c r="P254" s="1129"/>
    </row>
  </sheetData>
  <mergeCells count="7">
    <mergeCell ref="A2:G2"/>
    <mergeCell ref="A3:G3"/>
    <mergeCell ref="A6:Q6"/>
    <mergeCell ref="A5:Q5"/>
    <mergeCell ref="O7:Q7"/>
    <mergeCell ref="A7:A8"/>
    <mergeCell ref="B7:B8"/>
  </mergeCells>
  <phoneticPr fontId="56" type="noConversion"/>
  <pageMargins left="0.23622047244094491" right="0.23622047244094491" top="0.39370078740157483" bottom="0.74803149606299213" header="0.31496062992125984" footer="0.31496062992125984"/>
  <pageSetup paperSize="9" scale="68" orientation="landscape" r:id="rId1"/>
  <headerFooter>
    <oddFooter>&amp;Rpag.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4.85546875" customWidth="1"/>
    <col min="2" max="2" width="11.85546875" customWidth="1"/>
    <col min="3" max="14" width="11.5703125" customWidth="1"/>
    <col min="15" max="15" width="7.5703125" bestFit="1" customWidth="1"/>
    <col min="16" max="16" width="8" customWidth="1"/>
    <col min="17" max="17" width="7.7109375" customWidth="1"/>
  </cols>
  <sheetData>
    <row r="1" spans="1:17" ht="42" customHeight="1" x14ac:dyDescent="0.25"/>
    <row r="2" spans="1:17" ht="18" x14ac:dyDescent="0.35">
      <c r="A2" s="1239"/>
      <c r="B2" s="1239"/>
      <c r="C2" s="1239"/>
      <c r="D2" s="1239"/>
      <c r="E2" s="1239"/>
      <c r="F2" s="1239"/>
      <c r="G2" s="1239"/>
      <c r="H2" s="1"/>
    </row>
    <row r="3" spans="1:17" ht="18" x14ac:dyDescent="0.35">
      <c r="A3" s="1239"/>
      <c r="B3" s="1239"/>
      <c r="C3" s="1239"/>
      <c r="D3" s="1239"/>
      <c r="E3" s="1239"/>
      <c r="F3" s="1239"/>
      <c r="G3" s="1239"/>
      <c r="H3" s="1"/>
    </row>
    <row r="4" spans="1:17" ht="15.75" customHeight="1" x14ac:dyDescent="0.25"/>
    <row r="5" spans="1:17" ht="20.25" customHeight="1" x14ac:dyDescent="0.25">
      <c r="A5" s="1242" t="s">
        <v>567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</row>
    <row r="6" spans="1:17" ht="20.25" customHeight="1" x14ac:dyDescent="0.25">
      <c r="A6" s="1242" t="s">
        <v>627</v>
      </c>
      <c r="B6" s="1242"/>
      <c r="C6" s="1242"/>
      <c r="D6" s="1242"/>
      <c r="E6" s="1242"/>
      <c r="F6" s="1242"/>
      <c r="G6" s="1242"/>
      <c r="H6" s="1242"/>
      <c r="I6" s="1242"/>
      <c r="J6" s="1242"/>
      <c r="K6" s="1242"/>
      <c r="L6" s="1242"/>
      <c r="M6" s="1242"/>
      <c r="N6" s="1242"/>
      <c r="O6" s="1242"/>
      <c r="P6" s="1242"/>
      <c r="Q6" s="1242"/>
    </row>
    <row r="7" spans="1:17" ht="20.25" customHeight="1" x14ac:dyDescent="0.25">
      <c r="A7" s="1248" t="s">
        <v>14</v>
      </c>
      <c r="B7" s="1246" t="s">
        <v>592</v>
      </c>
      <c r="C7" s="1111" t="s">
        <v>577</v>
      </c>
      <c r="D7" s="1111" t="s">
        <v>578</v>
      </c>
      <c r="E7" s="1111" t="s">
        <v>579</v>
      </c>
      <c r="F7" s="1111" t="s">
        <v>580</v>
      </c>
      <c r="G7" s="1111" t="s">
        <v>581</v>
      </c>
      <c r="H7" s="1111" t="s">
        <v>582</v>
      </c>
      <c r="I7" s="1111" t="s">
        <v>583</v>
      </c>
      <c r="J7" s="1111" t="s">
        <v>584</v>
      </c>
      <c r="K7" s="1111" t="s">
        <v>585</v>
      </c>
      <c r="L7" s="1111" t="s">
        <v>586</v>
      </c>
      <c r="M7" s="1111" t="s">
        <v>587</v>
      </c>
      <c r="N7" s="1111" t="s">
        <v>588</v>
      </c>
      <c r="O7" s="1243" t="s">
        <v>589</v>
      </c>
      <c r="P7" s="1244"/>
      <c r="Q7" s="1245"/>
    </row>
    <row r="8" spans="1:17" x14ac:dyDescent="0.25">
      <c r="A8" s="1249"/>
      <c r="B8" s="1247"/>
      <c r="C8" s="1004" t="s">
        <v>590</v>
      </c>
      <c r="D8" s="1004" t="s">
        <v>590</v>
      </c>
      <c r="E8" s="1004" t="s">
        <v>590</v>
      </c>
      <c r="F8" s="1004" t="s">
        <v>590</v>
      </c>
      <c r="G8" s="1004" t="s">
        <v>590</v>
      </c>
      <c r="H8" s="1004" t="s">
        <v>590</v>
      </c>
      <c r="I8" s="1004" t="s">
        <v>590</v>
      </c>
      <c r="J8" s="1004" t="s">
        <v>590</v>
      </c>
      <c r="K8" s="1004" t="s">
        <v>590</v>
      </c>
      <c r="L8" s="1004" t="s">
        <v>590</v>
      </c>
      <c r="M8" s="1004" t="s">
        <v>590</v>
      </c>
      <c r="N8" s="1004" t="s">
        <v>590</v>
      </c>
      <c r="O8" s="1004" t="s">
        <v>591</v>
      </c>
      <c r="P8" s="1004" t="s">
        <v>590</v>
      </c>
      <c r="Q8" s="1004" t="s">
        <v>1</v>
      </c>
    </row>
    <row r="9" spans="1:17" ht="21" customHeight="1" x14ac:dyDescent="0.25">
      <c r="A9" s="999" t="s">
        <v>526</v>
      </c>
      <c r="B9" s="1041">
        <v>576</v>
      </c>
      <c r="C9" s="1042">
        <v>244</v>
      </c>
      <c r="D9" s="1042">
        <v>323</v>
      </c>
      <c r="E9" s="1042">
        <v>278</v>
      </c>
      <c r="F9" s="1042">
        <v>197</v>
      </c>
      <c r="G9" s="1042">
        <v>248</v>
      </c>
      <c r="H9" s="1204">
        <v>239</v>
      </c>
      <c r="I9" s="1042">
        <v>356</v>
      </c>
      <c r="J9" s="1042">
        <v>391</v>
      </c>
      <c r="K9" s="1042">
        <v>351</v>
      </c>
      <c r="L9" s="1042">
        <v>320</v>
      </c>
      <c r="M9" s="1042">
        <v>306</v>
      </c>
      <c r="N9" s="1042">
        <v>357</v>
      </c>
      <c r="O9" s="1135">
        <f>B9*(IF(C9="",0,1)+IF(D9="",0,1)+IF(E9="",0,1)+IF(F9="",0,1)+IF(G9="",0,1)+IF(H9="",0,1)+IF(I9="",0,1)+IF(J9="",0,1)+IF(K9="",0,1)+IF(L9="",0,1)+IF(M9="",0,1)+IF(N9="",0,1))</f>
        <v>6912</v>
      </c>
      <c r="P9" s="1135">
        <f>SUM(C9:N9)</f>
        <v>3610</v>
      </c>
      <c r="Q9" s="1043">
        <f>IF(O9=0,"-",P9/O9)</f>
        <v>0.52228009259259256</v>
      </c>
    </row>
    <row r="10" spans="1:17" ht="19.5" customHeight="1" x14ac:dyDescent="0.25">
      <c r="A10" s="999" t="s">
        <v>511</v>
      </c>
      <c r="B10" s="1041">
        <v>2016</v>
      </c>
      <c r="C10" s="1042">
        <v>257</v>
      </c>
      <c r="D10" s="1042">
        <v>296</v>
      </c>
      <c r="E10" s="1042">
        <v>289</v>
      </c>
      <c r="F10" s="1042">
        <v>126</v>
      </c>
      <c r="G10" s="1042">
        <v>299</v>
      </c>
      <c r="H10" s="1204">
        <v>281</v>
      </c>
      <c r="I10" s="1042">
        <v>341</v>
      </c>
      <c r="J10" s="1042">
        <v>438</v>
      </c>
      <c r="K10" s="1042">
        <v>430</v>
      </c>
      <c r="L10" s="1042">
        <v>368</v>
      </c>
      <c r="M10" s="1042">
        <v>397</v>
      </c>
      <c r="N10" s="1042">
        <v>476</v>
      </c>
      <c r="O10" s="1135">
        <f t="shared" ref="O10:O14" si="0">B10*(IF(C10="",0,1)+IF(D10="",0,1)+IF(E10="",0,1)+IF(F10="",0,1)+IF(G10="",0,1)+IF(H10="",0,1)+IF(I10="",0,1)+IF(J10="",0,1)+IF(K10="",0,1)+IF(L10="",0,1)+IF(M10="",0,1)+IF(N10="",0,1))</f>
        <v>24192</v>
      </c>
      <c r="P10" s="1135">
        <f t="shared" ref="P10:P13" si="1">SUM(C10:N10)</f>
        <v>3998</v>
      </c>
      <c r="Q10" s="1043">
        <f t="shared" ref="Q10:Q15" si="2">IF(O10=0,"-",P10/O10)</f>
        <v>0.16526124338624337</v>
      </c>
    </row>
    <row r="11" spans="1:17" ht="19.5" customHeight="1" x14ac:dyDescent="0.25">
      <c r="A11" s="1001" t="s">
        <v>563</v>
      </c>
      <c r="B11" s="1041">
        <v>1052</v>
      </c>
      <c r="C11" s="1042">
        <v>702</v>
      </c>
      <c r="D11" s="1042">
        <v>876</v>
      </c>
      <c r="E11" s="1042">
        <v>790</v>
      </c>
      <c r="F11" s="1042">
        <v>666</v>
      </c>
      <c r="G11" s="1042">
        <v>624</v>
      </c>
      <c r="H11" s="1204">
        <v>741</v>
      </c>
      <c r="I11" s="1042">
        <v>699</v>
      </c>
      <c r="J11" s="1042">
        <v>796</v>
      </c>
      <c r="K11" s="1042">
        <v>809</v>
      </c>
      <c r="L11" s="1042">
        <v>787</v>
      </c>
      <c r="M11" s="1042">
        <v>872</v>
      </c>
      <c r="N11" s="1042">
        <v>908</v>
      </c>
      <c r="O11" s="1135">
        <f t="shared" si="0"/>
        <v>12624</v>
      </c>
      <c r="P11" s="1135">
        <f t="shared" si="1"/>
        <v>9270</v>
      </c>
      <c r="Q11" s="1043">
        <f t="shared" si="2"/>
        <v>0.73431558935361219</v>
      </c>
    </row>
    <row r="12" spans="1:17" ht="19.5" customHeight="1" x14ac:dyDescent="0.25">
      <c r="A12" s="1001" t="s">
        <v>549</v>
      </c>
      <c r="B12" s="1041">
        <v>526</v>
      </c>
      <c r="C12" s="1042">
        <v>245</v>
      </c>
      <c r="D12" s="1042">
        <v>425</v>
      </c>
      <c r="E12" s="1042">
        <v>433</v>
      </c>
      <c r="F12" s="1042">
        <v>327</v>
      </c>
      <c r="G12" s="1042">
        <v>396</v>
      </c>
      <c r="H12" s="1204">
        <v>389</v>
      </c>
      <c r="I12" s="1042">
        <v>245</v>
      </c>
      <c r="J12" s="1042">
        <v>523</v>
      </c>
      <c r="K12" s="1042">
        <v>488</v>
      </c>
      <c r="L12" s="1042">
        <v>449</v>
      </c>
      <c r="M12" s="1042">
        <v>518</v>
      </c>
      <c r="N12" s="1042">
        <v>512</v>
      </c>
      <c r="O12" s="1135">
        <f t="shared" si="0"/>
        <v>6312</v>
      </c>
      <c r="P12" s="1135">
        <f t="shared" si="1"/>
        <v>4950</v>
      </c>
      <c r="Q12" s="1043">
        <f t="shared" si="2"/>
        <v>0.78422053231939159</v>
      </c>
    </row>
    <row r="13" spans="1:17" ht="19.5" customHeight="1" x14ac:dyDescent="0.25">
      <c r="A13" s="1001" t="s">
        <v>550</v>
      </c>
      <c r="B13" s="1114">
        <v>125</v>
      </c>
      <c r="C13" s="1042">
        <v>83</v>
      </c>
      <c r="D13" s="1042">
        <v>72</v>
      </c>
      <c r="E13" s="1042">
        <v>107</v>
      </c>
      <c r="F13" s="1042">
        <v>122</v>
      </c>
      <c r="G13" s="1042">
        <v>133</v>
      </c>
      <c r="H13" s="1204">
        <v>78</v>
      </c>
      <c r="I13" s="1042">
        <v>72</v>
      </c>
      <c r="J13" s="1042">
        <v>85</v>
      </c>
      <c r="K13" s="1042">
        <v>80</v>
      </c>
      <c r="L13" s="1042">
        <v>27</v>
      </c>
      <c r="M13" s="1042">
        <v>101</v>
      </c>
      <c r="N13" s="1042">
        <v>111</v>
      </c>
      <c r="O13" s="1135">
        <f t="shared" si="0"/>
        <v>1500</v>
      </c>
      <c r="P13" s="1135">
        <f t="shared" si="1"/>
        <v>1071</v>
      </c>
      <c r="Q13" s="1043">
        <f t="shared" si="2"/>
        <v>0.71399999999999997</v>
      </c>
    </row>
    <row r="14" spans="1:17" ht="19.5" customHeight="1" x14ac:dyDescent="0.25">
      <c r="A14" s="1001" t="s">
        <v>551</v>
      </c>
      <c r="B14" s="1041">
        <v>789</v>
      </c>
      <c r="C14" s="1042">
        <v>394</v>
      </c>
      <c r="D14" s="1042">
        <v>563</v>
      </c>
      <c r="E14" s="1042">
        <v>653</v>
      </c>
      <c r="F14" s="1042">
        <v>547</v>
      </c>
      <c r="G14" s="1042">
        <v>623</v>
      </c>
      <c r="H14" s="1204">
        <v>685</v>
      </c>
      <c r="I14" s="1042">
        <v>498</v>
      </c>
      <c r="J14" s="1042">
        <v>755</v>
      </c>
      <c r="K14" s="1042">
        <v>776</v>
      </c>
      <c r="L14" s="1042">
        <v>703</v>
      </c>
      <c r="M14" s="1042">
        <v>725</v>
      </c>
      <c r="N14" s="1042">
        <v>694</v>
      </c>
      <c r="O14" s="1135">
        <f t="shared" si="0"/>
        <v>9468</v>
      </c>
      <c r="P14" s="1135">
        <f>SUM(C14:N14)</f>
        <v>7616</v>
      </c>
      <c r="Q14" s="1043">
        <f t="shared" si="2"/>
        <v>0.80439374735952685</v>
      </c>
    </row>
    <row r="15" spans="1:17" s="1125" customFormat="1" ht="17.25" customHeight="1" x14ac:dyDescent="0.25">
      <c r="A15" s="1111" t="s">
        <v>7</v>
      </c>
      <c r="B15" s="1119">
        <f>SUM(B9:B14)</f>
        <v>5084</v>
      </c>
      <c r="C15" s="1119">
        <f>SUM(C9:C14)</f>
        <v>1925</v>
      </c>
      <c r="D15" s="1122">
        <f t="shared" ref="D15:P15" si="3">SUM(D9:D14)</f>
        <v>2555</v>
      </c>
      <c r="E15" s="1122">
        <f t="shared" si="3"/>
        <v>2550</v>
      </c>
      <c r="F15" s="1122">
        <f t="shared" si="3"/>
        <v>1985</v>
      </c>
      <c r="G15" s="1122">
        <f t="shared" si="3"/>
        <v>2323</v>
      </c>
      <c r="H15" s="1122">
        <f t="shared" si="3"/>
        <v>2413</v>
      </c>
      <c r="I15" s="1122">
        <f t="shared" si="3"/>
        <v>2211</v>
      </c>
      <c r="J15" s="1122">
        <f t="shared" si="3"/>
        <v>2988</v>
      </c>
      <c r="K15" s="1122">
        <f t="shared" si="3"/>
        <v>2934</v>
      </c>
      <c r="L15" s="1122">
        <f t="shared" si="3"/>
        <v>2654</v>
      </c>
      <c r="M15" s="1122">
        <f t="shared" si="3"/>
        <v>2919</v>
      </c>
      <c r="N15" s="1122">
        <f t="shared" si="3"/>
        <v>3058</v>
      </c>
      <c r="O15" s="1122">
        <f t="shared" si="3"/>
        <v>61008</v>
      </c>
      <c r="P15" s="1122">
        <f t="shared" si="3"/>
        <v>30515</v>
      </c>
      <c r="Q15" s="1120">
        <f t="shared" si="2"/>
        <v>0.50018030422239701</v>
      </c>
    </row>
    <row r="16" spans="1:17" x14ac:dyDescent="0.25">
      <c r="A16" s="1011"/>
      <c r="B16" s="1011"/>
      <c r="C16" s="1011"/>
      <c r="D16" s="1011"/>
      <c r="E16" s="1011"/>
      <c r="F16" s="1011"/>
      <c r="G16" s="1011"/>
      <c r="H16" s="1011"/>
      <c r="I16" s="1011"/>
      <c r="J16" s="1011"/>
      <c r="K16" s="1011"/>
      <c r="L16" s="1011"/>
      <c r="M16" s="1011"/>
      <c r="N16" s="1011"/>
      <c r="O16" s="1136"/>
      <c r="P16" s="1136"/>
      <c r="Q16" s="1011"/>
    </row>
    <row r="17" spans="1:17" x14ac:dyDescent="0.25">
      <c r="A17" s="1108" t="s">
        <v>575</v>
      </c>
      <c r="B17" s="1011"/>
      <c r="C17" s="1011"/>
      <c r="D17" s="1011"/>
      <c r="E17" s="1011"/>
      <c r="F17" s="1011"/>
      <c r="G17" s="1011"/>
      <c r="H17" s="1011"/>
      <c r="I17" s="1011"/>
      <c r="J17" s="1011"/>
      <c r="K17" s="1011"/>
      <c r="L17" s="1011"/>
      <c r="M17" s="1011"/>
      <c r="N17" s="1011"/>
      <c r="O17" s="1136"/>
      <c r="P17" s="1136"/>
      <c r="Q17" s="1011"/>
    </row>
    <row r="18" spans="1:17" ht="15.75" hidden="1" x14ac:dyDescent="0.25">
      <c r="A18" s="1253" t="s">
        <v>409</v>
      </c>
      <c r="B18" s="1254"/>
      <c r="C18" s="1254"/>
      <c r="D18" s="1254"/>
      <c r="E18" s="1254"/>
      <c r="F18" s="1254"/>
      <c r="G18" s="1254"/>
      <c r="H18" s="1254"/>
      <c r="I18" s="1011"/>
      <c r="J18" s="1011"/>
      <c r="K18" s="1011"/>
      <c r="L18" s="1011"/>
      <c r="M18" s="1011"/>
      <c r="N18" s="1011"/>
      <c r="O18" s="1136"/>
      <c r="P18" s="1136"/>
      <c r="Q18" s="1011"/>
    </row>
    <row r="19" spans="1:17" ht="23.25" hidden="1" thickBot="1" x14ac:dyDescent="0.3">
      <c r="A19" s="1012" t="s">
        <v>14</v>
      </c>
      <c r="B19" s="1013" t="s">
        <v>198</v>
      </c>
      <c r="C19" s="1012" t="str">
        <f>'UBS Izolina Mazzei'!C34</f>
        <v>Real.</v>
      </c>
      <c r="D19" s="1012" t="str">
        <f>'UBS Izolina Mazzei'!D34</f>
        <v>Real.</v>
      </c>
      <c r="E19" s="1012" t="str">
        <f>'UBS Izolina Mazzei'!E34</f>
        <v>Real.</v>
      </c>
      <c r="F19" s="1012" t="str">
        <f>'UBS Izolina Mazzei'!F34</f>
        <v>Real.</v>
      </c>
      <c r="G19" s="1012" t="str">
        <f>'UBS Izolina Mazzei'!G34</f>
        <v>Real.</v>
      </c>
      <c r="H19" s="1012" t="str">
        <f>'UBS Izolina Mazzei'!H34</f>
        <v>Real.</v>
      </c>
      <c r="I19" s="1011"/>
      <c r="J19" s="1011"/>
      <c r="K19" s="1011"/>
      <c r="L19" s="1011"/>
      <c r="M19" s="1011"/>
      <c r="N19" s="1011"/>
      <c r="O19" s="1136"/>
      <c r="P19" s="1136"/>
      <c r="Q19" s="1011"/>
    </row>
    <row r="20" spans="1:17" hidden="1" x14ac:dyDescent="0.25">
      <c r="A20" s="1014" t="s">
        <v>33</v>
      </c>
      <c r="B20" s="1074">
        <v>6</v>
      </c>
      <c r="C20" s="1075">
        <v>5</v>
      </c>
      <c r="D20" s="1016"/>
      <c r="E20" s="1016"/>
      <c r="F20" s="1016"/>
      <c r="G20" s="1016"/>
      <c r="H20" s="1016"/>
      <c r="I20" s="1011"/>
      <c r="J20" s="1011"/>
      <c r="K20" s="1011"/>
      <c r="L20" s="1011"/>
      <c r="M20" s="1011"/>
      <c r="N20" s="1011"/>
      <c r="O20" s="1136"/>
      <c r="P20" s="1136"/>
      <c r="Q20" s="1011"/>
    </row>
    <row r="21" spans="1:17" hidden="1" x14ac:dyDescent="0.25">
      <c r="A21" s="1014" t="s">
        <v>20</v>
      </c>
      <c r="B21" s="1029">
        <v>3</v>
      </c>
      <c r="C21" s="1069">
        <v>3</v>
      </c>
      <c r="D21" s="1068"/>
      <c r="E21" s="1068"/>
      <c r="F21" s="1068"/>
      <c r="G21" s="1068"/>
      <c r="H21" s="1068"/>
      <c r="I21" s="1011"/>
      <c r="J21" s="1011"/>
      <c r="K21" s="1011"/>
      <c r="L21" s="1011"/>
      <c r="M21" s="1011"/>
      <c r="N21" s="1011"/>
      <c r="O21" s="1133"/>
      <c r="P21" s="1133"/>
      <c r="Q21" s="1011"/>
    </row>
    <row r="22" spans="1:17" hidden="1" x14ac:dyDescent="0.25">
      <c r="A22" s="1014" t="s">
        <v>43</v>
      </c>
      <c r="B22" s="1029">
        <v>3</v>
      </c>
      <c r="C22" s="1069">
        <v>2.5</v>
      </c>
      <c r="D22" s="1069"/>
      <c r="E22" s="1069"/>
      <c r="F22" s="1069"/>
      <c r="G22" s="1067"/>
      <c r="H22" s="1067"/>
      <c r="I22" s="1011"/>
      <c r="J22" s="1011"/>
      <c r="K22" s="1011"/>
      <c r="L22" s="1011"/>
      <c r="M22" s="1011"/>
      <c r="N22" s="1011"/>
      <c r="O22" s="1133"/>
      <c r="P22" s="1133"/>
      <c r="Q22" s="1011"/>
    </row>
    <row r="23" spans="1:17" hidden="1" x14ac:dyDescent="0.25">
      <c r="A23" s="1014" t="s">
        <v>23</v>
      </c>
      <c r="B23" s="1029">
        <v>3</v>
      </c>
      <c r="C23" s="1066">
        <v>3</v>
      </c>
      <c r="D23" s="1067"/>
      <c r="E23" s="1067"/>
      <c r="F23" s="1067"/>
      <c r="G23" s="1067"/>
      <c r="H23" s="1068"/>
      <c r="I23" s="1011"/>
      <c r="J23" s="1011"/>
      <c r="K23" s="1011"/>
      <c r="L23" s="1011"/>
      <c r="M23" s="1011"/>
      <c r="N23" s="1011"/>
      <c r="O23" s="1133"/>
      <c r="P23" s="1133"/>
      <c r="Q23" s="1011"/>
    </row>
    <row r="24" spans="1:17" hidden="1" x14ac:dyDescent="0.25">
      <c r="A24" s="1014" t="s">
        <v>24</v>
      </c>
      <c r="B24" s="1029">
        <v>2</v>
      </c>
      <c r="C24" s="1067">
        <v>2</v>
      </c>
      <c r="D24" s="1067"/>
      <c r="E24" s="1067"/>
      <c r="F24" s="1067"/>
      <c r="G24" s="1067"/>
      <c r="H24" s="1067"/>
      <c r="I24" s="1011"/>
      <c r="J24" s="1011"/>
      <c r="K24" s="1011"/>
      <c r="L24" s="1011"/>
      <c r="M24" s="1011"/>
      <c r="N24" s="1011"/>
      <c r="O24" s="1133"/>
      <c r="P24" s="1133"/>
      <c r="Q24" s="1011"/>
    </row>
    <row r="25" spans="1:17" hidden="1" x14ac:dyDescent="0.25">
      <c r="A25" s="1014" t="s">
        <v>25</v>
      </c>
      <c r="B25" s="1029">
        <v>6</v>
      </c>
      <c r="C25" s="1066">
        <v>7</v>
      </c>
      <c r="D25" s="1067"/>
      <c r="E25" s="1067"/>
      <c r="F25" s="1067"/>
      <c r="G25" s="1067"/>
      <c r="H25" s="1067"/>
      <c r="I25" s="1011"/>
      <c r="J25" s="1011"/>
      <c r="K25" s="1011"/>
      <c r="L25" s="1011"/>
      <c r="M25" s="1011"/>
      <c r="N25" s="1011"/>
      <c r="O25" s="1133"/>
      <c r="P25" s="1133"/>
      <c r="Q25" s="1011"/>
    </row>
    <row r="26" spans="1:17" hidden="1" x14ac:dyDescent="0.25">
      <c r="A26" s="1014" t="s">
        <v>45</v>
      </c>
      <c r="B26" s="1029">
        <v>1</v>
      </c>
      <c r="C26" s="1066">
        <v>1</v>
      </c>
      <c r="D26" s="1067"/>
      <c r="E26" s="1067"/>
      <c r="F26" s="1067"/>
      <c r="G26" s="1067"/>
      <c r="H26" s="1067"/>
      <c r="I26" s="1011"/>
      <c r="J26" s="1011"/>
      <c r="K26" s="1011"/>
      <c r="L26" s="1011"/>
      <c r="M26" s="1011"/>
      <c r="N26" s="1011"/>
      <c r="O26" s="1133"/>
      <c r="P26" s="1133"/>
      <c r="Q26" s="1011"/>
    </row>
    <row r="27" spans="1:17" hidden="1" x14ac:dyDescent="0.25">
      <c r="A27" s="1014" t="s">
        <v>26</v>
      </c>
      <c r="B27" s="1029">
        <v>1</v>
      </c>
      <c r="C27" s="1066">
        <v>1</v>
      </c>
      <c r="D27" s="1067"/>
      <c r="E27" s="1067"/>
      <c r="F27" s="1067"/>
      <c r="G27" s="1067"/>
      <c r="H27" s="1067"/>
      <c r="I27" s="1011"/>
      <c r="J27" s="1011"/>
      <c r="K27" s="1011"/>
      <c r="L27" s="1011"/>
      <c r="M27" s="1011"/>
      <c r="N27" s="1011"/>
      <c r="O27" s="1133"/>
      <c r="P27" s="1133"/>
      <c r="Q27" s="1011"/>
    </row>
    <row r="28" spans="1:17" hidden="1" x14ac:dyDescent="0.25">
      <c r="A28" s="1014" t="s">
        <v>199</v>
      </c>
      <c r="B28" s="1022">
        <v>1</v>
      </c>
      <c r="C28" s="1066">
        <v>0</v>
      </c>
      <c r="D28" s="1067"/>
      <c r="E28" s="1067"/>
      <c r="F28" s="1067"/>
      <c r="G28" s="1067"/>
      <c r="H28" s="1067"/>
      <c r="I28" s="1011"/>
      <c r="J28" s="1011"/>
      <c r="K28" s="1011"/>
      <c r="L28" s="1011"/>
      <c r="M28" s="1011"/>
      <c r="N28" s="1011"/>
      <c r="O28" s="1133"/>
      <c r="P28" s="1133"/>
      <c r="Q28" s="1011"/>
    </row>
    <row r="29" spans="1:17" ht="15.75" hidden="1" thickBot="1" x14ac:dyDescent="0.3">
      <c r="A29" s="1031" t="s">
        <v>34</v>
      </c>
      <c r="B29" s="1104">
        <v>1</v>
      </c>
      <c r="C29" s="1073">
        <v>1</v>
      </c>
      <c r="D29" s="1033"/>
      <c r="E29" s="1033"/>
      <c r="F29" s="1033"/>
      <c r="G29" s="1033"/>
      <c r="H29" s="1033"/>
      <c r="I29" s="1011"/>
      <c r="J29" s="1011"/>
      <c r="K29" s="1011"/>
      <c r="L29" s="1011"/>
      <c r="M29" s="1011"/>
      <c r="N29" s="1011"/>
      <c r="O29" s="1133"/>
      <c r="P29" s="1133"/>
      <c r="Q29" s="1011"/>
    </row>
    <row r="30" spans="1:17" ht="15.75" hidden="1" thickBot="1" x14ac:dyDescent="0.3">
      <c r="A30" s="1035" t="s">
        <v>7</v>
      </c>
      <c r="B30" s="1036">
        <f>SUM(B20:B29)</f>
        <v>27</v>
      </c>
      <c r="C30" s="1037">
        <f>SUM(C20:C29)</f>
        <v>25.5</v>
      </c>
      <c r="D30" s="1037">
        <f>SUM(D20:D29)</f>
        <v>0</v>
      </c>
      <c r="E30" s="1037">
        <f>SUM(E20:E29)</f>
        <v>0</v>
      </c>
      <c r="F30" s="1037">
        <f>SUM(F20:F29)</f>
        <v>0</v>
      </c>
      <c r="G30" s="1037">
        <f t="shared" ref="G30" si="4">SUM(G20:G29)</f>
        <v>0</v>
      </c>
      <c r="H30" s="1037">
        <f t="shared" ref="H30" si="5">SUM(H20:H29)</f>
        <v>0</v>
      </c>
      <c r="I30" s="1011"/>
      <c r="J30" s="1011"/>
      <c r="K30" s="1011"/>
      <c r="L30" s="1011"/>
      <c r="M30" s="1011"/>
      <c r="N30" s="1011"/>
      <c r="O30" s="1133"/>
      <c r="P30" s="1133"/>
      <c r="Q30" s="1011"/>
    </row>
    <row r="31" spans="1:17" hidden="1" x14ac:dyDescent="0.25">
      <c r="A31" s="1011"/>
      <c r="B31" s="1011"/>
      <c r="C31" s="1011"/>
      <c r="D31" s="1011"/>
      <c r="E31" s="1011"/>
      <c r="F31" s="1011"/>
      <c r="G31" s="1011"/>
      <c r="H31" s="1011"/>
      <c r="I31" s="1011"/>
      <c r="J31" s="1011"/>
      <c r="K31" s="1011"/>
      <c r="L31" s="1011"/>
      <c r="M31" s="1011"/>
      <c r="N31" s="1011"/>
      <c r="O31" s="1133"/>
      <c r="P31" s="1133"/>
      <c r="Q31" s="1011"/>
    </row>
    <row r="32" spans="1:17" hidden="1" x14ac:dyDescent="0.25">
      <c r="A32" s="1011"/>
      <c r="B32" s="1011"/>
      <c r="C32" s="1011"/>
      <c r="D32" s="1011"/>
      <c r="E32" s="1011"/>
      <c r="F32" s="1011"/>
      <c r="G32" s="1011"/>
      <c r="H32" s="1011"/>
      <c r="I32" s="1011"/>
      <c r="J32" s="1011"/>
      <c r="K32" s="1011"/>
      <c r="L32" s="1011"/>
      <c r="M32" s="1011"/>
      <c r="N32" s="1011"/>
      <c r="O32" s="1133"/>
      <c r="P32" s="1133"/>
      <c r="Q32" s="1011"/>
    </row>
    <row r="33" spans="1:17" x14ac:dyDescent="0.25">
      <c r="A33" s="1011"/>
      <c r="B33" s="1011"/>
      <c r="C33" s="1011"/>
      <c r="D33" s="1011"/>
      <c r="E33" s="1011"/>
      <c r="F33" s="1011"/>
      <c r="G33" s="1011"/>
      <c r="H33" s="1011"/>
      <c r="I33" s="1011"/>
      <c r="J33" s="1011"/>
      <c r="K33" s="1011"/>
      <c r="L33" s="1011"/>
      <c r="M33" s="1011"/>
      <c r="N33" s="1011"/>
      <c r="O33" s="1133"/>
      <c r="P33" s="1133"/>
      <c r="Q33" s="1011"/>
    </row>
    <row r="34" spans="1:17" x14ac:dyDescent="0.25">
      <c r="A34" s="1011"/>
      <c r="B34" s="1011"/>
      <c r="C34" s="1011"/>
      <c r="D34" s="1011"/>
      <c r="E34" s="1011"/>
      <c r="F34" s="1011"/>
      <c r="G34" s="1011"/>
      <c r="H34" s="1011"/>
      <c r="I34" s="1011"/>
      <c r="J34" s="1011"/>
      <c r="K34" s="1011"/>
      <c r="L34" s="1011"/>
      <c r="M34" s="1011"/>
      <c r="N34" s="1011"/>
      <c r="O34" s="1133"/>
      <c r="P34" s="1133"/>
      <c r="Q34" s="1011"/>
    </row>
    <row r="35" spans="1:17" x14ac:dyDescent="0.25">
      <c r="A35" s="1011"/>
      <c r="B35" s="1011"/>
      <c r="C35" s="1011"/>
      <c r="D35" s="1011"/>
      <c r="E35" s="1011"/>
      <c r="F35" s="1011"/>
      <c r="G35" s="1011"/>
      <c r="H35" s="1011"/>
      <c r="I35" s="1011"/>
      <c r="J35" s="1011"/>
      <c r="K35" s="1011"/>
      <c r="L35" s="1011"/>
      <c r="M35" s="1011"/>
      <c r="N35" s="1011"/>
      <c r="O35" s="1133"/>
      <c r="P35" s="1133"/>
      <c r="Q35" s="1011"/>
    </row>
    <row r="36" spans="1:17" x14ac:dyDescent="0.25">
      <c r="A36" s="1011"/>
      <c r="B36" s="1011"/>
      <c r="C36" s="1011"/>
      <c r="D36" s="1011"/>
      <c r="E36" s="1011"/>
      <c r="F36" s="1011"/>
      <c r="G36" s="1011"/>
      <c r="H36" s="1011"/>
      <c r="I36" s="1011"/>
      <c r="J36" s="1011"/>
      <c r="K36" s="1011"/>
      <c r="L36" s="1011"/>
      <c r="M36" s="1011"/>
      <c r="N36" s="1011"/>
      <c r="O36" s="1133"/>
      <c r="P36" s="1133"/>
      <c r="Q36" s="1011"/>
    </row>
    <row r="37" spans="1:17" x14ac:dyDescent="0.25">
      <c r="A37" s="1011"/>
      <c r="B37" s="1011"/>
      <c r="C37" s="1011"/>
      <c r="D37" s="1011"/>
      <c r="E37" s="1011"/>
      <c r="F37" s="1011"/>
      <c r="G37" s="1011"/>
      <c r="H37" s="1011"/>
      <c r="I37" s="1011"/>
      <c r="J37" s="1011"/>
      <c r="K37" s="1011"/>
      <c r="L37" s="1011"/>
      <c r="M37" s="1011"/>
      <c r="N37" s="1011"/>
      <c r="O37" s="1133"/>
      <c r="P37" s="1133"/>
      <c r="Q37" s="1011"/>
    </row>
    <row r="38" spans="1:17" x14ac:dyDescent="0.25">
      <c r="A38" s="1011"/>
      <c r="B38" s="1011"/>
      <c r="C38" s="1011"/>
      <c r="D38" s="1011"/>
      <c r="E38" s="1011"/>
      <c r="F38" s="1011"/>
      <c r="G38" s="1011"/>
      <c r="H38" s="1011"/>
      <c r="I38" s="1011"/>
      <c r="J38" s="1011"/>
      <c r="K38" s="1011"/>
      <c r="L38" s="1011"/>
      <c r="M38" s="1011"/>
      <c r="N38" s="1011"/>
      <c r="O38" s="1133"/>
      <c r="P38" s="1133"/>
      <c r="Q38" s="1011"/>
    </row>
    <row r="39" spans="1:17" x14ac:dyDescent="0.25">
      <c r="A39" s="1011"/>
      <c r="B39" s="1011"/>
      <c r="C39" s="1011"/>
      <c r="D39" s="1011"/>
      <c r="E39" s="1011"/>
      <c r="F39" s="1011"/>
      <c r="G39" s="1011"/>
      <c r="H39" s="1011"/>
      <c r="I39" s="1011"/>
      <c r="J39" s="1011"/>
      <c r="K39" s="1011"/>
      <c r="L39" s="1011"/>
      <c r="M39" s="1011"/>
      <c r="N39" s="1011"/>
      <c r="O39" s="1133"/>
      <c r="P39" s="1133"/>
      <c r="Q39" s="1011"/>
    </row>
    <row r="40" spans="1:17" x14ac:dyDescent="0.25">
      <c r="A40" s="1011"/>
      <c r="B40" s="1011"/>
      <c r="C40" s="1011"/>
      <c r="D40" s="1011"/>
      <c r="E40" s="1011"/>
      <c r="F40" s="1011"/>
      <c r="G40" s="1011"/>
      <c r="H40" s="1011"/>
      <c r="I40" s="1011"/>
      <c r="J40" s="1011"/>
      <c r="K40" s="1011"/>
      <c r="L40" s="1011"/>
      <c r="M40" s="1011"/>
      <c r="N40" s="1011"/>
      <c r="O40" s="1133"/>
      <c r="P40" s="1133"/>
      <c r="Q40" s="1011"/>
    </row>
    <row r="41" spans="1:17" x14ac:dyDescent="0.25">
      <c r="A41" s="1011"/>
      <c r="B41" s="1011"/>
      <c r="C41" s="1011"/>
      <c r="D41" s="1011"/>
      <c r="E41" s="1011"/>
      <c r="F41" s="1011"/>
      <c r="G41" s="1011"/>
      <c r="H41" s="1011"/>
      <c r="I41" s="1011"/>
      <c r="J41" s="1011"/>
      <c r="K41" s="1011"/>
      <c r="L41" s="1011"/>
      <c r="M41" s="1011"/>
      <c r="N41" s="1011"/>
      <c r="O41" s="1133"/>
      <c r="P41" s="1133"/>
      <c r="Q41" s="1011"/>
    </row>
    <row r="42" spans="1:17" x14ac:dyDescent="0.25">
      <c r="A42" s="1011"/>
      <c r="B42" s="1011"/>
      <c r="C42" s="1011"/>
      <c r="D42" s="1011"/>
      <c r="E42" s="1011"/>
      <c r="F42" s="1011"/>
      <c r="G42" s="1011"/>
      <c r="H42" s="1011"/>
      <c r="I42" s="1011"/>
      <c r="J42" s="1011"/>
      <c r="K42" s="1011"/>
      <c r="L42" s="1011"/>
      <c r="M42" s="1011"/>
      <c r="N42" s="1011"/>
      <c r="O42" s="1133"/>
      <c r="P42" s="1133"/>
      <c r="Q42" s="1011"/>
    </row>
    <row r="43" spans="1:17" x14ac:dyDescent="0.25">
      <c r="A43" s="1011"/>
      <c r="B43" s="1011"/>
      <c r="C43" s="1011"/>
      <c r="D43" s="1011"/>
      <c r="E43" s="1011"/>
      <c r="F43" s="1011"/>
      <c r="G43" s="1011"/>
      <c r="H43" s="1011"/>
      <c r="I43" s="1011"/>
      <c r="J43" s="1011"/>
      <c r="K43" s="1011"/>
      <c r="L43" s="1011"/>
      <c r="M43" s="1011"/>
      <c r="N43" s="1011"/>
      <c r="O43" s="1133"/>
      <c r="P43" s="1133"/>
      <c r="Q43" s="1011"/>
    </row>
    <row r="44" spans="1:17" x14ac:dyDescent="0.25">
      <c r="A44" s="1011"/>
      <c r="B44" s="1011"/>
      <c r="C44" s="1011"/>
      <c r="D44" s="1011"/>
      <c r="E44" s="1011"/>
      <c r="F44" s="1011"/>
      <c r="G44" s="1011"/>
      <c r="H44" s="1011"/>
      <c r="I44" s="1011"/>
      <c r="J44" s="1011"/>
      <c r="K44" s="1011"/>
      <c r="L44" s="1011"/>
      <c r="M44" s="1011"/>
      <c r="N44" s="1011"/>
      <c r="O44" s="1133"/>
      <c r="P44" s="1133"/>
      <c r="Q44" s="1011"/>
    </row>
    <row r="45" spans="1:17" x14ac:dyDescent="0.25">
      <c r="A45" s="1011"/>
      <c r="B45" s="1011"/>
      <c r="C45" s="1011"/>
      <c r="D45" s="1011"/>
      <c r="E45" s="1011"/>
      <c r="F45" s="1011"/>
      <c r="G45" s="1011"/>
      <c r="H45" s="1011"/>
      <c r="I45" s="1011"/>
      <c r="J45" s="1011"/>
      <c r="K45" s="1011"/>
      <c r="L45" s="1011"/>
      <c r="M45" s="1011"/>
      <c r="N45" s="1011"/>
      <c r="O45" s="1133"/>
      <c r="P45" s="1133"/>
      <c r="Q45" s="1011"/>
    </row>
    <row r="46" spans="1:17" x14ac:dyDescent="0.25">
      <c r="A46" s="1011"/>
      <c r="B46" s="1011"/>
      <c r="C46" s="1011"/>
      <c r="D46" s="1011"/>
      <c r="E46" s="1011"/>
      <c r="F46" s="1011"/>
      <c r="G46" s="1011"/>
      <c r="H46" s="1011"/>
      <c r="I46" s="1011"/>
      <c r="J46" s="1011"/>
      <c r="K46" s="1011"/>
      <c r="L46" s="1011"/>
      <c r="M46" s="1011"/>
      <c r="N46" s="1011"/>
      <c r="O46" s="1133"/>
      <c r="P46" s="1133"/>
      <c r="Q46" s="1011"/>
    </row>
    <row r="47" spans="1:17" x14ac:dyDescent="0.25">
      <c r="A47" s="1011"/>
      <c r="B47" s="1011"/>
      <c r="C47" s="1011"/>
      <c r="D47" s="1011"/>
      <c r="E47" s="1011"/>
      <c r="F47" s="1011"/>
      <c r="G47" s="1011"/>
      <c r="H47" s="1011"/>
      <c r="I47" s="1011"/>
      <c r="J47" s="1011"/>
      <c r="K47" s="1011"/>
      <c r="L47" s="1011"/>
      <c r="M47" s="1011"/>
      <c r="N47" s="1011"/>
      <c r="O47" s="1133"/>
      <c r="P47" s="1133"/>
      <c r="Q47" s="1011"/>
    </row>
    <row r="48" spans="1:17" x14ac:dyDescent="0.25">
      <c r="A48" s="1011"/>
      <c r="B48" s="1011"/>
      <c r="C48" s="1011"/>
      <c r="D48" s="1011"/>
      <c r="E48" s="1011"/>
      <c r="F48" s="1011"/>
      <c r="G48" s="1011"/>
      <c r="H48" s="1011"/>
      <c r="I48" s="1011"/>
      <c r="J48" s="1011"/>
      <c r="K48" s="1011"/>
      <c r="L48" s="1011"/>
      <c r="M48" s="1011"/>
      <c r="N48" s="1011"/>
      <c r="O48" s="1133"/>
      <c r="P48" s="1133"/>
      <c r="Q48" s="1011"/>
    </row>
    <row r="49" spans="1:17" x14ac:dyDescent="0.25">
      <c r="A49" s="1011"/>
      <c r="B49" s="1011"/>
      <c r="C49" s="1011"/>
      <c r="D49" s="1011"/>
      <c r="E49" s="1011"/>
      <c r="F49" s="1011"/>
      <c r="G49" s="1011"/>
      <c r="H49" s="1011"/>
      <c r="I49" s="1011"/>
      <c r="J49" s="1011"/>
      <c r="K49" s="1011"/>
      <c r="L49" s="1011"/>
      <c r="M49" s="1011"/>
      <c r="N49" s="1011"/>
      <c r="O49" s="1133"/>
      <c r="P49" s="1133"/>
      <c r="Q49" s="1011"/>
    </row>
    <row r="50" spans="1:17" x14ac:dyDescent="0.25">
      <c r="A50" s="1011"/>
      <c r="B50" s="1011"/>
      <c r="C50" s="1011"/>
      <c r="D50" s="1011"/>
      <c r="E50" s="1011"/>
      <c r="F50" s="1011"/>
      <c r="G50" s="1011"/>
      <c r="H50" s="1011"/>
      <c r="I50" s="1011"/>
      <c r="J50" s="1011"/>
      <c r="K50" s="1011"/>
      <c r="L50" s="1011"/>
      <c r="M50" s="1011"/>
      <c r="N50" s="1011"/>
      <c r="O50" s="1133"/>
      <c r="P50" s="1133"/>
      <c r="Q50" s="1011"/>
    </row>
    <row r="51" spans="1:17" x14ac:dyDescent="0.25">
      <c r="A51" s="1011"/>
      <c r="B51" s="1011"/>
      <c r="C51" s="1011"/>
      <c r="D51" s="1011"/>
      <c r="E51" s="1011"/>
      <c r="F51" s="1011"/>
      <c r="G51" s="1011"/>
      <c r="H51" s="1011"/>
      <c r="I51" s="1011"/>
      <c r="J51" s="1011"/>
      <c r="K51" s="1011"/>
      <c r="L51" s="1011"/>
      <c r="M51" s="1011"/>
      <c r="N51" s="1011"/>
      <c r="O51" s="1133"/>
      <c r="P51" s="1133"/>
      <c r="Q51" s="1011"/>
    </row>
    <row r="52" spans="1:17" x14ac:dyDescent="0.25">
      <c r="A52" s="1011"/>
      <c r="B52" s="1011"/>
      <c r="C52" s="1011"/>
      <c r="D52" s="1011"/>
      <c r="E52" s="1011"/>
      <c r="F52" s="1011"/>
      <c r="G52" s="1011"/>
      <c r="H52" s="1011"/>
      <c r="I52" s="1011"/>
      <c r="J52" s="1011"/>
      <c r="K52" s="1011"/>
      <c r="L52" s="1011"/>
      <c r="M52" s="1011"/>
      <c r="N52" s="1011"/>
      <c r="O52" s="1133"/>
      <c r="P52" s="1133"/>
      <c r="Q52" s="1011"/>
    </row>
    <row r="53" spans="1:17" x14ac:dyDescent="0.25">
      <c r="A53" s="1011"/>
      <c r="B53" s="1011"/>
      <c r="C53" s="1011"/>
      <c r="D53" s="1011"/>
      <c r="E53" s="1011"/>
      <c r="F53" s="1011"/>
      <c r="G53" s="1011"/>
      <c r="H53" s="1011"/>
      <c r="I53" s="1011"/>
      <c r="J53" s="1011"/>
      <c r="K53" s="1011"/>
      <c r="L53" s="1011"/>
      <c r="M53" s="1011"/>
      <c r="N53" s="1011"/>
      <c r="O53" s="1133"/>
      <c r="P53" s="1133"/>
      <c r="Q53" s="1011"/>
    </row>
    <row r="54" spans="1:17" x14ac:dyDescent="0.25">
      <c r="A54" s="1011"/>
      <c r="B54" s="1011"/>
      <c r="C54" s="1011"/>
      <c r="D54" s="1011"/>
      <c r="E54" s="1011"/>
      <c r="F54" s="1011"/>
      <c r="G54" s="1011"/>
      <c r="H54" s="1011"/>
      <c r="I54" s="1011"/>
      <c r="J54" s="1011"/>
      <c r="K54" s="1011"/>
      <c r="L54" s="1011"/>
      <c r="M54" s="1011"/>
      <c r="N54" s="1011"/>
      <c r="O54" s="1133"/>
      <c r="P54" s="1133"/>
      <c r="Q54" s="1011"/>
    </row>
    <row r="55" spans="1:17" x14ac:dyDescent="0.25">
      <c r="A55" s="1011"/>
      <c r="B55" s="1011"/>
      <c r="C55" s="1011"/>
      <c r="D55" s="1011"/>
      <c r="E55" s="1011"/>
      <c r="F55" s="1011"/>
      <c r="G55" s="1011"/>
      <c r="H55" s="1011"/>
      <c r="I55" s="1011"/>
      <c r="J55" s="1011"/>
      <c r="K55" s="1011"/>
      <c r="L55" s="1011"/>
      <c r="M55" s="1011"/>
      <c r="N55" s="1011"/>
      <c r="O55" s="1133"/>
      <c r="P55" s="1133"/>
      <c r="Q55" s="1011"/>
    </row>
    <row r="56" spans="1:17" x14ac:dyDescent="0.25">
      <c r="A56" s="1011"/>
      <c r="B56" s="1011"/>
      <c r="C56" s="1011"/>
      <c r="D56" s="1011"/>
      <c r="E56" s="1011"/>
      <c r="F56" s="1011"/>
      <c r="G56" s="1011"/>
      <c r="H56" s="1011"/>
      <c r="I56" s="1011"/>
      <c r="J56" s="1011"/>
      <c r="K56" s="1011"/>
      <c r="L56" s="1011"/>
      <c r="M56" s="1011"/>
      <c r="N56" s="1011"/>
      <c r="O56" s="1133"/>
      <c r="P56" s="1133"/>
      <c r="Q56" s="1011"/>
    </row>
    <row r="57" spans="1:17" x14ac:dyDescent="0.25">
      <c r="A57" s="1011"/>
      <c r="B57" s="1011"/>
      <c r="C57" s="1011"/>
      <c r="D57" s="1011"/>
      <c r="E57" s="1011"/>
      <c r="F57" s="1011"/>
      <c r="G57" s="1011"/>
      <c r="H57" s="1011"/>
      <c r="I57" s="1011"/>
      <c r="J57" s="1011"/>
      <c r="K57" s="1011"/>
      <c r="L57" s="1011"/>
      <c r="M57" s="1011"/>
      <c r="N57" s="1011"/>
      <c r="O57" s="1133"/>
      <c r="P57" s="1133"/>
      <c r="Q57" s="1011"/>
    </row>
    <row r="58" spans="1:17" x14ac:dyDescent="0.25">
      <c r="A58" s="1011"/>
      <c r="B58" s="1011"/>
      <c r="C58" s="1011"/>
      <c r="D58" s="1011"/>
      <c r="E58" s="1011"/>
      <c r="F58" s="1011"/>
      <c r="G58" s="1011"/>
      <c r="H58" s="1011"/>
      <c r="I58" s="1011"/>
      <c r="J58" s="1011"/>
      <c r="K58" s="1011"/>
      <c r="L58" s="1011"/>
      <c r="M58" s="1011"/>
      <c r="N58" s="1011"/>
      <c r="O58" s="1133"/>
      <c r="P58" s="1133"/>
      <c r="Q58" s="1011"/>
    </row>
    <row r="59" spans="1:17" x14ac:dyDescent="0.25">
      <c r="A59" s="1011"/>
      <c r="B59" s="1011"/>
      <c r="C59" s="1011"/>
      <c r="D59" s="1011"/>
      <c r="E59" s="1011"/>
      <c r="F59" s="1011"/>
      <c r="G59" s="1011"/>
      <c r="H59" s="1011"/>
      <c r="I59" s="1011"/>
      <c r="J59" s="1011"/>
      <c r="K59" s="1011"/>
      <c r="L59" s="1011"/>
      <c r="M59" s="1011"/>
      <c r="N59" s="1011"/>
      <c r="O59" s="1133"/>
      <c r="P59" s="1133"/>
      <c r="Q59" s="1011"/>
    </row>
    <row r="60" spans="1:17" x14ac:dyDescent="0.25">
      <c r="A60" s="1011"/>
      <c r="B60" s="1011"/>
      <c r="C60" s="1011"/>
      <c r="D60" s="1011"/>
      <c r="E60" s="1011"/>
      <c r="F60" s="1011"/>
      <c r="G60" s="1011"/>
      <c r="H60" s="1011"/>
      <c r="I60" s="1011"/>
      <c r="J60" s="1011"/>
      <c r="K60" s="1011"/>
      <c r="L60" s="1011"/>
      <c r="M60" s="1011"/>
      <c r="N60" s="1011"/>
      <c r="O60" s="1133"/>
      <c r="P60" s="1133"/>
      <c r="Q60" s="1011"/>
    </row>
    <row r="61" spans="1:17" x14ac:dyDescent="0.25">
      <c r="A61" s="1011"/>
      <c r="B61" s="1011"/>
      <c r="C61" s="1011"/>
      <c r="D61" s="1011"/>
      <c r="E61" s="1011"/>
      <c r="F61" s="1011"/>
      <c r="G61" s="1011"/>
      <c r="H61" s="1011"/>
      <c r="I61" s="1011"/>
      <c r="J61" s="1011"/>
      <c r="K61" s="1011"/>
      <c r="L61" s="1011"/>
      <c r="M61" s="1011"/>
      <c r="N61" s="1011"/>
      <c r="O61" s="1133"/>
      <c r="P61" s="1133"/>
      <c r="Q61" s="1011"/>
    </row>
    <row r="62" spans="1:17" x14ac:dyDescent="0.25">
      <c r="A62" s="1011"/>
      <c r="B62" s="1011"/>
      <c r="C62" s="1011"/>
      <c r="D62" s="1011"/>
      <c r="E62" s="1011"/>
      <c r="F62" s="1011"/>
      <c r="G62" s="1011"/>
      <c r="H62" s="1011"/>
      <c r="I62" s="1011"/>
      <c r="J62" s="1011"/>
      <c r="K62" s="1011"/>
      <c r="L62" s="1011"/>
      <c r="M62" s="1011"/>
      <c r="N62" s="1011"/>
      <c r="O62" s="1133"/>
      <c r="P62" s="1133"/>
      <c r="Q62" s="1011"/>
    </row>
    <row r="63" spans="1:17" x14ac:dyDescent="0.25">
      <c r="A63" s="1011"/>
      <c r="B63" s="1011"/>
      <c r="C63" s="1011"/>
      <c r="D63" s="1011"/>
      <c r="E63" s="1011"/>
      <c r="F63" s="1011"/>
      <c r="G63" s="1011"/>
      <c r="H63" s="1011"/>
      <c r="I63" s="1011"/>
      <c r="J63" s="1011"/>
      <c r="K63" s="1011"/>
      <c r="L63" s="1011"/>
      <c r="M63" s="1011"/>
      <c r="N63" s="1011"/>
      <c r="O63" s="1133"/>
      <c r="P63" s="1133"/>
      <c r="Q63" s="1011"/>
    </row>
    <row r="64" spans="1:17" x14ac:dyDescent="0.25">
      <c r="A64" s="1011"/>
      <c r="B64" s="1011"/>
      <c r="C64" s="1011"/>
      <c r="D64" s="1011"/>
      <c r="E64" s="1011"/>
      <c r="F64" s="1011"/>
      <c r="G64" s="1011"/>
      <c r="H64" s="1011"/>
      <c r="I64" s="1011"/>
      <c r="J64" s="1011"/>
      <c r="K64" s="1011"/>
      <c r="L64" s="1011"/>
      <c r="M64" s="1011"/>
      <c r="N64" s="1011"/>
      <c r="O64" s="1133"/>
      <c r="P64" s="1133"/>
      <c r="Q64" s="1011"/>
    </row>
    <row r="65" spans="1:17" x14ac:dyDescent="0.25">
      <c r="A65" s="1011"/>
      <c r="B65" s="1011"/>
      <c r="C65" s="1011"/>
      <c r="D65" s="1011"/>
      <c r="E65" s="1011"/>
      <c r="F65" s="1011"/>
      <c r="G65" s="1011"/>
      <c r="H65" s="1011"/>
      <c r="I65" s="1011"/>
      <c r="J65" s="1011"/>
      <c r="K65" s="1011"/>
      <c r="L65" s="1011"/>
      <c r="M65" s="1011"/>
      <c r="N65" s="1011"/>
      <c r="O65" s="1133"/>
      <c r="P65" s="1133"/>
      <c r="Q65" s="1011"/>
    </row>
    <row r="66" spans="1:17" x14ac:dyDescent="0.25">
      <c r="A66" s="1011"/>
      <c r="B66" s="1011"/>
      <c r="C66" s="1011"/>
      <c r="D66" s="1011"/>
      <c r="E66" s="1011"/>
      <c r="F66" s="1011"/>
      <c r="G66" s="1011"/>
      <c r="H66" s="1011"/>
      <c r="I66" s="1011"/>
      <c r="J66" s="1011"/>
      <c r="K66" s="1011"/>
      <c r="L66" s="1011"/>
      <c r="M66" s="1011"/>
      <c r="N66" s="1011"/>
      <c r="O66" s="1133"/>
      <c r="P66" s="1133"/>
      <c r="Q66" s="1011"/>
    </row>
    <row r="67" spans="1:17" x14ac:dyDescent="0.25">
      <c r="A67" s="1011"/>
      <c r="B67" s="1011"/>
      <c r="C67" s="1011"/>
      <c r="D67" s="1011"/>
      <c r="E67" s="1011"/>
      <c r="F67" s="1011"/>
      <c r="G67" s="1011"/>
      <c r="H67" s="1011"/>
      <c r="I67" s="1011"/>
      <c r="J67" s="1011"/>
      <c r="K67" s="1011"/>
      <c r="L67" s="1011"/>
      <c r="M67" s="1011"/>
      <c r="N67" s="1011"/>
      <c r="O67" s="1133"/>
      <c r="P67" s="1133"/>
      <c r="Q67" s="1011"/>
    </row>
    <row r="68" spans="1:17" x14ac:dyDescent="0.25">
      <c r="A68" s="1011"/>
      <c r="B68" s="1011"/>
      <c r="C68" s="1011"/>
      <c r="D68" s="1011"/>
      <c r="E68" s="1011"/>
      <c r="F68" s="1011"/>
      <c r="G68" s="1011"/>
      <c r="H68" s="1011"/>
      <c r="I68" s="1011"/>
      <c r="J68" s="1011"/>
      <c r="K68" s="1011"/>
      <c r="L68" s="1011"/>
      <c r="M68" s="1011"/>
      <c r="N68" s="1011"/>
      <c r="O68" s="1133"/>
      <c r="P68" s="1133"/>
      <c r="Q68" s="1011"/>
    </row>
    <row r="69" spans="1:17" x14ac:dyDescent="0.25">
      <c r="A69" s="1011"/>
      <c r="B69" s="1011"/>
      <c r="C69" s="1011"/>
      <c r="D69" s="1011"/>
      <c r="E69" s="1011"/>
      <c r="F69" s="1011"/>
      <c r="G69" s="1011"/>
      <c r="H69" s="1011"/>
      <c r="I69" s="1011"/>
      <c r="J69" s="1011"/>
      <c r="K69" s="1011"/>
      <c r="L69" s="1011"/>
      <c r="M69" s="1011"/>
      <c r="N69" s="1011"/>
      <c r="O69" s="1133"/>
      <c r="P69" s="1133"/>
      <c r="Q69" s="1011"/>
    </row>
    <row r="70" spans="1:17" x14ac:dyDescent="0.25">
      <c r="A70" s="1011"/>
      <c r="B70" s="1011"/>
      <c r="C70" s="1011"/>
      <c r="D70" s="1011"/>
      <c r="E70" s="1011"/>
      <c r="F70" s="1011"/>
      <c r="G70" s="1011"/>
      <c r="H70" s="1011"/>
      <c r="I70" s="1011"/>
      <c r="J70" s="1011"/>
      <c r="K70" s="1011"/>
      <c r="L70" s="1011"/>
      <c r="M70" s="1011"/>
      <c r="N70" s="1011"/>
      <c r="O70" s="1133"/>
      <c r="P70" s="1133"/>
      <c r="Q70" s="1011"/>
    </row>
    <row r="71" spans="1:17" x14ac:dyDescent="0.25">
      <c r="A71" s="1011"/>
      <c r="B71" s="1011"/>
      <c r="C71" s="1011"/>
      <c r="D71" s="1011"/>
      <c r="E71" s="1011"/>
      <c r="F71" s="1011"/>
      <c r="G71" s="1011"/>
      <c r="H71" s="1011"/>
      <c r="I71" s="1011"/>
      <c r="J71" s="1011"/>
      <c r="K71" s="1011"/>
      <c r="L71" s="1011"/>
      <c r="M71" s="1011"/>
      <c r="N71" s="1011"/>
      <c r="O71" s="1133"/>
      <c r="P71" s="1133"/>
      <c r="Q71" s="1011"/>
    </row>
    <row r="72" spans="1:17" x14ac:dyDescent="0.25">
      <c r="A72" s="1011"/>
      <c r="B72" s="1011"/>
      <c r="C72" s="1011"/>
      <c r="D72" s="1011"/>
      <c r="E72" s="1011"/>
      <c r="F72" s="1011"/>
      <c r="G72" s="1011"/>
      <c r="H72" s="1011"/>
      <c r="I72" s="1011"/>
      <c r="J72" s="1011"/>
      <c r="K72" s="1011"/>
      <c r="L72" s="1011"/>
      <c r="M72" s="1011"/>
      <c r="N72" s="1011"/>
      <c r="O72" s="1133"/>
      <c r="P72" s="1133"/>
      <c r="Q72" s="1011"/>
    </row>
    <row r="73" spans="1:17" x14ac:dyDescent="0.25">
      <c r="A73" s="1011"/>
      <c r="B73" s="1011"/>
      <c r="C73" s="1011"/>
      <c r="D73" s="1011"/>
      <c r="E73" s="1011"/>
      <c r="F73" s="1011"/>
      <c r="G73" s="1011"/>
      <c r="H73" s="1011"/>
      <c r="I73" s="1011"/>
      <c r="J73" s="1011"/>
      <c r="K73" s="1011"/>
      <c r="L73" s="1011"/>
      <c r="M73" s="1011"/>
      <c r="N73" s="1011"/>
      <c r="O73" s="1133"/>
      <c r="P73" s="1133"/>
      <c r="Q73" s="1011"/>
    </row>
    <row r="74" spans="1:17" x14ac:dyDescent="0.25">
      <c r="A74" s="1011"/>
      <c r="B74" s="1011"/>
      <c r="C74" s="1011"/>
      <c r="D74" s="1011"/>
      <c r="E74" s="1011"/>
      <c r="F74" s="1011"/>
      <c r="G74" s="1011"/>
      <c r="H74" s="1011"/>
      <c r="I74" s="1011"/>
      <c r="J74" s="1011"/>
      <c r="K74" s="1011"/>
      <c r="L74" s="1011"/>
      <c r="M74" s="1011"/>
      <c r="N74" s="1011"/>
      <c r="O74" s="1133"/>
      <c r="P74" s="1133"/>
      <c r="Q74" s="1011"/>
    </row>
    <row r="75" spans="1:17" x14ac:dyDescent="0.25">
      <c r="A75" s="1011"/>
      <c r="B75" s="1011"/>
      <c r="C75" s="1011"/>
      <c r="D75" s="1011"/>
      <c r="E75" s="1011"/>
      <c r="F75" s="1011"/>
      <c r="G75" s="1011"/>
      <c r="H75" s="1011"/>
      <c r="I75" s="1011"/>
      <c r="J75" s="1011"/>
      <c r="K75" s="1011"/>
      <c r="L75" s="1011"/>
      <c r="M75" s="1011"/>
      <c r="N75" s="1011"/>
      <c r="O75" s="1133"/>
      <c r="P75" s="1133"/>
      <c r="Q75" s="1011"/>
    </row>
    <row r="76" spans="1:17" x14ac:dyDescent="0.25">
      <c r="A76" s="1011"/>
      <c r="B76" s="1011"/>
      <c r="C76" s="1011"/>
      <c r="D76" s="1011"/>
      <c r="E76" s="1011"/>
      <c r="F76" s="1011"/>
      <c r="G76" s="1011"/>
      <c r="H76" s="1011"/>
      <c r="I76" s="1011"/>
      <c r="J76" s="1011"/>
      <c r="K76" s="1011"/>
      <c r="L76" s="1011"/>
      <c r="M76" s="1011"/>
      <c r="N76" s="1011"/>
      <c r="O76" s="1133"/>
      <c r="P76" s="1133"/>
      <c r="Q76" s="1011"/>
    </row>
    <row r="77" spans="1:17" x14ac:dyDescent="0.25">
      <c r="A77" s="1011"/>
      <c r="B77" s="1011"/>
      <c r="C77" s="1011"/>
      <c r="D77" s="1011"/>
      <c r="E77" s="1011"/>
      <c r="F77" s="1011"/>
      <c r="G77" s="1011"/>
      <c r="H77" s="1011"/>
      <c r="I77" s="1011"/>
      <c r="J77" s="1011"/>
      <c r="K77" s="1011"/>
      <c r="L77" s="1011"/>
      <c r="M77" s="1011"/>
      <c r="N77" s="1011"/>
      <c r="O77" s="1133"/>
      <c r="P77" s="1133"/>
      <c r="Q77" s="1011"/>
    </row>
    <row r="78" spans="1:17" x14ac:dyDescent="0.25">
      <c r="A78" s="1011"/>
      <c r="B78" s="1011"/>
      <c r="C78" s="1011"/>
      <c r="D78" s="1011"/>
      <c r="E78" s="1011"/>
      <c r="F78" s="1011"/>
      <c r="G78" s="1011"/>
      <c r="H78" s="1011"/>
      <c r="I78" s="1011"/>
      <c r="J78" s="1011"/>
      <c r="K78" s="1011"/>
      <c r="L78" s="1011"/>
      <c r="M78" s="1011"/>
      <c r="N78" s="1011"/>
      <c r="O78" s="1133"/>
      <c r="P78" s="1133"/>
      <c r="Q78" s="1011"/>
    </row>
    <row r="79" spans="1:17" x14ac:dyDescent="0.25">
      <c r="A79" s="1011"/>
      <c r="B79" s="1011"/>
      <c r="C79" s="1011"/>
      <c r="D79" s="1011"/>
      <c r="E79" s="1011"/>
      <c r="F79" s="1011"/>
      <c r="G79" s="1011"/>
      <c r="H79" s="1011"/>
      <c r="I79" s="1011"/>
      <c r="J79" s="1011"/>
      <c r="K79" s="1011"/>
      <c r="L79" s="1011"/>
      <c r="M79" s="1011"/>
      <c r="N79" s="1011"/>
      <c r="O79" s="1133"/>
      <c r="P79" s="1133"/>
      <c r="Q79" s="1011"/>
    </row>
    <row r="80" spans="1:17" x14ac:dyDescent="0.25">
      <c r="A80" s="1011"/>
      <c r="B80" s="1011"/>
      <c r="C80" s="1011"/>
      <c r="D80" s="1011"/>
      <c r="E80" s="1011"/>
      <c r="F80" s="1011"/>
      <c r="G80" s="1011"/>
      <c r="H80" s="1011"/>
      <c r="I80" s="1011"/>
      <c r="J80" s="1011"/>
      <c r="K80" s="1011"/>
      <c r="L80" s="1011"/>
      <c r="M80" s="1011"/>
      <c r="N80" s="1011"/>
      <c r="O80" s="1133"/>
      <c r="P80" s="1133"/>
      <c r="Q80" s="1011"/>
    </row>
    <row r="81" spans="1:17" x14ac:dyDescent="0.25">
      <c r="A81" s="1011"/>
      <c r="B81" s="1011"/>
      <c r="C81" s="1011"/>
      <c r="D81" s="1011"/>
      <c r="E81" s="1011"/>
      <c r="F81" s="1011"/>
      <c r="G81" s="1011"/>
      <c r="H81" s="1011"/>
      <c r="I81" s="1011"/>
      <c r="J81" s="1011"/>
      <c r="K81" s="1011"/>
      <c r="L81" s="1011"/>
      <c r="M81" s="1011"/>
      <c r="N81" s="1011"/>
      <c r="O81" s="1133"/>
      <c r="P81" s="1133"/>
      <c r="Q81" s="1011"/>
    </row>
    <row r="82" spans="1:17" x14ac:dyDescent="0.25">
      <c r="A82" s="1011"/>
      <c r="B82" s="1011"/>
      <c r="C82" s="1011"/>
      <c r="D82" s="1011"/>
      <c r="E82" s="1011"/>
      <c r="F82" s="1011"/>
      <c r="G82" s="1011"/>
      <c r="H82" s="1011"/>
      <c r="I82" s="1011"/>
      <c r="J82" s="1011"/>
      <c r="K82" s="1011"/>
      <c r="L82" s="1011"/>
      <c r="M82" s="1011"/>
      <c r="N82" s="1011"/>
      <c r="O82" s="1133"/>
      <c r="P82" s="1133"/>
      <c r="Q82" s="1011"/>
    </row>
    <row r="83" spans="1:17" x14ac:dyDescent="0.25">
      <c r="A83" s="1011"/>
      <c r="B83" s="1011"/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  <c r="M83" s="1011"/>
      <c r="N83" s="1011"/>
      <c r="O83" s="1133"/>
      <c r="P83" s="1133"/>
      <c r="Q83" s="1011"/>
    </row>
    <row r="84" spans="1:17" x14ac:dyDescent="0.25">
      <c r="A84" s="1011"/>
      <c r="B84" s="1011"/>
      <c r="C84" s="1011"/>
      <c r="D84" s="1011"/>
      <c r="E84" s="1011"/>
      <c r="F84" s="1011"/>
      <c r="G84" s="1011"/>
      <c r="H84" s="1011"/>
      <c r="I84" s="1011"/>
      <c r="J84" s="1011"/>
      <c r="K84" s="1011"/>
      <c r="L84" s="1011"/>
      <c r="M84" s="1011"/>
      <c r="N84" s="1011"/>
      <c r="O84" s="1133"/>
      <c r="P84" s="1133"/>
      <c r="Q84" s="1011"/>
    </row>
    <row r="85" spans="1:17" x14ac:dyDescent="0.25">
      <c r="A85" s="1011"/>
      <c r="B85" s="1011"/>
      <c r="C85" s="1011"/>
      <c r="D85" s="1011"/>
      <c r="E85" s="1011"/>
      <c r="F85" s="1011"/>
      <c r="G85" s="1011"/>
      <c r="H85" s="1011"/>
      <c r="I85" s="1011"/>
      <c r="J85" s="1011"/>
      <c r="K85" s="1011"/>
      <c r="L85" s="1011"/>
      <c r="M85" s="1011"/>
      <c r="N85" s="1011"/>
      <c r="O85" s="1133"/>
      <c r="P85" s="1133"/>
      <c r="Q85" s="1011"/>
    </row>
    <row r="86" spans="1:17" x14ac:dyDescent="0.25">
      <c r="A86" s="1011"/>
      <c r="B86" s="1011"/>
      <c r="C86" s="1011"/>
      <c r="D86" s="1011"/>
      <c r="E86" s="1011"/>
      <c r="F86" s="1011"/>
      <c r="G86" s="1011"/>
      <c r="H86" s="1011"/>
      <c r="I86" s="1011"/>
      <c r="J86" s="1011"/>
      <c r="K86" s="1011"/>
      <c r="L86" s="1011"/>
      <c r="M86" s="1011"/>
      <c r="N86" s="1011"/>
      <c r="O86" s="1133"/>
      <c r="P86" s="1133"/>
      <c r="Q86" s="1011"/>
    </row>
    <row r="87" spans="1:17" x14ac:dyDescent="0.25">
      <c r="A87" s="1011"/>
      <c r="B87" s="1011"/>
      <c r="C87" s="1011"/>
      <c r="D87" s="1011"/>
      <c r="E87" s="1011"/>
      <c r="F87" s="1011"/>
      <c r="G87" s="1011"/>
      <c r="H87" s="1011"/>
      <c r="I87" s="1011"/>
      <c r="J87" s="1011"/>
      <c r="K87" s="1011"/>
      <c r="L87" s="1011"/>
      <c r="M87" s="1011"/>
      <c r="N87" s="1011"/>
      <c r="O87" s="1133"/>
      <c r="P87" s="1133"/>
      <c r="Q87" s="1011"/>
    </row>
    <row r="88" spans="1:17" x14ac:dyDescent="0.25">
      <c r="A88" s="1011"/>
      <c r="B88" s="1011"/>
      <c r="C88" s="1011"/>
      <c r="D88" s="1011"/>
      <c r="E88" s="1011"/>
      <c r="F88" s="1011"/>
      <c r="G88" s="1011"/>
      <c r="H88" s="1011"/>
      <c r="I88" s="1011"/>
      <c r="J88" s="1011"/>
      <c r="K88" s="1011"/>
      <c r="L88" s="1011"/>
      <c r="M88" s="1011"/>
      <c r="N88" s="1011"/>
      <c r="O88" s="1133"/>
      <c r="P88" s="1133"/>
      <c r="Q88" s="1011"/>
    </row>
    <row r="89" spans="1:17" x14ac:dyDescent="0.25">
      <c r="A89" s="1011"/>
      <c r="B89" s="1011"/>
      <c r="C89" s="1011"/>
      <c r="D89" s="1011"/>
      <c r="E89" s="1011"/>
      <c r="F89" s="1011"/>
      <c r="G89" s="1011"/>
      <c r="H89" s="1011"/>
      <c r="I89" s="1011"/>
      <c r="J89" s="1011"/>
      <c r="K89" s="1011"/>
      <c r="L89" s="1011"/>
      <c r="M89" s="1011"/>
      <c r="N89" s="1011"/>
      <c r="O89" s="1133"/>
      <c r="P89" s="1133"/>
      <c r="Q89" s="1011"/>
    </row>
    <row r="90" spans="1:17" x14ac:dyDescent="0.25">
      <c r="A90" s="1011"/>
      <c r="B90" s="1011"/>
      <c r="C90" s="1011"/>
      <c r="D90" s="1011"/>
      <c r="E90" s="1011"/>
      <c r="F90" s="1011"/>
      <c r="G90" s="1011"/>
      <c r="H90" s="1011"/>
      <c r="I90" s="1011"/>
      <c r="J90" s="1011"/>
      <c r="K90" s="1011"/>
      <c r="L90" s="1011"/>
      <c r="M90" s="1011"/>
      <c r="N90" s="1011"/>
      <c r="O90" s="1133"/>
      <c r="P90" s="1133"/>
      <c r="Q90" s="1011"/>
    </row>
    <row r="91" spans="1:17" x14ac:dyDescent="0.25">
      <c r="A91" s="1011"/>
      <c r="B91" s="1011"/>
      <c r="C91" s="1011"/>
      <c r="D91" s="1011"/>
      <c r="E91" s="1011"/>
      <c r="F91" s="1011"/>
      <c r="G91" s="1011"/>
      <c r="H91" s="1011"/>
      <c r="I91" s="1011"/>
      <c r="J91" s="1011"/>
      <c r="K91" s="1011"/>
      <c r="L91" s="1011"/>
      <c r="M91" s="1011"/>
      <c r="N91" s="1011"/>
      <c r="O91" s="1133"/>
      <c r="P91" s="1133"/>
      <c r="Q91" s="1011"/>
    </row>
    <row r="92" spans="1:17" x14ac:dyDescent="0.25">
      <c r="A92" s="1011"/>
      <c r="B92" s="1011"/>
      <c r="C92" s="1011"/>
      <c r="D92" s="1011"/>
      <c r="E92" s="1011"/>
      <c r="F92" s="1011"/>
      <c r="G92" s="1011"/>
      <c r="H92" s="1011"/>
      <c r="I92" s="1011"/>
      <c r="J92" s="1011"/>
      <c r="K92" s="1011"/>
      <c r="L92" s="1011"/>
      <c r="M92" s="1011"/>
      <c r="N92" s="1011"/>
      <c r="O92" s="1133"/>
      <c r="P92" s="1133"/>
      <c r="Q92" s="1011"/>
    </row>
    <row r="93" spans="1:17" x14ac:dyDescent="0.25">
      <c r="A93" s="1011"/>
      <c r="B93" s="1011"/>
      <c r="C93" s="1011"/>
      <c r="D93" s="1011"/>
      <c r="E93" s="1011"/>
      <c r="F93" s="1011"/>
      <c r="G93" s="1011"/>
      <c r="H93" s="1011"/>
      <c r="I93" s="1011"/>
      <c r="J93" s="1011"/>
      <c r="K93" s="1011"/>
      <c r="L93" s="1011"/>
      <c r="M93" s="1011"/>
      <c r="N93" s="1011"/>
      <c r="O93" s="1133"/>
      <c r="P93" s="1133"/>
      <c r="Q93" s="1011"/>
    </row>
    <row r="94" spans="1:17" x14ac:dyDescent="0.25">
      <c r="A94" s="1011"/>
      <c r="B94" s="1011"/>
      <c r="C94" s="1011"/>
      <c r="D94" s="1011"/>
      <c r="E94" s="1011"/>
      <c r="F94" s="1011"/>
      <c r="G94" s="1011"/>
      <c r="H94" s="1011"/>
      <c r="I94" s="1011"/>
      <c r="J94" s="1011"/>
      <c r="K94" s="1011"/>
      <c r="L94" s="1011"/>
      <c r="M94" s="1011"/>
      <c r="N94" s="1011"/>
      <c r="O94" s="1133"/>
      <c r="P94" s="1133"/>
      <c r="Q94" s="1011"/>
    </row>
    <row r="95" spans="1:17" x14ac:dyDescent="0.25">
      <c r="A95" s="1011"/>
      <c r="B95" s="1011"/>
      <c r="C95" s="1011"/>
      <c r="D95" s="1011"/>
      <c r="E95" s="1011"/>
      <c r="F95" s="1011"/>
      <c r="G95" s="1011"/>
      <c r="H95" s="1011"/>
      <c r="I95" s="1011"/>
      <c r="J95" s="1011"/>
      <c r="K95" s="1011"/>
      <c r="L95" s="1011"/>
      <c r="M95" s="1011"/>
      <c r="N95" s="1011"/>
      <c r="O95" s="1133"/>
      <c r="P95" s="1133"/>
      <c r="Q95" s="1011"/>
    </row>
    <row r="96" spans="1:17" x14ac:dyDescent="0.25">
      <c r="A96" s="1011"/>
      <c r="B96" s="1011"/>
      <c r="C96" s="1011"/>
      <c r="D96" s="1011"/>
      <c r="E96" s="1011"/>
      <c r="F96" s="1011"/>
      <c r="G96" s="1011"/>
      <c r="H96" s="1011"/>
      <c r="I96" s="1011"/>
      <c r="J96" s="1011"/>
      <c r="K96" s="1011"/>
      <c r="L96" s="1011"/>
      <c r="M96" s="1011"/>
      <c r="N96" s="1011"/>
      <c r="O96" s="1133"/>
      <c r="P96" s="1133"/>
      <c r="Q96" s="1011"/>
    </row>
    <row r="97" spans="1:17" x14ac:dyDescent="0.25">
      <c r="A97" s="1011"/>
      <c r="B97" s="1011"/>
      <c r="C97" s="1011"/>
      <c r="D97" s="1011"/>
      <c r="E97" s="1011"/>
      <c r="F97" s="1011"/>
      <c r="G97" s="1011"/>
      <c r="H97" s="1011"/>
      <c r="I97" s="1011"/>
      <c r="J97" s="1011"/>
      <c r="K97" s="1011"/>
      <c r="L97" s="1011"/>
      <c r="M97" s="1011"/>
      <c r="N97" s="1011"/>
      <c r="O97" s="1133"/>
      <c r="P97" s="1133"/>
      <c r="Q97" s="1011"/>
    </row>
    <row r="98" spans="1:17" x14ac:dyDescent="0.25">
      <c r="A98" s="1011"/>
      <c r="B98" s="1011"/>
      <c r="C98" s="1011"/>
      <c r="D98" s="1011"/>
      <c r="E98" s="1011"/>
      <c r="F98" s="1011"/>
      <c r="G98" s="1011"/>
      <c r="H98" s="1011"/>
      <c r="I98" s="1011"/>
      <c r="J98" s="1011"/>
      <c r="K98" s="1011"/>
      <c r="L98" s="1011"/>
      <c r="M98" s="1011"/>
      <c r="N98" s="1011"/>
      <c r="O98" s="1133"/>
      <c r="P98" s="1133"/>
      <c r="Q98" s="1011"/>
    </row>
    <row r="99" spans="1:17" x14ac:dyDescent="0.25">
      <c r="A99" s="1011"/>
      <c r="B99" s="1011"/>
      <c r="C99" s="1011"/>
      <c r="D99" s="1011"/>
      <c r="E99" s="1011"/>
      <c r="F99" s="1011"/>
      <c r="G99" s="1011"/>
      <c r="H99" s="1011"/>
      <c r="I99" s="1011"/>
      <c r="J99" s="1011"/>
      <c r="K99" s="1011"/>
      <c r="L99" s="1011"/>
      <c r="M99" s="1011"/>
      <c r="N99" s="1011"/>
      <c r="O99" s="1133"/>
      <c r="P99" s="1133"/>
      <c r="Q99" s="1011"/>
    </row>
    <row r="100" spans="1:17" x14ac:dyDescent="0.25">
      <c r="A100" s="1011"/>
      <c r="B100" s="1011"/>
      <c r="C100" s="1011"/>
      <c r="D100" s="1011"/>
      <c r="E100" s="1011"/>
      <c r="F100" s="1011"/>
      <c r="G100" s="1011"/>
      <c r="H100" s="1011"/>
      <c r="I100" s="1011"/>
      <c r="J100" s="1011"/>
      <c r="K100" s="1011"/>
      <c r="L100" s="1011"/>
      <c r="M100" s="1011"/>
      <c r="N100" s="1011"/>
      <c r="O100" s="1133"/>
      <c r="P100" s="1133"/>
      <c r="Q100" s="1011"/>
    </row>
    <row r="101" spans="1:17" x14ac:dyDescent="0.25">
      <c r="A101" s="1011"/>
      <c r="B101" s="1011"/>
      <c r="C101" s="1011"/>
      <c r="D101" s="1011"/>
      <c r="E101" s="1011"/>
      <c r="F101" s="1011"/>
      <c r="G101" s="1011"/>
      <c r="H101" s="1011"/>
      <c r="I101" s="1011"/>
      <c r="J101" s="1011"/>
      <c r="K101" s="1011"/>
      <c r="L101" s="1011"/>
      <c r="M101" s="1011"/>
      <c r="N101" s="1011"/>
      <c r="O101" s="1133"/>
      <c r="P101" s="1133"/>
      <c r="Q101" s="1011"/>
    </row>
    <row r="102" spans="1:17" x14ac:dyDescent="0.25">
      <c r="A102" s="1011"/>
      <c r="B102" s="1011"/>
      <c r="C102" s="1011"/>
      <c r="D102" s="1011"/>
      <c r="E102" s="1011"/>
      <c r="F102" s="1011"/>
      <c r="G102" s="1011"/>
      <c r="H102" s="1011"/>
      <c r="I102" s="1011"/>
      <c r="J102" s="1011"/>
      <c r="K102" s="1011"/>
      <c r="L102" s="1011"/>
      <c r="M102" s="1011"/>
      <c r="N102" s="1011"/>
      <c r="O102" s="1133"/>
      <c r="P102" s="1133"/>
      <c r="Q102" s="1011"/>
    </row>
    <row r="103" spans="1:17" x14ac:dyDescent="0.25">
      <c r="A103" s="1011"/>
      <c r="B103" s="1011"/>
      <c r="C103" s="1011"/>
      <c r="D103" s="1011"/>
      <c r="E103" s="1011"/>
      <c r="F103" s="1011"/>
      <c r="G103" s="1011"/>
      <c r="H103" s="1011"/>
      <c r="I103" s="1011"/>
      <c r="J103" s="1011"/>
      <c r="K103" s="1011"/>
      <c r="L103" s="1011"/>
      <c r="M103" s="1011"/>
      <c r="N103" s="1011"/>
      <c r="O103" s="1133"/>
      <c r="P103" s="1133"/>
      <c r="Q103" s="1011"/>
    </row>
    <row r="104" spans="1:17" x14ac:dyDescent="0.25">
      <c r="A104" s="1011"/>
      <c r="B104" s="1011"/>
      <c r="C104" s="1011"/>
      <c r="D104" s="1011"/>
      <c r="E104" s="1011"/>
      <c r="F104" s="1011"/>
      <c r="G104" s="1011"/>
      <c r="H104" s="1011"/>
      <c r="I104" s="1011"/>
      <c r="J104" s="1011"/>
      <c r="K104" s="1011"/>
      <c r="L104" s="1011"/>
      <c r="M104" s="1011"/>
      <c r="N104" s="1011"/>
      <c r="O104" s="1133"/>
      <c r="P104" s="1133"/>
      <c r="Q104" s="1011"/>
    </row>
    <row r="105" spans="1:17" x14ac:dyDescent="0.25">
      <c r="A105" s="1011"/>
      <c r="B105" s="1011"/>
      <c r="C105" s="1011"/>
      <c r="D105" s="1011"/>
      <c r="E105" s="1011"/>
      <c r="F105" s="1011"/>
      <c r="G105" s="1011"/>
      <c r="H105" s="1011"/>
      <c r="I105" s="1011"/>
      <c r="J105" s="1011"/>
      <c r="K105" s="1011"/>
      <c r="L105" s="1011"/>
      <c r="M105" s="1011"/>
      <c r="N105" s="1011"/>
      <c r="O105" s="1133"/>
      <c r="P105" s="1133"/>
      <c r="Q105" s="1011"/>
    </row>
    <row r="106" spans="1:17" x14ac:dyDescent="0.25">
      <c r="A106" s="1011"/>
      <c r="B106" s="1011"/>
      <c r="C106" s="1011"/>
      <c r="D106" s="1011"/>
      <c r="E106" s="1011"/>
      <c r="F106" s="1011"/>
      <c r="G106" s="1011"/>
      <c r="H106" s="1011"/>
      <c r="I106" s="1011"/>
      <c r="J106" s="1011"/>
      <c r="K106" s="1011"/>
      <c r="L106" s="1011"/>
      <c r="M106" s="1011"/>
      <c r="N106" s="1011"/>
      <c r="O106" s="1133"/>
      <c r="P106" s="1133"/>
      <c r="Q106" s="1011"/>
    </row>
    <row r="107" spans="1:17" x14ac:dyDescent="0.25">
      <c r="A107" s="1011"/>
      <c r="B107" s="1011"/>
      <c r="C107" s="1011"/>
      <c r="D107" s="1011"/>
      <c r="E107" s="1011"/>
      <c r="F107" s="1011"/>
      <c r="G107" s="1011"/>
      <c r="H107" s="1011"/>
      <c r="I107" s="1011"/>
      <c r="J107" s="1011"/>
      <c r="K107" s="1011"/>
      <c r="L107" s="1011"/>
      <c r="M107" s="1011"/>
      <c r="N107" s="1011"/>
      <c r="O107" s="1133"/>
      <c r="P107" s="1133"/>
      <c r="Q107" s="1011"/>
    </row>
    <row r="108" spans="1:17" x14ac:dyDescent="0.25">
      <c r="A108" s="1011"/>
      <c r="B108" s="1011"/>
      <c r="C108" s="1011"/>
      <c r="D108" s="1011"/>
      <c r="E108" s="1011"/>
      <c r="F108" s="1011"/>
      <c r="G108" s="1011"/>
      <c r="H108" s="1011"/>
      <c r="I108" s="1011"/>
      <c r="J108" s="1011"/>
      <c r="K108" s="1011"/>
      <c r="L108" s="1011"/>
      <c r="M108" s="1011"/>
      <c r="N108" s="1011"/>
      <c r="O108" s="1133"/>
      <c r="P108" s="1133"/>
      <c r="Q108" s="1011"/>
    </row>
    <row r="109" spans="1:17" x14ac:dyDescent="0.25">
      <c r="A109" s="1011"/>
      <c r="B109" s="1011"/>
      <c r="C109" s="1011"/>
      <c r="D109" s="1011"/>
      <c r="E109" s="1011"/>
      <c r="F109" s="1011"/>
      <c r="G109" s="1011"/>
      <c r="H109" s="1011"/>
      <c r="I109" s="1011"/>
      <c r="J109" s="1011"/>
      <c r="K109" s="1011"/>
      <c r="L109" s="1011"/>
      <c r="M109" s="1011"/>
      <c r="N109" s="1011"/>
      <c r="O109" s="1133"/>
      <c r="P109" s="1133"/>
      <c r="Q109" s="1011"/>
    </row>
    <row r="110" spans="1:17" x14ac:dyDescent="0.25">
      <c r="A110" s="1011"/>
      <c r="B110" s="1011"/>
      <c r="C110" s="1011"/>
      <c r="D110" s="1011"/>
      <c r="E110" s="1011"/>
      <c r="F110" s="1011"/>
      <c r="G110" s="1011"/>
      <c r="H110" s="1011"/>
      <c r="I110" s="1011"/>
      <c r="J110" s="1011"/>
      <c r="K110" s="1011"/>
      <c r="L110" s="1011"/>
      <c r="M110" s="1011"/>
      <c r="N110" s="1011"/>
      <c r="O110" s="1133"/>
      <c r="P110" s="1133"/>
      <c r="Q110" s="1011"/>
    </row>
    <row r="111" spans="1:17" x14ac:dyDescent="0.25">
      <c r="A111" s="1011"/>
      <c r="B111" s="1011"/>
      <c r="C111" s="1011"/>
      <c r="D111" s="1011"/>
      <c r="E111" s="1011"/>
      <c r="F111" s="1011"/>
      <c r="G111" s="1011"/>
      <c r="H111" s="1011"/>
      <c r="I111" s="1011"/>
      <c r="J111" s="1011"/>
      <c r="K111" s="1011"/>
      <c r="L111" s="1011"/>
      <c r="M111" s="1011"/>
      <c r="N111" s="1011"/>
      <c r="O111" s="1133"/>
      <c r="P111" s="1133"/>
      <c r="Q111" s="1011"/>
    </row>
    <row r="112" spans="1:17" x14ac:dyDescent="0.25">
      <c r="A112" s="1011"/>
      <c r="B112" s="1011"/>
      <c r="C112" s="1011"/>
      <c r="D112" s="1011"/>
      <c r="E112" s="1011"/>
      <c r="F112" s="1011"/>
      <c r="G112" s="1011"/>
      <c r="H112" s="1011"/>
      <c r="I112" s="1011"/>
      <c r="J112" s="1011"/>
      <c r="K112" s="1011"/>
      <c r="L112" s="1011"/>
      <c r="M112" s="1011"/>
      <c r="N112" s="1011"/>
      <c r="O112" s="1133"/>
      <c r="P112" s="1133"/>
      <c r="Q112" s="1011"/>
    </row>
    <row r="113" spans="1:17" x14ac:dyDescent="0.25">
      <c r="A113" s="1011"/>
      <c r="B113" s="1011"/>
      <c r="C113" s="1011"/>
      <c r="D113" s="1011"/>
      <c r="E113" s="1011"/>
      <c r="F113" s="1011"/>
      <c r="G113" s="1011"/>
      <c r="H113" s="1011"/>
      <c r="I113" s="1011"/>
      <c r="J113" s="1011"/>
      <c r="K113" s="1011"/>
      <c r="L113" s="1011"/>
      <c r="M113" s="1011"/>
      <c r="N113" s="1011"/>
      <c r="O113" s="1133"/>
      <c r="P113" s="1133"/>
      <c r="Q113" s="1011"/>
    </row>
    <row r="114" spans="1:17" x14ac:dyDescent="0.25">
      <c r="A114" s="1011"/>
      <c r="B114" s="1011"/>
      <c r="C114" s="1011"/>
      <c r="D114" s="1011"/>
      <c r="E114" s="1011"/>
      <c r="F114" s="1011"/>
      <c r="G114" s="1011"/>
      <c r="H114" s="1011"/>
      <c r="I114" s="1011"/>
      <c r="J114" s="1011"/>
      <c r="K114" s="1011"/>
      <c r="L114" s="1011"/>
      <c r="M114" s="1011"/>
      <c r="N114" s="1011"/>
      <c r="O114" s="1133"/>
      <c r="P114" s="1133"/>
      <c r="Q114" s="1011"/>
    </row>
    <row r="115" spans="1:17" x14ac:dyDescent="0.25">
      <c r="A115" s="1011"/>
      <c r="B115" s="1011"/>
      <c r="C115" s="1011"/>
      <c r="D115" s="1011"/>
      <c r="E115" s="1011"/>
      <c r="F115" s="1011"/>
      <c r="G115" s="1011"/>
      <c r="H115" s="1011"/>
      <c r="I115" s="1011"/>
      <c r="J115" s="1011"/>
      <c r="K115" s="1011"/>
      <c r="L115" s="1011"/>
      <c r="M115" s="1011"/>
      <c r="N115" s="1011"/>
      <c r="O115" s="1133"/>
      <c r="P115" s="1133"/>
      <c r="Q115" s="1011"/>
    </row>
    <row r="116" spans="1:17" x14ac:dyDescent="0.25">
      <c r="A116" s="1011"/>
      <c r="B116" s="1011"/>
      <c r="C116" s="1011"/>
      <c r="D116" s="1011"/>
      <c r="E116" s="1011"/>
      <c r="F116" s="1011"/>
      <c r="G116" s="1011"/>
      <c r="H116" s="1011"/>
      <c r="I116" s="1011"/>
      <c r="J116" s="1011"/>
      <c r="K116" s="1011"/>
      <c r="L116" s="1011"/>
      <c r="M116" s="1011"/>
      <c r="N116" s="1011"/>
      <c r="O116" s="1133"/>
      <c r="P116" s="1133"/>
      <c r="Q116" s="1011"/>
    </row>
    <row r="117" spans="1:17" x14ac:dyDescent="0.25">
      <c r="A117" s="1011"/>
      <c r="B117" s="1011"/>
      <c r="C117" s="1011"/>
      <c r="D117" s="1011"/>
      <c r="E117" s="1011"/>
      <c r="F117" s="1011"/>
      <c r="G117" s="1011"/>
      <c r="H117" s="1011"/>
      <c r="I117" s="1011"/>
      <c r="J117" s="1011"/>
      <c r="K117" s="1011"/>
      <c r="L117" s="1011"/>
      <c r="M117" s="1011"/>
      <c r="N117" s="1011"/>
      <c r="O117" s="1133"/>
      <c r="P117" s="1133"/>
      <c r="Q117" s="1011"/>
    </row>
    <row r="118" spans="1:17" x14ac:dyDescent="0.25">
      <c r="A118" s="1011"/>
      <c r="B118" s="1011"/>
      <c r="C118" s="1011"/>
      <c r="D118" s="1011"/>
      <c r="E118" s="1011"/>
      <c r="F118" s="1011"/>
      <c r="G118" s="1011"/>
      <c r="H118" s="1011"/>
      <c r="I118" s="1011"/>
      <c r="J118" s="1011"/>
      <c r="K118" s="1011"/>
      <c r="L118" s="1011"/>
      <c r="M118" s="1011"/>
      <c r="N118" s="1011"/>
      <c r="O118" s="1133"/>
      <c r="P118" s="1133"/>
      <c r="Q118" s="1011"/>
    </row>
    <row r="119" spans="1:17" x14ac:dyDescent="0.25">
      <c r="A119" s="1011"/>
      <c r="B119" s="1011"/>
      <c r="C119" s="1011"/>
      <c r="D119" s="1011"/>
      <c r="E119" s="1011"/>
      <c r="F119" s="1011"/>
      <c r="G119" s="1011"/>
      <c r="H119" s="1011"/>
      <c r="I119" s="1011"/>
      <c r="J119" s="1011"/>
      <c r="K119" s="1011"/>
      <c r="L119" s="1011"/>
      <c r="M119" s="1011"/>
      <c r="N119" s="1011"/>
      <c r="O119" s="1133"/>
      <c r="P119" s="1133"/>
      <c r="Q119" s="1011"/>
    </row>
    <row r="120" spans="1:17" x14ac:dyDescent="0.25">
      <c r="A120" s="1011"/>
      <c r="B120" s="1011"/>
      <c r="C120" s="1011"/>
      <c r="D120" s="1011"/>
      <c r="E120" s="1011"/>
      <c r="F120" s="1011"/>
      <c r="G120" s="1011"/>
      <c r="H120" s="1011"/>
      <c r="I120" s="1011"/>
      <c r="J120" s="1011"/>
      <c r="K120" s="1011"/>
      <c r="L120" s="1011"/>
      <c r="M120" s="1011"/>
      <c r="N120" s="1011"/>
      <c r="O120" s="1133"/>
      <c r="P120" s="1133"/>
      <c r="Q120" s="1011"/>
    </row>
    <row r="121" spans="1:17" x14ac:dyDescent="0.25">
      <c r="A121" s="1011"/>
      <c r="B121" s="1011"/>
      <c r="C121" s="1011"/>
      <c r="D121" s="1011"/>
      <c r="E121" s="1011"/>
      <c r="F121" s="1011"/>
      <c r="G121" s="1011"/>
      <c r="H121" s="1011"/>
      <c r="I121" s="1011"/>
      <c r="J121" s="1011"/>
      <c r="K121" s="1011"/>
      <c r="L121" s="1011"/>
      <c r="M121" s="1011"/>
      <c r="N121" s="1011"/>
      <c r="O121" s="1133"/>
      <c r="P121" s="1133"/>
      <c r="Q121" s="1011"/>
    </row>
    <row r="122" spans="1:17" x14ac:dyDescent="0.25">
      <c r="A122" s="1011"/>
      <c r="B122" s="1011"/>
      <c r="C122" s="1011"/>
      <c r="D122" s="1011"/>
      <c r="E122" s="1011"/>
      <c r="F122" s="1011"/>
      <c r="G122" s="1011"/>
      <c r="H122" s="1011"/>
      <c r="I122" s="1011"/>
      <c r="J122" s="1011"/>
      <c r="K122" s="1011"/>
      <c r="L122" s="1011"/>
      <c r="M122" s="1011"/>
      <c r="N122" s="1011"/>
      <c r="O122" s="1133"/>
      <c r="P122" s="1133"/>
      <c r="Q122" s="1011"/>
    </row>
    <row r="123" spans="1:17" x14ac:dyDescent="0.25">
      <c r="A123" s="1011"/>
      <c r="B123" s="1011"/>
      <c r="C123" s="1011"/>
      <c r="D123" s="1011"/>
      <c r="E123" s="1011"/>
      <c r="F123" s="1011"/>
      <c r="G123" s="1011"/>
      <c r="H123" s="1011"/>
      <c r="I123" s="1011"/>
      <c r="J123" s="1011"/>
      <c r="K123" s="1011"/>
      <c r="L123" s="1011"/>
      <c r="M123" s="1011"/>
      <c r="N123" s="1011"/>
      <c r="O123" s="1133"/>
      <c r="P123" s="1133"/>
      <c r="Q123" s="1011"/>
    </row>
    <row r="124" spans="1:17" x14ac:dyDescent="0.25">
      <c r="A124" s="1011"/>
      <c r="B124" s="1011"/>
      <c r="C124" s="1011"/>
      <c r="D124" s="1011"/>
      <c r="E124" s="1011"/>
      <c r="F124" s="1011"/>
      <c r="G124" s="1011"/>
      <c r="H124" s="1011"/>
      <c r="I124" s="1011"/>
      <c r="J124" s="1011"/>
      <c r="K124" s="1011"/>
      <c r="L124" s="1011"/>
      <c r="M124" s="1011"/>
      <c r="N124" s="1011"/>
      <c r="O124" s="1133"/>
      <c r="P124" s="1133"/>
      <c r="Q124" s="1011"/>
    </row>
    <row r="125" spans="1:17" x14ac:dyDescent="0.25">
      <c r="A125" s="1011"/>
      <c r="B125" s="1011"/>
      <c r="C125" s="1011"/>
      <c r="D125" s="1011"/>
      <c r="E125" s="1011"/>
      <c r="F125" s="1011"/>
      <c r="G125" s="1011"/>
      <c r="H125" s="1011"/>
      <c r="I125" s="1011"/>
      <c r="J125" s="1011"/>
      <c r="K125" s="1011"/>
      <c r="L125" s="1011"/>
      <c r="M125" s="1011"/>
      <c r="N125" s="1011"/>
      <c r="O125" s="1133"/>
      <c r="P125" s="1133"/>
      <c r="Q125" s="1011"/>
    </row>
    <row r="126" spans="1:17" x14ac:dyDescent="0.25">
      <c r="A126" s="1011"/>
      <c r="B126" s="1011"/>
      <c r="C126" s="1011"/>
      <c r="D126" s="1011"/>
      <c r="E126" s="1011"/>
      <c r="F126" s="1011"/>
      <c r="G126" s="1011"/>
      <c r="H126" s="1011"/>
      <c r="I126" s="1011"/>
      <c r="J126" s="1011"/>
      <c r="K126" s="1011"/>
      <c r="L126" s="1011"/>
      <c r="M126" s="1011"/>
      <c r="N126" s="1011"/>
      <c r="O126" s="1133"/>
      <c r="P126" s="1133"/>
      <c r="Q126" s="1011"/>
    </row>
    <row r="127" spans="1:17" x14ac:dyDescent="0.25">
      <c r="A127" s="1011"/>
      <c r="B127" s="1011"/>
      <c r="C127" s="1011"/>
      <c r="D127" s="1011"/>
      <c r="E127" s="1011"/>
      <c r="F127" s="1011"/>
      <c r="G127" s="1011"/>
      <c r="H127" s="1011"/>
      <c r="I127" s="1011"/>
      <c r="J127" s="1011"/>
      <c r="K127" s="1011"/>
      <c r="L127" s="1011"/>
      <c r="M127" s="1011"/>
      <c r="N127" s="1011"/>
      <c r="O127" s="1133"/>
      <c r="P127" s="1133"/>
      <c r="Q127" s="1011"/>
    </row>
    <row r="128" spans="1:17" x14ac:dyDescent="0.25">
      <c r="A128" s="1011"/>
      <c r="B128" s="1011"/>
      <c r="C128" s="1011"/>
      <c r="D128" s="1011"/>
      <c r="E128" s="1011"/>
      <c r="F128" s="1011"/>
      <c r="G128" s="1011"/>
      <c r="H128" s="1011"/>
      <c r="I128" s="1011"/>
      <c r="J128" s="1011"/>
      <c r="K128" s="1011"/>
      <c r="L128" s="1011"/>
      <c r="M128" s="1011"/>
      <c r="N128" s="1011"/>
      <c r="O128" s="1133"/>
      <c r="P128" s="1133"/>
      <c r="Q128" s="1011"/>
    </row>
    <row r="129" spans="1:17" x14ac:dyDescent="0.25">
      <c r="A129" s="1011"/>
      <c r="B129" s="1011"/>
      <c r="C129" s="1011"/>
      <c r="D129" s="1011"/>
      <c r="E129" s="1011"/>
      <c r="F129" s="1011"/>
      <c r="G129" s="1011"/>
      <c r="H129" s="1011"/>
      <c r="I129" s="1011"/>
      <c r="J129" s="1011"/>
      <c r="K129" s="1011"/>
      <c r="L129" s="1011"/>
      <c r="M129" s="1011"/>
      <c r="N129" s="1011"/>
      <c r="O129" s="1133"/>
      <c r="P129" s="1133"/>
      <c r="Q129" s="1011"/>
    </row>
    <row r="130" spans="1:17" x14ac:dyDescent="0.25">
      <c r="A130" s="1011"/>
      <c r="B130" s="1011"/>
      <c r="C130" s="1011"/>
      <c r="D130" s="1011"/>
      <c r="E130" s="1011"/>
      <c r="F130" s="1011"/>
      <c r="G130" s="1011"/>
      <c r="H130" s="1011"/>
      <c r="I130" s="1011"/>
      <c r="J130" s="1011"/>
      <c r="K130" s="1011"/>
      <c r="L130" s="1011"/>
      <c r="M130" s="1011"/>
      <c r="N130" s="1011"/>
      <c r="O130" s="1133"/>
      <c r="P130" s="1133"/>
      <c r="Q130" s="1011"/>
    </row>
    <row r="131" spans="1:17" x14ac:dyDescent="0.25">
      <c r="A131" s="1011"/>
      <c r="B131" s="1011"/>
      <c r="C131" s="1011"/>
      <c r="D131" s="1011"/>
      <c r="E131" s="1011"/>
      <c r="F131" s="1011"/>
      <c r="G131" s="1011"/>
      <c r="H131" s="1011"/>
      <c r="I131" s="1011"/>
      <c r="J131" s="1011"/>
      <c r="K131" s="1011"/>
      <c r="L131" s="1011"/>
      <c r="M131" s="1011"/>
      <c r="N131" s="1011"/>
      <c r="O131" s="1133"/>
      <c r="P131" s="1133"/>
      <c r="Q131" s="1011"/>
    </row>
    <row r="132" spans="1:17" x14ac:dyDescent="0.25">
      <c r="A132" s="1011"/>
      <c r="B132" s="1011"/>
      <c r="C132" s="1011"/>
      <c r="D132" s="1011"/>
      <c r="E132" s="1011"/>
      <c r="F132" s="1011"/>
      <c r="G132" s="1011"/>
      <c r="H132" s="1011"/>
      <c r="I132" s="1011"/>
      <c r="J132" s="1011"/>
      <c r="K132" s="1011"/>
      <c r="L132" s="1011"/>
      <c r="M132" s="1011"/>
      <c r="N132" s="1011"/>
      <c r="O132" s="1133"/>
      <c r="P132" s="1133"/>
      <c r="Q132" s="1011"/>
    </row>
    <row r="133" spans="1:17" x14ac:dyDescent="0.25">
      <c r="A133" s="1011"/>
      <c r="B133" s="1011"/>
      <c r="C133" s="1011"/>
      <c r="D133" s="1011"/>
      <c r="E133" s="1011"/>
      <c r="F133" s="1011"/>
      <c r="G133" s="1011"/>
      <c r="H133" s="1011"/>
      <c r="I133" s="1011"/>
      <c r="J133" s="1011"/>
      <c r="K133" s="1011"/>
      <c r="L133" s="1011"/>
      <c r="M133" s="1011"/>
      <c r="N133" s="1011"/>
      <c r="O133" s="1133"/>
      <c r="P133" s="1133"/>
      <c r="Q133" s="1011"/>
    </row>
    <row r="134" spans="1:17" x14ac:dyDescent="0.25">
      <c r="A134" s="1011"/>
      <c r="B134" s="1011"/>
      <c r="C134" s="1011"/>
      <c r="D134" s="1011"/>
      <c r="E134" s="1011"/>
      <c r="F134" s="1011"/>
      <c r="G134" s="1011"/>
      <c r="H134" s="1011"/>
      <c r="I134" s="1011"/>
      <c r="J134" s="1011"/>
      <c r="K134" s="1011"/>
      <c r="L134" s="1011"/>
      <c r="M134" s="1011"/>
      <c r="N134" s="1011"/>
      <c r="O134" s="1133"/>
      <c r="P134" s="1133"/>
      <c r="Q134" s="1011"/>
    </row>
    <row r="135" spans="1:17" x14ac:dyDescent="0.25">
      <c r="A135" s="1011"/>
      <c r="B135" s="1011"/>
      <c r="C135" s="1011"/>
      <c r="D135" s="1011"/>
      <c r="E135" s="1011"/>
      <c r="F135" s="1011"/>
      <c r="G135" s="1011"/>
      <c r="H135" s="1011"/>
      <c r="I135" s="1011"/>
      <c r="J135" s="1011"/>
      <c r="K135" s="1011"/>
      <c r="L135" s="1011"/>
      <c r="M135" s="1011"/>
      <c r="N135" s="1011"/>
      <c r="O135" s="1133"/>
      <c r="P135" s="1133"/>
      <c r="Q135" s="1011"/>
    </row>
    <row r="136" spans="1:17" x14ac:dyDescent="0.25">
      <c r="A136" s="1011"/>
      <c r="B136" s="1011"/>
      <c r="C136" s="1011"/>
      <c r="D136" s="1011"/>
      <c r="E136" s="1011"/>
      <c r="F136" s="1011"/>
      <c r="G136" s="1011"/>
      <c r="H136" s="1011"/>
      <c r="I136" s="1011"/>
      <c r="J136" s="1011"/>
      <c r="K136" s="1011"/>
      <c r="L136" s="1011"/>
      <c r="M136" s="1011"/>
      <c r="N136" s="1011"/>
      <c r="O136" s="1133"/>
      <c r="P136" s="1133"/>
      <c r="Q136" s="1011"/>
    </row>
    <row r="137" spans="1:17" x14ac:dyDescent="0.25">
      <c r="A137" s="1011"/>
      <c r="B137" s="1011"/>
      <c r="C137" s="1011"/>
      <c r="D137" s="1011"/>
      <c r="E137" s="1011"/>
      <c r="F137" s="1011"/>
      <c r="G137" s="1011"/>
      <c r="H137" s="1011"/>
      <c r="I137" s="1011"/>
      <c r="J137" s="1011"/>
      <c r="K137" s="1011"/>
      <c r="L137" s="1011"/>
      <c r="M137" s="1011"/>
      <c r="N137" s="1011"/>
      <c r="O137" s="1133"/>
      <c r="P137" s="1133"/>
      <c r="Q137" s="1011"/>
    </row>
    <row r="138" spans="1:17" x14ac:dyDescent="0.25">
      <c r="A138" s="1011"/>
      <c r="B138" s="1011"/>
      <c r="C138" s="1011"/>
      <c r="D138" s="1011"/>
      <c r="E138" s="1011"/>
      <c r="F138" s="1011"/>
      <c r="G138" s="1011"/>
      <c r="H138" s="1011"/>
      <c r="I138" s="1011"/>
      <c r="J138" s="1011"/>
      <c r="K138" s="1011"/>
      <c r="L138" s="1011"/>
      <c r="M138" s="1011"/>
      <c r="N138" s="1011"/>
      <c r="O138" s="1133"/>
      <c r="P138" s="1133"/>
      <c r="Q138" s="1011"/>
    </row>
    <row r="139" spans="1:17" x14ac:dyDescent="0.25">
      <c r="A139" s="1011"/>
      <c r="B139" s="1011"/>
      <c r="C139" s="1011"/>
      <c r="D139" s="1011"/>
      <c r="E139" s="1011"/>
      <c r="F139" s="1011"/>
      <c r="G139" s="1011"/>
      <c r="H139" s="1011"/>
      <c r="I139" s="1011"/>
      <c r="J139" s="1011"/>
      <c r="K139" s="1011"/>
      <c r="L139" s="1011"/>
      <c r="M139" s="1011"/>
      <c r="N139" s="1011"/>
      <c r="O139" s="1133"/>
      <c r="P139" s="1133"/>
      <c r="Q139" s="1011"/>
    </row>
    <row r="140" spans="1:17" x14ac:dyDescent="0.25">
      <c r="A140" s="1011"/>
      <c r="B140" s="1011"/>
      <c r="C140" s="1011"/>
      <c r="D140" s="1011"/>
      <c r="E140" s="1011"/>
      <c r="F140" s="1011"/>
      <c r="G140" s="1011"/>
      <c r="H140" s="1011"/>
      <c r="I140" s="1011"/>
      <c r="J140" s="1011"/>
      <c r="K140" s="1011"/>
      <c r="L140" s="1011"/>
      <c r="M140" s="1011"/>
      <c r="N140" s="1011"/>
      <c r="O140" s="1133"/>
      <c r="P140" s="1133"/>
      <c r="Q140" s="1011"/>
    </row>
    <row r="141" spans="1:17" x14ac:dyDescent="0.25">
      <c r="A141" s="1011"/>
      <c r="B141" s="1011"/>
      <c r="C141" s="1011"/>
      <c r="D141" s="1011"/>
      <c r="E141" s="1011"/>
      <c r="F141" s="1011"/>
      <c r="G141" s="1011"/>
      <c r="H141" s="1011"/>
      <c r="I141" s="1011"/>
      <c r="J141" s="1011"/>
      <c r="K141" s="1011"/>
      <c r="L141" s="1011"/>
      <c r="M141" s="1011"/>
      <c r="N141" s="1011"/>
      <c r="O141" s="1133"/>
      <c r="P141" s="1133"/>
      <c r="Q141" s="1011"/>
    </row>
    <row r="142" spans="1:17" x14ac:dyDescent="0.25">
      <c r="A142" s="1011"/>
      <c r="B142" s="1011"/>
      <c r="C142" s="1011"/>
      <c r="D142" s="1011"/>
      <c r="E142" s="1011"/>
      <c r="F142" s="1011"/>
      <c r="G142" s="1011"/>
      <c r="H142" s="1011"/>
      <c r="I142" s="1011"/>
      <c r="J142" s="1011"/>
      <c r="K142" s="1011"/>
      <c r="L142" s="1011"/>
      <c r="M142" s="1011"/>
      <c r="N142" s="1011"/>
      <c r="O142" s="1133"/>
      <c r="P142" s="1133"/>
      <c r="Q142" s="1011"/>
    </row>
    <row r="143" spans="1:17" x14ac:dyDescent="0.25">
      <c r="A143" s="1011"/>
      <c r="B143" s="1011"/>
      <c r="C143" s="1011"/>
      <c r="D143" s="1011"/>
      <c r="E143" s="1011"/>
      <c r="F143" s="1011"/>
      <c r="G143" s="1011"/>
      <c r="H143" s="1011"/>
      <c r="I143" s="1011"/>
      <c r="J143" s="1011"/>
      <c r="K143" s="1011"/>
      <c r="L143" s="1011"/>
      <c r="M143" s="1011"/>
      <c r="N143" s="1011"/>
      <c r="O143" s="1133"/>
      <c r="P143" s="1133"/>
      <c r="Q143" s="1011"/>
    </row>
    <row r="144" spans="1:17" x14ac:dyDescent="0.25">
      <c r="A144" s="1011"/>
      <c r="B144" s="1011"/>
      <c r="C144" s="1011"/>
      <c r="D144" s="1011"/>
      <c r="E144" s="1011"/>
      <c r="F144" s="1011"/>
      <c r="G144" s="1011"/>
      <c r="H144" s="1011"/>
      <c r="I144" s="1011"/>
      <c r="J144" s="1011"/>
      <c r="K144" s="1011"/>
      <c r="L144" s="1011"/>
      <c r="M144" s="1011"/>
      <c r="N144" s="1011"/>
      <c r="O144" s="1133"/>
      <c r="P144" s="1133"/>
      <c r="Q144" s="1011"/>
    </row>
    <row r="145" spans="1:17" x14ac:dyDescent="0.25">
      <c r="A145" s="1011"/>
      <c r="B145" s="1011"/>
      <c r="C145" s="1011"/>
      <c r="D145" s="1011"/>
      <c r="E145" s="1011"/>
      <c r="F145" s="1011"/>
      <c r="G145" s="1011"/>
      <c r="H145" s="1011"/>
      <c r="I145" s="1011"/>
      <c r="J145" s="1011"/>
      <c r="K145" s="1011"/>
      <c r="L145" s="1011"/>
      <c r="M145" s="1011"/>
      <c r="N145" s="1011"/>
      <c r="O145" s="1133"/>
      <c r="P145" s="1133"/>
      <c r="Q145" s="1011"/>
    </row>
    <row r="146" spans="1:17" x14ac:dyDescent="0.25">
      <c r="A146" s="1011"/>
      <c r="B146" s="1011"/>
      <c r="C146" s="1011"/>
      <c r="D146" s="1011"/>
      <c r="E146" s="1011"/>
      <c r="F146" s="1011"/>
      <c r="G146" s="1011"/>
      <c r="H146" s="1011"/>
      <c r="I146" s="1011"/>
      <c r="J146" s="1011"/>
      <c r="K146" s="1011"/>
      <c r="L146" s="1011"/>
      <c r="M146" s="1011"/>
      <c r="N146" s="1011"/>
      <c r="O146" s="1133"/>
      <c r="P146" s="1133"/>
      <c r="Q146" s="1011"/>
    </row>
    <row r="147" spans="1:17" x14ac:dyDescent="0.25">
      <c r="A147" s="1011"/>
      <c r="B147" s="1011"/>
      <c r="C147" s="1011"/>
      <c r="D147" s="1011"/>
      <c r="E147" s="1011"/>
      <c r="F147" s="1011"/>
      <c r="G147" s="1011"/>
      <c r="H147" s="1011"/>
      <c r="I147" s="1011"/>
      <c r="J147" s="1011"/>
      <c r="K147" s="1011"/>
      <c r="L147" s="1011"/>
      <c r="M147" s="1011"/>
      <c r="N147" s="1011"/>
      <c r="O147" s="1133"/>
      <c r="P147" s="1133"/>
      <c r="Q147" s="1011"/>
    </row>
    <row r="148" spans="1:17" x14ac:dyDescent="0.25">
      <c r="A148" s="1011"/>
      <c r="B148" s="1011"/>
      <c r="C148" s="1011"/>
      <c r="D148" s="1011"/>
      <c r="E148" s="1011"/>
      <c r="F148" s="1011"/>
      <c r="G148" s="1011"/>
      <c r="H148" s="1011"/>
      <c r="I148" s="1011"/>
      <c r="J148" s="1011"/>
      <c r="K148" s="1011"/>
      <c r="L148" s="1011"/>
      <c r="M148" s="1011"/>
      <c r="N148" s="1011"/>
      <c r="O148" s="1133"/>
      <c r="P148" s="1133"/>
      <c r="Q148" s="1011"/>
    </row>
    <row r="149" spans="1:17" x14ac:dyDescent="0.25">
      <c r="A149" s="1011"/>
      <c r="B149" s="1011"/>
      <c r="C149" s="1011"/>
      <c r="D149" s="1011"/>
      <c r="E149" s="1011"/>
      <c r="F149" s="1011"/>
      <c r="G149" s="1011"/>
      <c r="H149" s="1011"/>
      <c r="I149" s="1011"/>
      <c r="J149" s="1011"/>
      <c r="K149" s="1011"/>
      <c r="L149" s="1011"/>
      <c r="M149" s="1011"/>
      <c r="N149" s="1011"/>
      <c r="O149" s="1133"/>
      <c r="P149" s="1133"/>
      <c r="Q149" s="1011"/>
    </row>
    <row r="150" spans="1:17" x14ac:dyDescent="0.25">
      <c r="A150" s="1011"/>
      <c r="B150" s="1011"/>
      <c r="C150" s="1011"/>
      <c r="D150" s="1011"/>
      <c r="E150" s="1011"/>
      <c r="F150" s="1011"/>
      <c r="G150" s="1011"/>
      <c r="H150" s="1011"/>
      <c r="I150" s="1011"/>
      <c r="J150" s="1011"/>
      <c r="K150" s="1011"/>
      <c r="L150" s="1011"/>
      <c r="M150" s="1011"/>
      <c r="N150" s="1011"/>
      <c r="O150" s="1133"/>
      <c r="P150" s="1133"/>
      <c r="Q150" s="1011"/>
    </row>
    <row r="151" spans="1:17" x14ac:dyDescent="0.25">
      <c r="A151" s="1011"/>
      <c r="B151" s="1011"/>
      <c r="C151" s="1011"/>
      <c r="D151" s="1011"/>
      <c r="E151" s="1011"/>
      <c r="F151" s="1011"/>
      <c r="G151" s="1011"/>
      <c r="H151" s="1011"/>
      <c r="I151" s="1011"/>
      <c r="J151" s="1011"/>
      <c r="K151" s="1011"/>
      <c r="L151" s="1011"/>
      <c r="M151" s="1011"/>
      <c r="N151" s="1011"/>
      <c r="O151" s="1133"/>
      <c r="P151" s="1133"/>
      <c r="Q151" s="1011"/>
    </row>
    <row r="152" spans="1:17" x14ac:dyDescent="0.25">
      <c r="A152" s="1011"/>
      <c r="B152" s="1011"/>
      <c r="C152" s="1011"/>
      <c r="D152" s="1011"/>
      <c r="E152" s="1011"/>
      <c r="F152" s="1011"/>
      <c r="G152" s="1011"/>
      <c r="H152" s="1011"/>
      <c r="I152" s="1011"/>
      <c r="J152" s="1011"/>
      <c r="K152" s="1011"/>
      <c r="L152" s="1011"/>
      <c r="M152" s="1011"/>
      <c r="N152" s="1011"/>
      <c r="O152" s="1133"/>
      <c r="P152" s="1133"/>
      <c r="Q152" s="1011"/>
    </row>
    <row r="153" spans="1:17" x14ac:dyDescent="0.25">
      <c r="A153" s="1011"/>
      <c r="B153" s="1011"/>
      <c r="C153" s="1011"/>
      <c r="D153" s="1011"/>
      <c r="E153" s="1011"/>
      <c r="F153" s="1011"/>
      <c r="G153" s="1011"/>
      <c r="H153" s="1011"/>
      <c r="I153" s="1011"/>
      <c r="J153" s="1011"/>
      <c r="K153" s="1011"/>
      <c r="L153" s="1011"/>
      <c r="M153" s="1011"/>
      <c r="N153" s="1011"/>
      <c r="O153" s="1133"/>
      <c r="P153" s="1133"/>
      <c r="Q153" s="1011"/>
    </row>
    <row r="154" spans="1:17" x14ac:dyDescent="0.25">
      <c r="A154" s="1011"/>
      <c r="B154" s="1011"/>
      <c r="C154" s="1011"/>
      <c r="D154" s="1011"/>
      <c r="E154" s="1011"/>
      <c r="F154" s="1011"/>
      <c r="G154" s="1011"/>
      <c r="H154" s="1011"/>
      <c r="I154" s="1011"/>
      <c r="J154" s="1011"/>
      <c r="K154" s="1011"/>
      <c r="L154" s="1011"/>
      <c r="M154" s="1011"/>
      <c r="N154" s="1011"/>
      <c r="O154" s="1133"/>
      <c r="P154" s="1133"/>
      <c r="Q154" s="1011"/>
    </row>
    <row r="155" spans="1:17" x14ac:dyDescent="0.25">
      <c r="A155" s="1011"/>
      <c r="B155" s="1011"/>
      <c r="C155" s="1011"/>
      <c r="D155" s="1011"/>
      <c r="E155" s="1011"/>
      <c r="F155" s="1011"/>
      <c r="G155" s="1011"/>
      <c r="H155" s="1011"/>
      <c r="I155" s="1011"/>
      <c r="J155" s="1011"/>
      <c r="K155" s="1011"/>
      <c r="L155" s="1011"/>
      <c r="M155" s="1011"/>
      <c r="N155" s="1011"/>
      <c r="O155" s="1133"/>
      <c r="P155" s="1133"/>
      <c r="Q155" s="1011"/>
    </row>
    <row r="156" spans="1:17" x14ac:dyDescent="0.25">
      <c r="A156" s="1011"/>
      <c r="B156" s="1011"/>
      <c r="C156" s="1011"/>
      <c r="D156" s="1011"/>
      <c r="E156" s="1011"/>
      <c r="F156" s="1011"/>
      <c r="G156" s="1011"/>
      <c r="H156" s="1011"/>
      <c r="I156" s="1011"/>
      <c r="J156" s="1011"/>
      <c r="K156" s="1011"/>
      <c r="L156" s="1011"/>
      <c r="M156" s="1011"/>
      <c r="N156" s="1011"/>
      <c r="O156" s="1133"/>
      <c r="P156" s="1133"/>
      <c r="Q156" s="1011"/>
    </row>
    <row r="157" spans="1:17" x14ac:dyDescent="0.25">
      <c r="A157" s="1011"/>
      <c r="B157" s="1011"/>
      <c r="C157" s="1011"/>
      <c r="D157" s="1011"/>
      <c r="E157" s="1011"/>
      <c r="F157" s="1011"/>
      <c r="G157" s="1011"/>
      <c r="H157" s="1011"/>
      <c r="I157" s="1011"/>
      <c r="J157" s="1011"/>
      <c r="K157" s="1011"/>
      <c r="L157" s="1011"/>
      <c r="M157" s="1011"/>
      <c r="N157" s="1011"/>
      <c r="O157" s="1133"/>
      <c r="P157" s="1133"/>
      <c r="Q157" s="1011"/>
    </row>
    <row r="158" spans="1:17" x14ac:dyDescent="0.25">
      <c r="A158" s="1011"/>
      <c r="B158" s="1011"/>
      <c r="C158" s="1011"/>
      <c r="D158" s="1011"/>
      <c r="E158" s="1011"/>
      <c r="F158" s="1011"/>
      <c r="G158" s="1011"/>
      <c r="H158" s="1011"/>
      <c r="I158" s="1011"/>
      <c r="J158" s="1011"/>
      <c r="K158" s="1011"/>
      <c r="L158" s="1011"/>
      <c r="M158" s="1011"/>
      <c r="N158" s="1011"/>
      <c r="O158" s="1133"/>
      <c r="P158" s="1133"/>
      <c r="Q158" s="1011"/>
    </row>
    <row r="159" spans="1:17" x14ac:dyDescent="0.25">
      <c r="A159" s="1011"/>
      <c r="B159" s="1011"/>
      <c r="C159" s="1011"/>
      <c r="D159" s="1011"/>
      <c r="E159" s="1011"/>
      <c r="F159" s="1011"/>
      <c r="G159" s="1011"/>
      <c r="H159" s="1011"/>
      <c r="I159" s="1011"/>
      <c r="J159" s="1011"/>
      <c r="K159" s="1011"/>
      <c r="L159" s="1011"/>
      <c r="M159" s="1011"/>
      <c r="N159" s="1011"/>
      <c r="O159" s="1133"/>
      <c r="P159" s="1133"/>
      <c r="Q159" s="1011"/>
    </row>
    <row r="160" spans="1:17" x14ac:dyDescent="0.25">
      <c r="A160" s="1011"/>
      <c r="B160" s="1011"/>
      <c r="C160" s="1011"/>
      <c r="D160" s="1011"/>
      <c r="E160" s="1011"/>
      <c r="F160" s="1011"/>
      <c r="G160" s="1011"/>
      <c r="H160" s="1011"/>
      <c r="I160" s="1011"/>
      <c r="J160" s="1011"/>
      <c r="K160" s="1011"/>
      <c r="L160" s="1011"/>
      <c r="M160" s="1011"/>
      <c r="N160" s="1011"/>
      <c r="O160" s="1133"/>
      <c r="P160" s="1133"/>
      <c r="Q160" s="1011"/>
    </row>
    <row r="161" spans="1:17" x14ac:dyDescent="0.25">
      <c r="A161" s="1011"/>
      <c r="B161" s="1011"/>
      <c r="C161" s="1011"/>
      <c r="D161" s="1011"/>
      <c r="E161" s="1011"/>
      <c r="F161" s="1011"/>
      <c r="G161" s="1011"/>
      <c r="H161" s="1011"/>
      <c r="I161" s="1011"/>
      <c r="J161" s="1011"/>
      <c r="K161" s="1011"/>
      <c r="L161" s="1011"/>
      <c r="M161" s="1011"/>
      <c r="N161" s="1011"/>
      <c r="O161" s="1133"/>
      <c r="P161" s="1133"/>
      <c r="Q161" s="1011"/>
    </row>
    <row r="162" spans="1:17" x14ac:dyDescent="0.25">
      <c r="A162" s="1011"/>
      <c r="B162" s="1011"/>
      <c r="C162" s="1011"/>
      <c r="D162" s="1011"/>
      <c r="E162" s="1011"/>
      <c r="F162" s="1011"/>
      <c r="G162" s="1011"/>
      <c r="H162" s="1011"/>
      <c r="I162" s="1011"/>
      <c r="J162" s="1011"/>
      <c r="K162" s="1011"/>
      <c r="L162" s="1011"/>
      <c r="M162" s="1011"/>
      <c r="N162" s="1011"/>
      <c r="O162" s="1133"/>
      <c r="P162" s="1133"/>
      <c r="Q162" s="1011"/>
    </row>
    <row r="163" spans="1:17" x14ac:dyDescent="0.25">
      <c r="A163" s="1011"/>
      <c r="B163" s="1011"/>
      <c r="C163" s="1011"/>
      <c r="D163" s="1011"/>
      <c r="E163" s="1011"/>
      <c r="F163" s="1011"/>
      <c r="G163" s="1011"/>
      <c r="H163" s="1011"/>
      <c r="I163" s="1011"/>
      <c r="J163" s="1011"/>
      <c r="K163" s="1011"/>
      <c r="L163" s="1011"/>
      <c r="M163" s="1011"/>
      <c r="N163" s="1011"/>
      <c r="O163" s="1133"/>
      <c r="P163" s="1133"/>
      <c r="Q163" s="1011"/>
    </row>
    <row r="164" spans="1:17" x14ac:dyDescent="0.25">
      <c r="A164" s="1011"/>
      <c r="B164" s="1011"/>
      <c r="C164" s="1011"/>
      <c r="D164" s="1011"/>
      <c r="E164" s="1011"/>
      <c r="F164" s="1011"/>
      <c r="G164" s="1011"/>
      <c r="H164" s="1011"/>
      <c r="I164" s="1011"/>
      <c r="J164" s="1011"/>
      <c r="K164" s="1011"/>
      <c r="L164" s="1011"/>
      <c r="M164" s="1011"/>
      <c r="N164" s="1011"/>
      <c r="O164" s="1133"/>
      <c r="P164" s="1133"/>
      <c r="Q164" s="1011"/>
    </row>
    <row r="165" spans="1:17" x14ac:dyDescent="0.25">
      <c r="A165" s="1011"/>
      <c r="B165" s="1011"/>
      <c r="C165" s="1011"/>
      <c r="D165" s="1011"/>
      <c r="E165" s="1011"/>
      <c r="F165" s="1011"/>
      <c r="G165" s="1011"/>
      <c r="H165" s="1011"/>
      <c r="I165" s="1011"/>
      <c r="J165" s="1011"/>
      <c r="K165" s="1011"/>
      <c r="L165" s="1011"/>
      <c r="M165" s="1011"/>
      <c r="N165" s="1011"/>
      <c r="O165" s="1133"/>
      <c r="P165" s="1133"/>
      <c r="Q165" s="1011"/>
    </row>
    <row r="166" spans="1:17" x14ac:dyDescent="0.25">
      <c r="A166" s="1011"/>
      <c r="B166" s="1011"/>
      <c r="C166" s="1011"/>
      <c r="D166" s="1011"/>
      <c r="E166" s="1011"/>
      <c r="F166" s="1011"/>
      <c r="G166" s="1011"/>
      <c r="H166" s="1011"/>
      <c r="I166" s="1011"/>
      <c r="J166" s="1011"/>
      <c r="K166" s="1011"/>
      <c r="L166" s="1011"/>
      <c r="M166" s="1011"/>
      <c r="N166" s="1011"/>
      <c r="O166" s="1133"/>
      <c r="P166" s="1133"/>
      <c r="Q166" s="1011"/>
    </row>
    <row r="167" spans="1:17" x14ac:dyDescent="0.25">
      <c r="A167" s="1011"/>
      <c r="B167" s="1011"/>
      <c r="C167" s="1011"/>
      <c r="D167" s="1011"/>
      <c r="E167" s="1011"/>
      <c r="F167" s="1011"/>
      <c r="G167" s="1011"/>
      <c r="H167" s="1011"/>
      <c r="I167" s="1011"/>
      <c r="J167" s="1011"/>
      <c r="K167" s="1011"/>
      <c r="L167" s="1011"/>
      <c r="M167" s="1011"/>
      <c r="N167" s="1011"/>
      <c r="O167" s="1133"/>
      <c r="P167" s="1133"/>
      <c r="Q167" s="1011"/>
    </row>
    <row r="168" spans="1:17" x14ac:dyDescent="0.25">
      <c r="A168" s="1011"/>
      <c r="B168" s="1011"/>
      <c r="C168" s="1011"/>
      <c r="D168" s="1011"/>
      <c r="E168" s="1011"/>
      <c r="F168" s="1011"/>
      <c r="G168" s="1011"/>
      <c r="H168" s="1011"/>
      <c r="I168" s="1011"/>
      <c r="J168" s="1011"/>
      <c r="K168" s="1011"/>
      <c r="L168" s="1011"/>
      <c r="M168" s="1011"/>
      <c r="N168" s="1011"/>
      <c r="O168" s="1133"/>
      <c r="P168" s="1133"/>
      <c r="Q168" s="1011"/>
    </row>
    <row r="169" spans="1:17" x14ac:dyDescent="0.25">
      <c r="A169" s="1011"/>
      <c r="B169" s="1011"/>
      <c r="C169" s="1011"/>
      <c r="D169" s="1011"/>
      <c r="E169" s="1011"/>
      <c r="F169" s="1011"/>
      <c r="G169" s="1011"/>
      <c r="H169" s="1011"/>
      <c r="I169" s="1011"/>
      <c r="J169" s="1011"/>
      <c r="K169" s="1011"/>
      <c r="L169" s="1011"/>
      <c r="M169" s="1011"/>
      <c r="N169" s="1011"/>
      <c r="O169" s="1133"/>
      <c r="P169" s="1133"/>
      <c r="Q169" s="1011"/>
    </row>
    <row r="170" spans="1:17" x14ac:dyDescent="0.25">
      <c r="A170" s="1011"/>
      <c r="B170" s="1011"/>
      <c r="C170" s="1011"/>
      <c r="D170" s="1011"/>
      <c r="E170" s="1011"/>
      <c r="F170" s="1011"/>
      <c r="G170" s="1011"/>
      <c r="H170" s="1011"/>
      <c r="I170" s="1011"/>
      <c r="J170" s="1011"/>
      <c r="K170" s="1011"/>
      <c r="L170" s="1011"/>
      <c r="M170" s="1011"/>
      <c r="N170" s="1011"/>
      <c r="O170" s="1133"/>
      <c r="P170" s="1133"/>
      <c r="Q170" s="1011"/>
    </row>
    <row r="171" spans="1:17" x14ac:dyDescent="0.25">
      <c r="A171" s="1011"/>
      <c r="B171" s="1011"/>
      <c r="C171" s="1011"/>
      <c r="D171" s="1011"/>
      <c r="E171" s="1011"/>
      <c r="F171" s="1011"/>
      <c r="G171" s="1011"/>
      <c r="H171" s="1011"/>
      <c r="I171" s="1011"/>
      <c r="J171" s="1011"/>
      <c r="K171" s="1011"/>
      <c r="L171" s="1011"/>
      <c r="M171" s="1011"/>
      <c r="N171" s="1011"/>
      <c r="O171" s="1133"/>
      <c r="P171" s="1133"/>
      <c r="Q171" s="1011"/>
    </row>
    <row r="172" spans="1:17" x14ac:dyDescent="0.25">
      <c r="A172" s="1011"/>
      <c r="B172" s="1011"/>
      <c r="C172" s="1011"/>
      <c r="D172" s="1011"/>
      <c r="E172" s="1011"/>
      <c r="F172" s="1011"/>
      <c r="G172" s="1011"/>
      <c r="H172" s="1011"/>
      <c r="I172" s="1011"/>
      <c r="J172" s="1011"/>
      <c r="K172" s="1011"/>
      <c r="L172" s="1011"/>
      <c r="M172" s="1011"/>
      <c r="N172" s="1011"/>
      <c r="O172" s="1133"/>
      <c r="P172" s="1133"/>
      <c r="Q172" s="1011"/>
    </row>
    <row r="173" spans="1:17" x14ac:dyDescent="0.25">
      <c r="A173" s="1011"/>
      <c r="B173" s="1011"/>
      <c r="C173" s="1011"/>
      <c r="D173" s="1011"/>
      <c r="E173" s="1011"/>
      <c r="F173" s="1011"/>
      <c r="G173" s="1011"/>
      <c r="H173" s="1011"/>
      <c r="I173" s="1011"/>
      <c r="J173" s="1011"/>
      <c r="K173" s="1011"/>
      <c r="L173" s="1011"/>
      <c r="M173" s="1011"/>
      <c r="N173" s="1011"/>
      <c r="O173" s="1133"/>
      <c r="P173" s="1133"/>
      <c r="Q173" s="1011"/>
    </row>
    <row r="174" spans="1:17" x14ac:dyDescent="0.25">
      <c r="A174" s="1011"/>
      <c r="B174" s="1011"/>
      <c r="C174" s="1011"/>
      <c r="D174" s="1011"/>
      <c r="E174" s="1011"/>
      <c r="F174" s="1011"/>
      <c r="G174" s="1011"/>
      <c r="H174" s="1011"/>
      <c r="I174" s="1011"/>
      <c r="J174" s="1011"/>
      <c r="K174" s="1011"/>
      <c r="L174" s="1011"/>
      <c r="M174" s="1011"/>
      <c r="N174" s="1011"/>
      <c r="O174" s="1133"/>
      <c r="P174" s="1133"/>
      <c r="Q174" s="1011"/>
    </row>
    <row r="175" spans="1:17" x14ac:dyDescent="0.25">
      <c r="A175" s="1011"/>
      <c r="B175" s="1011"/>
      <c r="C175" s="1011"/>
      <c r="D175" s="1011"/>
      <c r="E175" s="1011"/>
      <c r="F175" s="1011"/>
      <c r="G175" s="1011"/>
      <c r="H175" s="1011"/>
      <c r="I175" s="1011"/>
      <c r="J175" s="1011"/>
      <c r="K175" s="1011"/>
      <c r="L175" s="1011"/>
      <c r="M175" s="1011"/>
      <c r="N175" s="1011"/>
      <c r="O175" s="1133"/>
      <c r="P175" s="1133"/>
      <c r="Q175" s="1011"/>
    </row>
    <row r="176" spans="1:17" x14ac:dyDescent="0.25">
      <c r="A176" s="1011"/>
      <c r="B176" s="1011"/>
      <c r="C176" s="1011"/>
      <c r="D176" s="1011"/>
      <c r="E176" s="1011"/>
      <c r="F176" s="1011"/>
      <c r="G176" s="1011"/>
      <c r="H176" s="1011"/>
      <c r="I176" s="1011"/>
      <c r="J176" s="1011"/>
      <c r="K176" s="1011"/>
      <c r="L176" s="1011"/>
      <c r="M176" s="1011"/>
      <c r="N176" s="1011"/>
      <c r="O176" s="1133"/>
      <c r="P176" s="1133"/>
      <c r="Q176" s="1011"/>
    </row>
    <row r="177" spans="1:17" x14ac:dyDescent="0.25">
      <c r="A177" s="1011"/>
      <c r="B177" s="1011"/>
      <c r="C177" s="1011"/>
      <c r="D177" s="1011"/>
      <c r="E177" s="1011"/>
      <c r="F177" s="1011"/>
      <c r="G177" s="1011"/>
      <c r="H177" s="1011"/>
      <c r="I177" s="1011"/>
      <c r="J177" s="1011"/>
      <c r="K177" s="1011"/>
      <c r="L177" s="1011"/>
      <c r="M177" s="1011"/>
      <c r="N177" s="1011"/>
      <c r="O177" s="1133"/>
      <c r="P177" s="1133"/>
      <c r="Q177" s="1011"/>
    </row>
    <row r="178" spans="1:17" x14ac:dyDescent="0.25">
      <c r="A178" s="1011"/>
      <c r="B178" s="1011"/>
      <c r="C178" s="1011"/>
      <c r="D178" s="1011"/>
      <c r="E178" s="1011"/>
      <c r="F178" s="1011"/>
      <c r="G178" s="1011"/>
      <c r="H178" s="1011"/>
      <c r="I178" s="1011"/>
      <c r="J178" s="1011"/>
      <c r="K178" s="1011"/>
      <c r="L178" s="1011"/>
      <c r="M178" s="1011"/>
      <c r="N178" s="1011"/>
      <c r="O178" s="1133"/>
      <c r="P178" s="1133"/>
      <c r="Q178" s="1011"/>
    </row>
    <row r="179" spans="1:17" x14ac:dyDescent="0.25">
      <c r="A179" s="1011"/>
      <c r="B179" s="1011"/>
      <c r="C179" s="1011"/>
      <c r="D179" s="1011"/>
      <c r="E179" s="1011"/>
      <c r="F179" s="1011"/>
      <c r="G179" s="1011"/>
      <c r="H179" s="1011"/>
      <c r="I179" s="1011"/>
      <c r="J179" s="1011"/>
      <c r="K179" s="1011"/>
      <c r="L179" s="1011"/>
      <c r="M179" s="1011"/>
      <c r="N179" s="1011"/>
      <c r="O179" s="1133"/>
      <c r="P179" s="1133"/>
      <c r="Q179" s="1011"/>
    </row>
    <row r="180" spans="1:17" x14ac:dyDescent="0.25">
      <c r="A180" s="1011"/>
      <c r="B180" s="1011"/>
      <c r="C180" s="1011"/>
      <c r="D180" s="1011"/>
      <c r="E180" s="1011"/>
      <c r="F180" s="1011"/>
      <c r="G180" s="1011"/>
      <c r="H180" s="1011"/>
      <c r="I180" s="1011"/>
      <c r="J180" s="1011"/>
      <c r="K180" s="1011"/>
      <c r="L180" s="1011"/>
      <c r="M180" s="1011"/>
      <c r="N180" s="1011"/>
      <c r="O180" s="1133"/>
      <c r="P180" s="1133"/>
      <c r="Q180" s="1011"/>
    </row>
    <row r="181" spans="1:17" x14ac:dyDescent="0.25">
      <c r="A181" s="1011"/>
      <c r="B181" s="1011"/>
      <c r="C181" s="1011"/>
      <c r="D181" s="1011"/>
      <c r="E181" s="1011"/>
      <c r="F181" s="1011"/>
      <c r="G181" s="1011"/>
      <c r="H181" s="1011"/>
      <c r="I181" s="1011"/>
      <c r="J181" s="1011"/>
      <c r="K181" s="1011"/>
      <c r="L181" s="1011"/>
      <c r="M181" s="1011"/>
      <c r="N181" s="1011"/>
      <c r="O181" s="1133"/>
      <c r="P181" s="1133"/>
      <c r="Q181" s="1011"/>
    </row>
    <row r="182" spans="1:17" x14ac:dyDescent="0.25">
      <c r="A182" s="1011"/>
      <c r="B182" s="1011"/>
      <c r="C182" s="1011"/>
      <c r="D182" s="1011"/>
      <c r="E182" s="1011"/>
      <c r="F182" s="1011"/>
      <c r="G182" s="1011"/>
      <c r="H182" s="1011"/>
      <c r="I182" s="1011"/>
      <c r="J182" s="1011"/>
      <c r="K182" s="1011"/>
      <c r="L182" s="1011"/>
      <c r="M182" s="1011"/>
      <c r="N182" s="1011"/>
      <c r="O182" s="1133"/>
      <c r="P182" s="1133"/>
      <c r="Q182" s="1011"/>
    </row>
    <row r="183" spans="1:17" x14ac:dyDescent="0.25">
      <c r="A183" s="1011"/>
      <c r="B183" s="1011"/>
      <c r="C183" s="1011"/>
      <c r="D183" s="1011"/>
      <c r="E183" s="1011"/>
      <c r="F183" s="1011"/>
      <c r="G183" s="1011"/>
      <c r="H183" s="1011"/>
      <c r="I183" s="1011"/>
      <c r="J183" s="1011"/>
      <c r="K183" s="1011"/>
      <c r="L183" s="1011"/>
      <c r="M183" s="1011"/>
      <c r="N183" s="1011"/>
      <c r="O183" s="1133"/>
      <c r="P183" s="1133"/>
      <c r="Q183" s="1011"/>
    </row>
    <row r="184" spans="1:17" x14ac:dyDescent="0.25">
      <c r="A184" s="1011"/>
      <c r="B184" s="1011"/>
      <c r="C184" s="1011"/>
      <c r="D184" s="1011"/>
      <c r="E184" s="1011"/>
      <c r="F184" s="1011"/>
      <c r="G184" s="1011"/>
      <c r="H184" s="1011"/>
      <c r="I184" s="1011"/>
      <c r="J184" s="1011"/>
      <c r="K184" s="1011"/>
      <c r="L184" s="1011"/>
      <c r="M184" s="1011"/>
      <c r="N184" s="1011"/>
      <c r="O184" s="1133"/>
      <c r="P184" s="1133"/>
      <c r="Q184" s="1011"/>
    </row>
    <row r="185" spans="1:17" x14ac:dyDescent="0.25">
      <c r="A185" s="1011"/>
      <c r="B185" s="1011"/>
      <c r="C185" s="1011"/>
      <c r="D185" s="1011"/>
      <c r="E185" s="1011"/>
      <c r="F185" s="1011"/>
      <c r="G185" s="1011"/>
      <c r="H185" s="1011"/>
      <c r="I185" s="1011"/>
      <c r="J185" s="1011"/>
      <c r="K185" s="1011"/>
      <c r="L185" s="1011"/>
      <c r="M185" s="1011"/>
      <c r="N185" s="1011"/>
      <c r="O185" s="1133"/>
      <c r="P185" s="1133"/>
      <c r="Q185" s="1011"/>
    </row>
    <row r="186" spans="1:17" x14ac:dyDescent="0.25">
      <c r="A186" s="1011"/>
      <c r="B186" s="1011"/>
      <c r="C186" s="1011"/>
      <c r="D186" s="1011"/>
      <c r="E186" s="1011"/>
      <c r="F186" s="1011"/>
      <c r="G186" s="1011"/>
      <c r="H186" s="1011"/>
      <c r="I186" s="1011"/>
      <c r="J186" s="1011"/>
      <c r="K186" s="1011"/>
      <c r="L186" s="1011"/>
      <c r="M186" s="1011"/>
      <c r="N186" s="1011"/>
      <c r="O186" s="1133"/>
      <c r="P186" s="1133"/>
      <c r="Q186" s="1011"/>
    </row>
    <row r="187" spans="1:17" x14ac:dyDescent="0.25">
      <c r="A187" s="1011"/>
      <c r="B187" s="1011"/>
      <c r="C187" s="1011"/>
      <c r="D187" s="1011"/>
      <c r="E187" s="1011"/>
      <c r="F187" s="1011"/>
      <c r="G187" s="1011"/>
      <c r="H187" s="1011"/>
      <c r="I187" s="1011"/>
      <c r="J187" s="1011"/>
      <c r="K187" s="1011"/>
      <c r="L187" s="1011"/>
      <c r="M187" s="1011"/>
      <c r="N187" s="1011"/>
      <c r="O187" s="1133"/>
      <c r="P187" s="1133"/>
      <c r="Q187" s="1011"/>
    </row>
    <row r="188" spans="1:17" x14ac:dyDescent="0.25">
      <c r="A188" s="1011"/>
      <c r="B188" s="1011"/>
      <c r="C188" s="1011"/>
      <c r="D188" s="1011"/>
      <c r="E188" s="1011"/>
      <c r="F188" s="1011"/>
      <c r="G188" s="1011"/>
      <c r="H188" s="1011"/>
      <c r="I188" s="1011"/>
      <c r="J188" s="1011"/>
      <c r="K188" s="1011"/>
      <c r="L188" s="1011"/>
      <c r="M188" s="1011"/>
      <c r="N188" s="1011"/>
      <c r="O188" s="1133"/>
      <c r="P188" s="1133"/>
      <c r="Q188" s="1011"/>
    </row>
    <row r="189" spans="1:17" x14ac:dyDescent="0.25">
      <c r="A189" s="1011"/>
      <c r="B189" s="1011"/>
      <c r="C189" s="1011"/>
      <c r="D189" s="1011"/>
      <c r="E189" s="1011"/>
      <c r="F189" s="1011"/>
      <c r="G189" s="1011"/>
      <c r="H189" s="1011"/>
      <c r="I189" s="1011"/>
      <c r="J189" s="1011"/>
      <c r="K189" s="1011"/>
      <c r="L189" s="1011"/>
      <c r="M189" s="1011"/>
      <c r="N189" s="1011"/>
      <c r="O189" s="1133"/>
      <c r="P189" s="1133"/>
      <c r="Q189" s="1011"/>
    </row>
    <row r="190" spans="1:17" x14ac:dyDescent="0.25">
      <c r="A190" s="1011"/>
      <c r="B190" s="1011"/>
      <c r="C190" s="1011"/>
      <c r="D190" s="1011"/>
      <c r="E190" s="1011"/>
      <c r="F190" s="1011"/>
      <c r="G190" s="1011"/>
      <c r="H190" s="1011"/>
      <c r="I190" s="1011"/>
      <c r="J190" s="1011"/>
      <c r="K190" s="1011"/>
      <c r="L190" s="1011"/>
      <c r="M190" s="1011"/>
      <c r="N190" s="1011"/>
      <c r="O190" s="1133"/>
      <c r="P190" s="1133"/>
      <c r="Q190" s="1011"/>
    </row>
    <row r="191" spans="1:17" x14ac:dyDescent="0.25">
      <c r="A191" s="1011"/>
      <c r="B191" s="1011"/>
      <c r="C191" s="1011"/>
      <c r="D191" s="1011"/>
      <c r="E191" s="1011"/>
      <c r="F191" s="1011"/>
      <c r="G191" s="1011"/>
      <c r="H191" s="1011"/>
      <c r="I191" s="1011"/>
      <c r="J191" s="1011"/>
      <c r="K191" s="1011"/>
      <c r="L191" s="1011"/>
      <c r="M191" s="1011"/>
      <c r="N191" s="1011"/>
      <c r="O191" s="1133"/>
      <c r="P191" s="1133"/>
      <c r="Q191" s="1011"/>
    </row>
    <row r="192" spans="1:17" x14ac:dyDescent="0.25">
      <c r="A192" s="1011"/>
      <c r="B192" s="1011"/>
      <c r="C192" s="1011"/>
      <c r="D192" s="1011"/>
      <c r="E192" s="1011"/>
      <c r="F192" s="1011"/>
      <c r="G192" s="1011"/>
      <c r="H192" s="1011"/>
      <c r="I192" s="1011"/>
      <c r="J192" s="1011"/>
      <c r="K192" s="1011"/>
      <c r="L192" s="1011"/>
      <c r="M192" s="1011"/>
      <c r="N192" s="1011"/>
      <c r="O192" s="1133"/>
      <c r="P192" s="1133"/>
      <c r="Q192" s="1011"/>
    </row>
    <row r="193" spans="1:17" x14ac:dyDescent="0.25">
      <c r="A193" s="1011"/>
      <c r="B193" s="1011"/>
      <c r="C193" s="1011"/>
      <c r="D193" s="1011"/>
      <c r="E193" s="1011"/>
      <c r="F193" s="1011"/>
      <c r="G193" s="1011"/>
      <c r="H193" s="1011"/>
      <c r="I193" s="1011"/>
      <c r="J193" s="1011"/>
      <c r="K193" s="1011"/>
      <c r="L193" s="1011"/>
      <c r="M193" s="1011"/>
      <c r="N193" s="1011"/>
      <c r="O193" s="1133"/>
      <c r="P193" s="1133"/>
      <c r="Q193" s="1011"/>
    </row>
    <row r="194" spans="1:17" x14ac:dyDescent="0.25">
      <c r="A194" s="1011"/>
      <c r="B194" s="1011"/>
      <c r="C194" s="1011"/>
      <c r="D194" s="1011"/>
      <c r="E194" s="1011"/>
      <c r="F194" s="1011"/>
      <c r="G194" s="1011"/>
      <c r="H194" s="1011"/>
      <c r="I194" s="1011"/>
      <c r="J194" s="1011"/>
      <c r="K194" s="1011"/>
      <c r="L194" s="1011"/>
      <c r="M194" s="1011"/>
      <c r="N194" s="1011"/>
      <c r="O194" s="1133"/>
      <c r="P194" s="1133"/>
      <c r="Q194" s="1011"/>
    </row>
    <row r="195" spans="1:17" x14ac:dyDescent="0.25">
      <c r="A195" s="1011"/>
      <c r="B195" s="1011"/>
      <c r="C195" s="1011"/>
      <c r="D195" s="1011"/>
      <c r="E195" s="1011"/>
      <c r="F195" s="1011"/>
      <c r="G195" s="1011"/>
      <c r="H195" s="1011"/>
      <c r="I195" s="1011"/>
      <c r="J195" s="1011"/>
      <c r="K195" s="1011"/>
      <c r="L195" s="1011"/>
      <c r="M195" s="1011"/>
      <c r="N195" s="1011"/>
      <c r="O195" s="1133"/>
      <c r="P195" s="1133"/>
      <c r="Q195" s="1011"/>
    </row>
    <row r="196" spans="1:17" x14ac:dyDescent="0.25">
      <c r="A196" s="1011"/>
      <c r="B196" s="1011"/>
      <c r="C196" s="1011"/>
      <c r="D196" s="1011"/>
      <c r="E196" s="1011"/>
      <c r="F196" s="1011"/>
      <c r="G196" s="1011"/>
      <c r="H196" s="1011"/>
      <c r="I196" s="1011"/>
      <c r="J196" s="1011"/>
      <c r="K196" s="1011"/>
      <c r="L196" s="1011"/>
      <c r="M196" s="1011"/>
      <c r="N196" s="1011"/>
      <c r="O196" s="1133"/>
      <c r="P196" s="1133"/>
      <c r="Q196" s="1011"/>
    </row>
    <row r="197" spans="1:17" x14ac:dyDescent="0.25">
      <c r="A197" s="1011"/>
      <c r="B197" s="1011"/>
      <c r="C197" s="1011"/>
      <c r="D197" s="1011"/>
      <c r="E197" s="1011"/>
      <c r="F197" s="1011"/>
      <c r="G197" s="1011"/>
      <c r="H197" s="1011"/>
      <c r="I197" s="1011"/>
      <c r="J197" s="1011"/>
      <c r="K197" s="1011"/>
      <c r="L197" s="1011"/>
      <c r="M197" s="1011"/>
      <c r="N197" s="1011"/>
      <c r="O197" s="1133"/>
      <c r="P197" s="1133"/>
      <c r="Q197" s="1011"/>
    </row>
    <row r="198" spans="1:17" x14ac:dyDescent="0.25">
      <c r="A198" s="1011"/>
      <c r="B198" s="1011"/>
      <c r="C198" s="1011"/>
      <c r="D198" s="1011"/>
      <c r="E198" s="1011"/>
      <c r="F198" s="1011"/>
      <c r="G198" s="1011"/>
      <c r="H198" s="1011"/>
      <c r="I198" s="1011"/>
      <c r="J198" s="1011"/>
      <c r="K198" s="1011"/>
      <c r="L198" s="1011"/>
      <c r="M198" s="1011"/>
      <c r="N198" s="1011"/>
      <c r="O198" s="1133"/>
      <c r="P198" s="1133"/>
      <c r="Q198" s="1011"/>
    </row>
    <row r="199" spans="1:17" x14ac:dyDescent="0.25">
      <c r="A199" s="1011"/>
      <c r="B199" s="1011"/>
      <c r="C199" s="1011"/>
      <c r="D199" s="1011"/>
      <c r="E199" s="1011"/>
      <c r="F199" s="1011"/>
      <c r="G199" s="1011"/>
      <c r="H199" s="1011"/>
      <c r="I199" s="1011"/>
      <c r="J199" s="1011"/>
      <c r="K199" s="1011"/>
      <c r="L199" s="1011"/>
      <c r="M199" s="1011"/>
      <c r="N199" s="1011"/>
      <c r="O199" s="1133"/>
      <c r="P199" s="1133"/>
      <c r="Q199" s="1011"/>
    </row>
    <row r="200" spans="1:17" x14ac:dyDescent="0.25">
      <c r="A200" s="1011"/>
      <c r="B200" s="1011"/>
      <c r="C200" s="1011"/>
      <c r="D200" s="1011"/>
      <c r="E200" s="1011"/>
      <c r="F200" s="1011"/>
      <c r="G200" s="1011"/>
      <c r="H200" s="1011"/>
      <c r="I200" s="1011"/>
      <c r="J200" s="1011"/>
      <c r="K200" s="1011"/>
      <c r="L200" s="1011"/>
      <c r="M200" s="1011"/>
      <c r="N200" s="1011"/>
      <c r="O200" s="1133"/>
      <c r="P200" s="1133"/>
      <c r="Q200" s="1011"/>
    </row>
    <row r="201" spans="1:17" x14ac:dyDescent="0.25">
      <c r="A201" s="1011"/>
      <c r="B201" s="1011"/>
      <c r="C201" s="1011"/>
      <c r="D201" s="1011"/>
      <c r="E201" s="1011"/>
      <c r="F201" s="1011"/>
      <c r="G201" s="1011"/>
      <c r="H201" s="1011"/>
      <c r="I201" s="1011"/>
      <c r="J201" s="1011"/>
      <c r="K201" s="1011"/>
      <c r="L201" s="1011"/>
      <c r="M201" s="1011"/>
      <c r="N201" s="1011"/>
      <c r="O201" s="1133"/>
      <c r="P201" s="1133"/>
      <c r="Q201" s="1011"/>
    </row>
    <row r="202" spans="1:17" x14ac:dyDescent="0.25">
      <c r="A202" s="1011"/>
      <c r="B202" s="1011"/>
      <c r="C202" s="1011"/>
      <c r="D202" s="1011"/>
      <c r="E202" s="1011"/>
      <c r="F202" s="1011"/>
      <c r="G202" s="1011"/>
      <c r="H202" s="1011"/>
      <c r="I202" s="1011"/>
      <c r="J202" s="1011"/>
      <c r="K202" s="1011"/>
      <c r="L202" s="1011"/>
      <c r="M202" s="1011"/>
      <c r="N202" s="1011"/>
      <c r="O202" s="1133"/>
      <c r="P202" s="1133"/>
      <c r="Q202" s="1011"/>
    </row>
    <row r="203" spans="1:17" x14ac:dyDescent="0.25">
      <c r="A203" s="1011"/>
      <c r="B203" s="1011"/>
      <c r="C203" s="1011"/>
      <c r="D203" s="1011"/>
      <c r="E203" s="1011"/>
      <c r="F203" s="1011"/>
      <c r="G203" s="1011"/>
      <c r="H203" s="1011"/>
      <c r="I203" s="1011"/>
      <c r="J203" s="1011"/>
      <c r="K203" s="1011"/>
      <c r="L203" s="1011"/>
      <c r="M203" s="1011"/>
      <c r="N203" s="1011"/>
      <c r="O203" s="1133"/>
      <c r="P203" s="1133"/>
      <c r="Q203" s="1011"/>
    </row>
    <row r="204" spans="1:17" x14ac:dyDescent="0.25">
      <c r="A204" s="1011"/>
      <c r="B204" s="1011"/>
      <c r="C204" s="1011"/>
      <c r="D204" s="1011"/>
      <c r="E204" s="1011"/>
      <c r="F204" s="1011"/>
      <c r="G204" s="1011"/>
      <c r="H204" s="1011"/>
      <c r="I204" s="1011"/>
      <c r="J204" s="1011"/>
      <c r="K204" s="1011"/>
      <c r="L204" s="1011"/>
      <c r="M204" s="1011"/>
      <c r="N204" s="1011"/>
      <c r="O204" s="1133"/>
      <c r="P204" s="1133"/>
      <c r="Q204" s="1011"/>
    </row>
    <row r="205" spans="1:17" x14ac:dyDescent="0.25">
      <c r="A205" s="1011"/>
      <c r="B205" s="1011"/>
      <c r="C205" s="1011"/>
      <c r="D205" s="1011"/>
      <c r="E205" s="1011"/>
      <c r="F205" s="1011"/>
      <c r="G205" s="1011"/>
      <c r="H205" s="1011"/>
      <c r="I205" s="1011"/>
      <c r="J205" s="1011"/>
      <c r="K205" s="1011"/>
      <c r="L205" s="1011"/>
      <c r="M205" s="1011"/>
      <c r="N205" s="1011"/>
      <c r="O205" s="1133"/>
      <c r="P205" s="1133"/>
      <c r="Q205" s="1011"/>
    </row>
    <row r="206" spans="1:17" x14ac:dyDescent="0.25">
      <c r="A206" s="1011"/>
      <c r="B206" s="1011"/>
      <c r="C206" s="1011"/>
      <c r="D206" s="1011"/>
      <c r="E206" s="1011"/>
      <c r="F206" s="1011"/>
      <c r="G206" s="1011"/>
      <c r="H206" s="1011"/>
      <c r="I206" s="1011"/>
      <c r="J206" s="1011"/>
      <c r="K206" s="1011"/>
      <c r="L206" s="1011"/>
      <c r="M206" s="1011"/>
      <c r="N206" s="1011"/>
      <c r="O206" s="1133"/>
      <c r="P206" s="1133"/>
      <c r="Q206" s="1011"/>
    </row>
    <row r="207" spans="1:17" x14ac:dyDescent="0.25">
      <c r="A207" s="1011"/>
      <c r="B207" s="1011"/>
      <c r="C207" s="1011"/>
      <c r="D207" s="1011"/>
      <c r="E207" s="1011"/>
      <c r="F207" s="1011"/>
      <c r="G207" s="1011"/>
      <c r="H207" s="1011"/>
      <c r="I207" s="1011"/>
      <c r="J207" s="1011"/>
      <c r="K207" s="1011"/>
      <c r="L207" s="1011"/>
      <c r="M207" s="1011"/>
      <c r="N207" s="1011"/>
      <c r="O207" s="1133"/>
      <c r="P207" s="1133"/>
      <c r="Q207" s="1011"/>
    </row>
    <row r="208" spans="1:17" x14ac:dyDescent="0.25">
      <c r="A208" s="1011"/>
      <c r="B208" s="1011"/>
      <c r="C208" s="1011"/>
      <c r="D208" s="1011"/>
      <c r="E208" s="1011"/>
      <c r="F208" s="1011"/>
      <c r="G208" s="1011"/>
      <c r="H208" s="1011"/>
      <c r="I208" s="1011"/>
      <c r="J208" s="1011"/>
      <c r="K208" s="1011"/>
      <c r="L208" s="1011"/>
      <c r="M208" s="1011"/>
      <c r="N208" s="1011"/>
      <c r="O208" s="1133"/>
      <c r="P208" s="1133"/>
      <c r="Q208" s="1011"/>
    </row>
    <row r="209" spans="1:17" x14ac:dyDescent="0.25">
      <c r="A209" s="1011"/>
      <c r="B209" s="1011"/>
      <c r="C209" s="1011"/>
      <c r="D209" s="1011"/>
      <c r="E209" s="1011"/>
      <c r="F209" s="1011"/>
      <c r="G209" s="1011"/>
      <c r="H209" s="1011"/>
      <c r="I209" s="1011"/>
      <c r="J209" s="1011"/>
      <c r="K209" s="1011"/>
      <c r="L209" s="1011"/>
      <c r="M209" s="1011"/>
      <c r="N209" s="1011"/>
      <c r="O209" s="1133"/>
      <c r="P209" s="1133"/>
      <c r="Q209" s="1011"/>
    </row>
    <row r="210" spans="1:17" x14ac:dyDescent="0.25">
      <c r="A210" s="1011"/>
      <c r="B210" s="1011"/>
      <c r="C210" s="1011"/>
      <c r="D210" s="1011"/>
      <c r="E210" s="1011"/>
      <c r="F210" s="1011"/>
      <c r="G210" s="1011"/>
      <c r="H210" s="1011"/>
      <c r="I210" s="1011"/>
      <c r="J210" s="1011"/>
      <c r="K210" s="1011"/>
      <c r="L210" s="1011"/>
      <c r="M210" s="1011"/>
      <c r="N210" s="1011"/>
      <c r="O210" s="1133"/>
      <c r="P210" s="1133"/>
      <c r="Q210" s="1011"/>
    </row>
    <row r="211" spans="1:17" x14ac:dyDescent="0.25">
      <c r="A211" s="1011"/>
      <c r="B211" s="1011"/>
      <c r="C211" s="1011"/>
      <c r="D211" s="1011"/>
      <c r="E211" s="1011"/>
      <c r="F211" s="1011"/>
      <c r="G211" s="1011"/>
      <c r="H211" s="1011"/>
      <c r="I211" s="1011"/>
      <c r="J211" s="1011"/>
      <c r="K211" s="1011"/>
      <c r="L211" s="1011"/>
      <c r="M211" s="1011"/>
      <c r="N211" s="1011"/>
      <c r="O211" s="1133"/>
      <c r="P211" s="1133"/>
      <c r="Q211" s="1011"/>
    </row>
    <row r="212" spans="1:17" x14ac:dyDescent="0.25">
      <c r="A212" s="1011"/>
      <c r="B212" s="1011"/>
      <c r="C212" s="1011"/>
      <c r="D212" s="1011"/>
      <c r="E212" s="1011"/>
      <c r="F212" s="1011"/>
      <c r="G212" s="1011"/>
      <c r="H212" s="1011"/>
      <c r="I212" s="1011"/>
      <c r="J212" s="1011"/>
      <c r="K212" s="1011"/>
      <c r="L212" s="1011"/>
      <c r="M212" s="1011"/>
      <c r="N212" s="1011"/>
      <c r="O212" s="1133"/>
      <c r="P212" s="1133"/>
      <c r="Q212" s="1011"/>
    </row>
    <row r="213" spans="1:17" x14ac:dyDescent="0.25">
      <c r="A213" s="1011"/>
      <c r="B213" s="1011"/>
      <c r="C213" s="1011"/>
      <c r="D213" s="1011"/>
      <c r="E213" s="1011"/>
      <c r="F213" s="1011"/>
      <c r="G213" s="1011"/>
      <c r="H213" s="1011"/>
      <c r="I213" s="1011"/>
      <c r="J213" s="1011"/>
      <c r="K213" s="1011"/>
      <c r="L213" s="1011"/>
      <c r="M213" s="1011"/>
      <c r="N213" s="1011"/>
      <c r="O213" s="1133"/>
      <c r="P213" s="1133"/>
      <c r="Q213" s="1011"/>
    </row>
    <row r="214" spans="1:17" x14ac:dyDescent="0.25">
      <c r="A214" s="1011"/>
      <c r="B214" s="1011"/>
      <c r="C214" s="1011"/>
      <c r="D214" s="1011"/>
      <c r="E214" s="1011"/>
      <c r="F214" s="1011"/>
      <c r="G214" s="1011"/>
      <c r="H214" s="1011"/>
      <c r="I214" s="1011"/>
      <c r="J214" s="1011"/>
      <c r="K214" s="1011"/>
      <c r="L214" s="1011"/>
      <c r="M214" s="1011"/>
      <c r="N214" s="1011"/>
      <c r="O214" s="1133"/>
      <c r="P214" s="1133"/>
      <c r="Q214" s="1011"/>
    </row>
    <row r="215" spans="1:17" x14ac:dyDescent="0.25">
      <c r="A215" s="1011"/>
      <c r="B215" s="1011"/>
      <c r="C215" s="1011"/>
      <c r="D215" s="1011"/>
      <c r="E215" s="1011"/>
      <c r="F215" s="1011"/>
      <c r="G215" s="1011"/>
      <c r="H215" s="1011"/>
      <c r="I215" s="1011"/>
      <c r="J215" s="1011"/>
      <c r="K215" s="1011"/>
      <c r="L215" s="1011"/>
      <c r="M215" s="1011"/>
      <c r="N215" s="1011"/>
      <c r="O215" s="1133"/>
      <c r="P215" s="1133"/>
      <c r="Q215" s="1011"/>
    </row>
    <row r="216" spans="1:17" x14ac:dyDescent="0.25">
      <c r="A216" s="1011"/>
      <c r="B216" s="1011"/>
      <c r="C216" s="1011"/>
      <c r="D216" s="1011"/>
      <c r="E216" s="1011"/>
      <c r="F216" s="1011"/>
      <c r="G216" s="1011"/>
      <c r="H216" s="1011"/>
      <c r="I216" s="1011"/>
      <c r="J216" s="1011"/>
      <c r="K216" s="1011"/>
      <c r="L216" s="1011"/>
      <c r="M216" s="1011"/>
      <c r="N216" s="1011"/>
      <c r="O216" s="1133"/>
      <c r="P216" s="1133"/>
      <c r="Q216" s="1011"/>
    </row>
    <row r="217" spans="1:17" x14ac:dyDescent="0.25">
      <c r="A217" s="1011"/>
      <c r="B217" s="1011"/>
      <c r="C217" s="1011"/>
      <c r="D217" s="1011"/>
      <c r="E217" s="1011"/>
      <c r="F217" s="1011"/>
      <c r="G217" s="1011"/>
      <c r="H217" s="1011"/>
      <c r="I217" s="1011"/>
      <c r="J217" s="1011"/>
      <c r="K217" s="1011"/>
      <c r="L217" s="1011"/>
      <c r="M217" s="1011"/>
      <c r="N217" s="1011"/>
      <c r="O217" s="1133"/>
      <c r="P217" s="1133"/>
      <c r="Q217" s="1011"/>
    </row>
    <row r="218" spans="1:17" x14ac:dyDescent="0.25">
      <c r="A218" s="1011"/>
      <c r="B218" s="1011"/>
      <c r="C218" s="1011"/>
      <c r="D218" s="1011"/>
      <c r="E218" s="1011"/>
      <c r="F218" s="1011"/>
      <c r="G218" s="1011"/>
      <c r="H218" s="1011"/>
      <c r="I218" s="1011"/>
      <c r="J218" s="1011"/>
      <c r="K218" s="1011"/>
      <c r="L218" s="1011"/>
      <c r="M218" s="1011"/>
      <c r="N218" s="1011"/>
      <c r="O218" s="1133"/>
      <c r="P218" s="1133"/>
      <c r="Q218" s="1011"/>
    </row>
    <row r="219" spans="1:17" x14ac:dyDescent="0.25">
      <c r="A219" s="1011"/>
      <c r="B219" s="1011"/>
      <c r="C219" s="1011"/>
      <c r="D219" s="1011"/>
      <c r="E219" s="1011"/>
      <c r="F219" s="1011"/>
      <c r="G219" s="1011"/>
      <c r="H219" s="1011"/>
      <c r="I219" s="1011"/>
      <c r="J219" s="1011"/>
      <c r="K219" s="1011"/>
      <c r="L219" s="1011"/>
      <c r="M219" s="1011"/>
      <c r="N219" s="1011"/>
      <c r="O219" s="1133"/>
      <c r="P219" s="1133"/>
      <c r="Q219" s="1011"/>
    </row>
    <row r="220" spans="1:17" x14ac:dyDescent="0.25">
      <c r="A220" s="1011"/>
      <c r="B220" s="1011"/>
      <c r="C220" s="1011"/>
      <c r="D220" s="1011"/>
      <c r="E220" s="1011"/>
      <c r="F220" s="1011"/>
      <c r="G220" s="1011"/>
      <c r="H220" s="1011"/>
      <c r="I220" s="1011"/>
      <c r="J220" s="1011"/>
      <c r="K220" s="1011"/>
      <c r="L220" s="1011"/>
      <c r="M220" s="1011"/>
      <c r="N220" s="1011"/>
      <c r="O220" s="1133"/>
      <c r="P220" s="1133"/>
      <c r="Q220" s="1011"/>
    </row>
    <row r="221" spans="1:17" x14ac:dyDescent="0.25">
      <c r="A221" s="1011"/>
      <c r="B221" s="1011"/>
      <c r="C221" s="1011"/>
      <c r="D221" s="1011"/>
      <c r="E221" s="1011"/>
      <c r="F221" s="1011"/>
      <c r="G221" s="1011"/>
      <c r="H221" s="1011"/>
      <c r="I221" s="1011"/>
      <c r="J221" s="1011"/>
      <c r="K221" s="1011"/>
      <c r="L221" s="1011"/>
      <c r="M221" s="1011"/>
      <c r="N221" s="1011"/>
      <c r="O221" s="1133"/>
      <c r="P221" s="1133"/>
      <c r="Q221" s="1011"/>
    </row>
    <row r="222" spans="1:17" x14ac:dyDescent="0.25">
      <c r="A222" s="1011"/>
      <c r="B222" s="1011"/>
      <c r="C222" s="1011"/>
      <c r="D222" s="1011"/>
      <c r="E222" s="1011"/>
      <c r="F222" s="1011"/>
      <c r="G222" s="1011"/>
      <c r="H222" s="1011"/>
      <c r="I222" s="1011"/>
      <c r="J222" s="1011"/>
      <c r="K222" s="1011"/>
      <c r="L222" s="1011"/>
      <c r="M222" s="1011"/>
      <c r="N222" s="1011"/>
      <c r="O222" s="1133"/>
      <c r="P222" s="1133"/>
      <c r="Q222" s="1011"/>
    </row>
    <row r="223" spans="1:17" x14ac:dyDescent="0.25">
      <c r="A223" s="1011"/>
      <c r="B223" s="1011"/>
      <c r="C223" s="1011"/>
      <c r="D223" s="1011"/>
      <c r="E223" s="1011"/>
      <c r="F223" s="1011"/>
      <c r="G223" s="1011"/>
      <c r="H223" s="1011"/>
      <c r="I223" s="1011"/>
      <c r="J223" s="1011"/>
      <c r="K223" s="1011"/>
      <c r="L223" s="1011"/>
      <c r="M223" s="1011"/>
      <c r="N223" s="1011"/>
      <c r="O223" s="1133"/>
      <c r="P223" s="1133"/>
      <c r="Q223" s="1011"/>
    </row>
    <row r="224" spans="1:17" x14ac:dyDescent="0.25">
      <c r="A224" s="1011"/>
      <c r="B224" s="1011"/>
      <c r="C224" s="1011"/>
      <c r="D224" s="1011"/>
      <c r="E224" s="1011"/>
      <c r="F224" s="1011"/>
      <c r="G224" s="1011"/>
      <c r="H224" s="1011"/>
      <c r="I224" s="1011"/>
      <c r="J224" s="1011"/>
      <c r="K224" s="1011"/>
      <c r="L224" s="1011"/>
      <c r="M224" s="1011"/>
      <c r="N224" s="1011"/>
      <c r="O224" s="1133"/>
      <c r="P224" s="1133"/>
      <c r="Q224" s="1011"/>
    </row>
    <row r="225" spans="1:17" x14ac:dyDescent="0.25">
      <c r="A225" s="1011"/>
      <c r="B225" s="1011"/>
      <c r="C225" s="1011"/>
      <c r="D225" s="1011"/>
      <c r="E225" s="1011"/>
      <c r="F225" s="1011"/>
      <c r="G225" s="1011"/>
      <c r="H225" s="1011"/>
      <c r="I225" s="1011"/>
      <c r="J225" s="1011"/>
      <c r="K225" s="1011"/>
      <c r="L225" s="1011"/>
      <c r="M225" s="1011"/>
      <c r="N225" s="1011"/>
      <c r="O225" s="1133"/>
      <c r="P225" s="1133"/>
      <c r="Q225" s="1011"/>
    </row>
    <row r="226" spans="1:17" x14ac:dyDescent="0.25">
      <c r="A226" s="1011"/>
      <c r="B226" s="1011"/>
      <c r="C226" s="1011"/>
      <c r="D226" s="1011"/>
      <c r="E226" s="1011"/>
      <c r="F226" s="1011"/>
      <c r="G226" s="1011"/>
      <c r="H226" s="1011"/>
      <c r="I226" s="1011"/>
      <c r="J226" s="1011"/>
      <c r="K226" s="1011"/>
      <c r="L226" s="1011"/>
      <c r="M226" s="1011"/>
      <c r="N226" s="1011"/>
      <c r="O226" s="1133"/>
      <c r="P226" s="1133"/>
      <c r="Q226" s="1011"/>
    </row>
    <row r="227" spans="1:17" x14ac:dyDescent="0.25">
      <c r="A227" s="1011"/>
      <c r="B227" s="1011"/>
      <c r="C227" s="1011"/>
      <c r="D227" s="1011"/>
      <c r="E227" s="1011"/>
      <c r="F227" s="1011"/>
      <c r="G227" s="1011"/>
      <c r="H227" s="1011"/>
      <c r="I227" s="1011"/>
      <c r="J227" s="1011"/>
      <c r="K227" s="1011"/>
      <c r="L227" s="1011"/>
      <c r="M227" s="1011"/>
      <c r="N227" s="1011"/>
      <c r="O227" s="1133"/>
      <c r="P227" s="1133"/>
      <c r="Q227" s="1011"/>
    </row>
    <row r="228" spans="1:17" x14ac:dyDescent="0.25">
      <c r="O228" s="1129"/>
      <c r="P228" s="1129"/>
    </row>
    <row r="229" spans="1:17" x14ac:dyDescent="0.25">
      <c r="O229" s="1129"/>
      <c r="P229" s="1129"/>
    </row>
    <row r="230" spans="1:17" x14ac:dyDescent="0.25">
      <c r="O230" s="1129"/>
      <c r="P230" s="1129"/>
    </row>
    <row r="231" spans="1:17" x14ac:dyDescent="0.25">
      <c r="O231" s="1129"/>
      <c r="P231" s="1129"/>
    </row>
    <row r="232" spans="1:17" x14ac:dyDescent="0.25">
      <c r="O232" s="1129"/>
      <c r="P232" s="1129"/>
    </row>
    <row r="233" spans="1:17" x14ac:dyDescent="0.25">
      <c r="O233" s="1129"/>
      <c r="P233" s="1129"/>
    </row>
    <row r="234" spans="1:17" x14ac:dyDescent="0.25">
      <c r="O234" s="1129"/>
      <c r="P234" s="1129"/>
    </row>
    <row r="235" spans="1:17" x14ac:dyDescent="0.25">
      <c r="O235" s="1129"/>
      <c r="P235" s="1129"/>
    </row>
    <row r="236" spans="1:17" x14ac:dyDescent="0.25">
      <c r="O236" s="1129"/>
      <c r="P236" s="1129"/>
    </row>
    <row r="237" spans="1:17" x14ac:dyDescent="0.25">
      <c r="O237" s="1129"/>
      <c r="P237" s="1129"/>
    </row>
    <row r="238" spans="1:17" x14ac:dyDescent="0.25">
      <c r="O238" s="1129"/>
      <c r="P238" s="1129"/>
    </row>
    <row r="239" spans="1:17" x14ac:dyDescent="0.25">
      <c r="O239" s="1129"/>
      <c r="P239" s="1129"/>
    </row>
    <row r="240" spans="1:17" x14ac:dyDescent="0.25">
      <c r="O240" s="1129"/>
      <c r="P240" s="1129"/>
    </row>
    <row r="241" spans="15:16" x14ac:dyDescent="0.25">
      <c r="O241" s="1129"/>
      <c r="P241" s="1129"/>
    </row>
    <row r="242" spans="15:16" x14ac:dyDescent="0.25">
      <c r="O242" s="1129"/>
      <c r="P242" s="1129"/>
    </row>
    <row r="243" spans="15:16" x14ac:dyDescent="0.25">
      <c r="O243" s="1129"/>
      <c r="P243" s="1129"/>
    </row>
    <row r="244" spans="15:16" x14ac:dyDescent="0.25">
      <c r="O244" s="1129"/>
      <c r="P244" s="1129"/>
    </row>
    <row r="245" spans="15:16" x14ac:dyDescent="0.25">
      <c r="O245" s="1129"/>
      <c r="P245" s="1129"/>
    </row>
    <row r="246" spans="15:16" x14ac:dyDescent="0.25">
      <c r="O246" s="1129"/>
      <c r="P246" s="1129"/>
    </row>
    <row r="247" spans="15:16" x14ac:dyDescent="0.25">
      <c r="O247" s="1129"/>
      <c r="P247" s="1129"/>
    </row>
    <row r="248" spans="15:16" x14ac:dyDescent="0.25">
      <c r="O248" s="1129"/>
      <c r="P248" s="1129"/>
    </row>
    <row r="249" spans="15:16" x14ac:dyDescent="0.25">
      <c r="O249" s="1129"/>
      <c r="P249" s="1129"/>
    </row>
    <row r="250" spans="15:16" x14ac:dyDescent="0.25">
      <c r="O250" s="1129"/>
      <c r="P250" s="1129"/>
    </row>
    <row r="251" spans="15:16" x14ac:dyDescent="0.25">
      <c r="O251" s="1129"/>
      <c r="P251" s="1129"/>
    </row>
    <row r="252" spans="15:16" x14ac:dyDescent="0.25">
      <c r="O252" s="1129"/>
      <c r="P252" s="1129"/>
    </row>
    <row r="253" spans="15:16" x14ac:dyDescent="0.25">
      <c r="O253" s="1129"/>
      <c r="P253" s="1129"/>
    </row>
    <row r="254" spans="15:16" x14ac:dyDescent="0.25">
      <c r="O254" s="1129"/>
      <c r="P254" s="1129"/>
    </row>
  </sheetData>
  <mergeCells count="8">
    <mergeCell ref="A2:G2"/>
    <mergeCell ref="A3:G3"/>
    <mergeCell ref="A18:H18"/>
    <mergeCell ref="A6:Q6"/>
    <mergeCell ref="A5:Q5"/>
    <mergeCell ref="O7:Q7"/>
    <mergeCell ref="A7:A8"/>
    <mergeCell ref="B7:B8"/>
  </mergeCells>
  <phoneticPr fontId="56" type="noConversion"/>
  <pageMargins left="0.23622047244094491" right="0.23622047244094491" top="0.39370078740157483" bottom="0.74803149606299213" header="0.31496062992125984" footer="0.31496062992125984"/>
  <pageSetup paperSize="9" scale="69" orientation="landscape" r:id="rId1"/>
  <headerFooter>
    <oddFooter>&amp;Rpag.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Q254"/>
  <sheetViews>
    <sheetView showGridLines="0" zoomScale="90" zoomScaleNormal="90" workbookViewId="0"/>
  </sheetViews>
  <sheetFormatPr defaultColWidth="8.85546875" defaultRowHeight="15" x14ac:dyDescent="0.25"/>
  <cols>
    <col min="1" max="1" width="40.7109375" customWidth="1"/>
    <col min="2" max="2" width="11.85546875" customWidth="1"/>
    <col min="3" max="14" width="11.5703125" customWidth="1"/>
    <col min="15" max="15" width="9.28515625" bestFit="1" customWidth="1"/>
    <col min="16" max="16" width="8" customWidth="1"/>
    <col min="17" max="17" width="8.7109375" customWidth="1"/>
  </cols>
  <sheetData>
    <row r="1" spans="1:17" ht="42" customHeight="1" x14ac:dyDescent="0.25"/>
    <row r="2" spans="1:17" ht="18" x14ac:dyDescent="0.35">
      <c r="A2" s="1239"/>
      <c r="B2" s="1239"/>
      <c r="C2" s="1239"/>
      <c r="D2" s="1239"/>
      <c r="E2" s="1239"/>
      <c r="F2" s="1239"/>
      <c r="G2" s="1239"/>
      <c r="H2" s="1"/>
    </row>
    <row r="3" spans="1:17" ht="18" x14ac:dyDescent="0.25">
      <c r="A3" s="1264"/>
      <c r="B3" s="1264"/>
      <c r="C3" s="1264"/>
      <c r="D3" s="1264"/>
      <c r="E3" s="1264"/>
      <c r="F3" s="1264"/>
      <c r="G3" s="1264"/>
      <c r="H3" s="1"/>
    </row>
    <row r="5" spans="1:17" ht="20.25" customHeight="1" x14ac:dyDescent="0.25">
      <c r="A5" s="1242" t="s">
        <v>567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</row>
    <row r="6" spans="1:17" ht="20.25" customHeight="1" x14ac:dyDescent="0.25">
      <c r="A6" s="1242" t="s">
        <v>626</v>
      </c>
      <c r="B6" s="1242"/>
      <c r="C6" s="1242"/>
      <c r="D6" s="1242"/>
      <c r="E6" s="1242"/>
      <c r="F6" s="1242"/>
      <c r="G6" s="1242"/>
      <c r="H6" s="1242"/>
      <c r="I6" s="1242"/>
      <c r="J6" s="1242"/>
      <c r="K6" s="1242"/>
      <c r="L6" s="1242"/>
      <c r="M6" s="1242"/>
      <c r="N6" s="1242"/>
      <c r="O6" s="1242"/>
      <c r="P6" s="1242"/>
      <c r="Q6" s="1242"/>
    </row>
    <row r="7" spans="1:17" ht="20.25" customHeight="1" x14ac:dyDescent="0.25">
      <c r="A7" s="1248" t="s">
        <v>14</v>
      </c>
      <c r="B7" s="1246" t="s">
        <v>592</v>
      </c>
      <c r="C7" s="1111" t="s">
        <v>577</v>
      </c>
      <c r="D7" s="1111" t="s">
        <v>578</v>
      </c>
      <c r="E7" s="1111" t="s">
        <v>579</v>
      </c>
      <c r="F7" s="1111" t="s">
        <v>580</v>
      </c>
      <c r="G7" s="1111" t="s">
        <v>581</v>
      </c>
      <c r="H7" s="1111" t="s">
        <v>582</v>
      </c>
      <c r="I7" s="1111" t="s">
        <v>583</v>
      </c>
      <c r="J7" s="1111" t="s">
        <v>584</v>
      </c>
      <c r="K7" s="1111" t="s">
        <v>585</v>
      </c>
      <c r="L7" s="1111" t="s">
        <v>586</v>
      </c>
      <c r="M7" s="1111" t="s">
        <v>587</v>
      </c>
      <c r="N7" s="1111" t="s">
        <v>588</v>
      </c>
      <c r="O7" s="1243" t="s">
        <v>589</v>
      </c>
      <c r="P7" s="1244"/>
      <c r="Q7" s="1245"/>
    </row>
    <row r="8" spans="1:17" x14ac:dyDescent="0.25">
      <c r="A8" s="1249"/>
      <c r="B8" s="1247"/>
      <c r="C8" s="1004" t="s">
        <v>590</v>
      </c>
      <c r="D8" s="1004" t="s">
        <v>590</v>
      </c>
      <c r="E8" s="1004" t="s">
        <v>590</v>
      </c>
      <c r="F8" s="1004" t="s">
        <v>590</v>
      </c>
      <c r="G8" s="1004" t="s">
        <v>590</v>
      </c>
      <c r="H8" s="1004" t="s">
        <v>590</v>
      </c>
      <c r="I8" s="1004" t="s">
        <v>590</v>
      </c>
      <c r="J8" s="1004" t="s">
        <v>590</v>
      </c>
      <c r="K8" s="1004" t="s">
        <v>590</v>
      </c>
      <c r="L8" s="1004" t="s">
        <v>590</v>
      </c>
      <c r="M8" s="1004" t="s">
        <v>590</v>
      </c>
      <c r="N8" s="1004" t="s">
        <v>590</v>
      </c>
      <c r="O8" s="1004" t="s">
        <v>591</v>
      </c>
      <c r="P8" s="1004" t="s">
        <v>590</v>
      </c>
      <c r="Q8" s="1004" t="s">
        <v>1</v>
      </c>
    </row>
    <row r="9" spans="1:17" ht="19.5" customHeight="1" x14ac:dyDescent="0.25">
      <c r="A9" s="1001" t="s">
        <v>150</v>
      </c>
      <c r="B9" s="1263">
        <v>60</v>
      </c>
      <c r="C9" s="1262">
        <v>68</v>
      </c>
      <c r="D9" s="1262">
        <v>66</v>
      </c>
      <c r="E9" s="1262">
        <v>67</v>
      </c>
      <c r="F9" s="1262">
        <v>66</v>
      </c>
      <c r="G9" s="1262">
        <v>69</v>
      </c>
      <c r="H9" s="1262">
        <v>69</v>
      </c>
      <c r="I9" s="1262">
        <v>68</v>
      </c>
      <c r="J9" s="1262">
        <v>70</v>
      </c>
      <c r="K9" s="1262">
        <v>68</v>
      </c>
      <c r="L9" s="1262">
        <v>69</v>
      </c>
      <c r="M9" s="1262">
        <v>69</v>
      </c>
      <c r="N9" s="1262">
        <v>64</v>
      </c>
      <c r="O9" s="1256">
        <f>B9*(IF(C9="",0,1)+IF(D9="",0,1)+IF(E9="",0,1)+IF(F9="",0,1)+IF(G9="",0,1)+IF(H9="",0,1)+IF(I9="",0,1)+IF(J9="",0,1)+IF(K9="",0,1)+IF(L9="",0,1)+IF(M9="",0,1)+IF(N9="",0,1))</f>
        <v>720</v>
      </c>
      <c r="P9" s="1256">
        <f>SUM(C9:N9)</f>
        <v>813</v>
      </c>
      <c r="Q9" s="1259">
        <f>IF(O9=0,"-",P9/O9)</f>
        <v>1.1291666666666667</v>
      </c>
    </row>
    <row r="10" spans="1:17" ht="19.5" customHeight="1" x14ac:dyDescent="0.25">
      <c r="A10" s="1001" t="s">
        <v>151</v>
      </c>
      <c r="B10" s="1263"/>
      <c r="C10" s="1262"/>
      <c r="D10" s="1262"/>
      <c r="E10" s="1262"/>
      <c r="F10" s="1262"/>
      <c r="G10" s="1262"/>
      <c r="H10" s="1262"/>
      <c r="I10" s="1262"/>
      <c r="J10" s="1262"/>
      <c r="K10" s="1262"/>
      <c r="L10" s="1262"/>
      <c r="M10" s="1262"/>
      <c r="N10" s="1262"/>
      <c r="O10" s="1257"/>
      <c r="P10" s="1257"/>
      <c r="Q10" s="1260"/>
    </row>
    <row r="11" spans="1:17" ht="19.5" customHeight="1" x14ac:dyDescent="0.25">
      <c r="A11" s="1001" t="s">
        <v>154</v>
      </c>
      <c r="B11" s="1263"/>
      <c r="C11" s="1262"/>
      <c r="D11" s="1262"/>
      <c r="E11" s="1262"/>
      <c r="F11" s="1262"/>
      <c r="G11" s="1262"/>
      <c r="H11" s="1262"/>
      <c r="I11" s="1262"/>
      <c r="J11" s="1262"/>
      <c r="K11" s="1262"/>
      <c r="L11" s="1262"/>
      <c r="M11" s="1262"/>
      <c r="N11" s="1262"/>
      <c r="O11" s="1257"/>
      <c r="P11" s="1257"/>
      <c r="Q11" s="1260"/>
    </row>
    <row r="12" spans="1:17" ht="25.5" customHeight="1" x14ac:dyDescent="0.25">
      <c r="A12" s="999" t="s">
        <v>152</v>
      </c>
      <c r="B12" s="1263"/>
      <c r="C12" s="1262"/>
      <c r="D12" s="1262"/>
      <c r="E12" s="1262"/>
      <c r="F12" s="1262"/>
      <c r="G12" s="1262"/>
      <c r="H12" s="1262"/>
      <c r="I12" s="1262"/>
      <c r="J12" s="1262"/>
      <c r="K12" s="1262"/>
      <c r="L12" s="1262"/>
      <c r="M12" s="1262"/>
      <c r="N12" s="1262"/>
      <c r="O12" s="1258"/>
      <c r="P12" s="1258"/>
      <c r="Q12" s="1261"/>
    </row>
    <row r="13" spans="1:17" s="1125" customFormat="1" ht="17.25" customHeight="1" x14ac:dyDescent="0.25">
      <c r="A13" s="1111" t="s">
        <v>7</v>
      </c>
      <c r="B13" s="1119">
        <f>SUM(B9:B12)</f>
        <v>60</v>
      </c>
      <c r="C13" s="1119">
        <f>SUM(C9:C12)</f>
        <v>68</v>
      </c>
      <c r="D13" s="1122">
        <f t="shared" ref="D13:P13" si="0">SUM(D9:D12)</f>
        <v>66</v>
      </c>
      <c r="E13" s="1122">
        <f t="shared" si="0"/>
        <v>67</v>
      </c>
      <c r="F13" s="1122">
        <f t="shared" si="0"/>
        <v>66</v>
      </c>
      <c r="G13" s="1122">
        <f t="shared" si="0"/>
        <v>69</v>
      </c>
      <c r="H13" s="1122">
        <f t="shared" si="0"/>
        <v>69</v>
      </c>
      <c r="I13" s="1122">
        <f t="shared" si="0"/>
        <v>68</v>
      </c>
      <c r="J13" s="1122">
        <f t="shared" si="0"/>
        <v>70</v>
      </c>
      <c r="K13" s="1122">
        <f t="shared" si="0"/>
        <v>68</v>
      </c>
      <c r="L13" s="1122">
        <f t="shared" si="0"/>
        <v>69</v>
      </c>
      <c r="M13" s="1122">
        <f t="shared" si="0"/>
        <v>69</v>
      </c>
      <c r="N13" s="1122">
        <f t="shared" si="0"/>
        <v>64</v>
      </c>
      <c r="O13" s="1122">
        <f t="shared" si="0"/>
        <v>720</v>
      </c>
      <c r="P13" s="1122">
        <f t="shared" si="0"/>
        <v>813</v>
      </c>
      <c r="Q13" s="1120">
        <f>IF(O13=0,"-",P13/O13)</f>
        <v>1.1291666666666667</v>
      </c>
    </row>
    <row r="14" spans="1:17" x14ac:dyDescent="0.25">
      <c r="A14" s="1011"/>
      <c r="B14" s="1011"/>
      <c r="C14" s="1011"/>
      <c r="D14" s="1011"/>
      <c r="E14" s="1011"/>
      <c r="F14" s="1011"/>
      <c r="G14" s="1011"/>
      <c r="H14" s="1011"/>
      <c r="I14" s="1011"/>
      <c r="J14" s="1011"/>
      <c r="K14" s="1011"/>
      <c r="L14" s="1011"/>
      <c r="M14" s="1011"/>
      <c r="N14" s="1011"/>
      <c r="O14" s="1136"/>
      <c r="P14" s="1136"/>
      <c r="Q14" s="1011"/>
    </row>
    <row r="15" spans="1:17" x14ac:dyDescent="0.25">
      <c r="A15" s="1108" t="s">
        <v>575</v>
      </c>
      <c r="B15" s="1011"/>
      <c r="C15" s="1011"/>
      <c r="D15" s="1011"/>
      <c r="E15" s="1011"/>
      <c r="F15" s="1011"/>
      <c r="G15" s="1011"/>
      <c r="H15" s="1011"/>
      <c r="I15" s="1011"/>
      <c r="J15" s="1011"/>
      <c r="K15" s="1011"/>
      <c r="L15" s="1011"/>
      <c r="M15" s="1011"/>
      <c r="N15" s="1011"/>
      <c r="O15" s="1136"/>
      <c r="P15" s="1136"/>
      <c r="Q15" s="1011"/>
    </row>
    <row r="16" spans="1:17" ht="15.75" hidden="1" x14ac:dyDescent="0.25">
      <c r="A16" s="1253" t="s">
        <v>410</v>
      </c>
      <c r="B16" s="1254"/>
      <c r="C16" s="1254"/>
      <c r="D16" s="1254"/>
      <c r="E16" s="1254"/>
      <c r="F16" s="1254"/>
      <c r="G16" s="1254"/>
      <c r="H16" s="1254"/>
      <c r="I16" s="1011"/>
      <c r="J16" s="1011"/>
      <c r="K16" s="1011"/>
      <c r="L16" s="1011"/>
      <c r="M16" s="1011"/>
      <c r="N16" s="1011"/>
      <c r="O16" s="1136"/>
      <c r="P16" s="1136"/>
      <c r="Q16" s="1011"/>
    </row>
    <row r="17" spans="1:17" ht="23.25" hidden="1" thickBot="1" x14ac:dyDescent="0.3">
      <c r="A17" s="1012" t="s">
        <v>14</v>
      </c>
      <c r="B17" s="1013" t="s">
        <v>198</v>
      </c>
      <c r="C17" s="1012" t="str">
        <f>'UBS Izolina Mazzei'!C34</f>
        <v>Real.</v>
      </c>
      <c r="D17" s="1012" t="str">
        <f>'UBS Izolina Mazzei'!D34</f>
        <v>Real.</v>
      </c>
      <c r="E17" s="1012" t="str">
        <f>'UBS Izolina Mazzei'!E34</f>
        <v>Real.</v>
      </c>
      <c r="F17" s="1012" t="str">
        <f>'UBS Izolina Mazzei'!F34</f>
        <v>Real.</v>
      </c>
      <c r="G17" s="1012" t="str">
        <f>'UBS Izolina Mazzei'!G34</f>
        <v>Real.</v>
      </c>
      <c r="H17" s="1012" t="str">
        <f>'UBS Izolina Mazzei'!H34</f>
        <v>Real.</v>
      </c>
      <c r="I17" s="1011"/>
      <c r="J17" s="1011"/>
      <c r="K17" s="1011"/>
      <c r="L17" s="1011"/>
      <c r="M17" s="1011"/>
      <c r="N17" s="1011"/>
      <c r="O17" s="1136"/>
      <c r="P17" s="1136"/>
      <c r="Q17" s="1011"/>
    </row>
    <row r="18" spans="1:17" hidden="1" x14ac:dyDescent="0.25">
      <c r="A18" s="1098" t="s">
        <v>147</v>
      </c>
      <c r="B18" s="1015">
        <v>2</v>
      </c>
      <c r="C18" s="1075">
        <v>1</v>
      </c>
      <c r="D18" s="1016"/>
      <c r="E18" s="1016"/>
      <c r="F18" s="1016"/>
      <c r="G18" s="1016"/>
      <c r="H18" s="1016"/>
      <c r="I18" s="1011"/>
      <c r="J18" s="1011"/>
      <c r="K18" s="1011"/>
      <c r="L18" s="1011"/>
      <c r="M18" s="1011"/>
      <c r="N18" s="1011"/>
      <c r="O18" s="1136"/>
      <c r="P18" s="1136"/>
      <c r="Q18" s="1011"/>
    </row>
    <row r="19" spans="1:17" hidden="1" x14ac:dyDescent="0.25">
      <c r="A19" s="1098" t="s">
        <v>200</v>
      </c>
      <c r="B19" s="1018"/>
      <c r="C19" s="1075">
        <v>2</v>
      </c>
      <c r="D19" s="1016"/>
      <c r="E19" s="1016"/>
      <c r="F19" s="1016"/>
      <c r="G19" s="1016"/>
      <c r="H19" s="1016"/>
      <c r="I19" s="1011"/>
      <c r="J19" s="1011"/>
      <c r="K19" s="1011"/>
      <c r="L19" s="1011"/>
      <c r="M19" s="1011"/>
      <c r="N19" s="1011"/>
      <c r="O19" s="1136"/>
      <c r="P19" s="1136"/>
      <c r="Q19" s="1011"/>
    </row>
    <row r="20" spans="1:17" hidden="1" x14ac:dyDescent="0.25">
      <c r="A20" s="1098" t="s">
        <v>148</v>
      </c>
      <c r="B20" s="1029">
        <v>1</v>
      </c>
      <c r="C20" s="1066">
        <v>1</v>
      </c>
      <c r="D20" s="1027"/>
      <c r="E20" s="1027"/>
      <c r="F20" s="1027"/>
      <c r="G20" s="1027"/>
      <c r="H20" s="1027"/>
      <c r="I20" s="1011"/>
      <c r="J20" s="1011"/>
      <c r="K20" s="1011"/>
      <c r="L20" s="1011"/>
      <c r="M20" s="1011"/>
      <c r="N20" s="1011"/>
      <c r="O20" s="1136"/>
      <c r="P20" s="1136"/>
      <c r="Q20" s="1011"/>
    </row>
    <row r="21" spans="1:17" hidden="1" x14ac:dyDescent="0.25">
      <c r="A21" s="1098" t="s">
        <v>153</v>
      </c>
      <c r="B21" s="1022">
        <v>1</v>
      </c>
      <c r="C21" s="1066">
        <v>2</v>
      </c>
      <c r="D21" s="1027"/>
      <c r="E21" s="1027"/>
      <c r="F21" s="1027"/>
      <c r="G21" s="1027"/>
      <c r="H21" s="1027"/>
      <c r="I21" s="1011"/>
      <c r="J21" s="1011"/>
      <c r="K21" s="1011"/>
      <c r="L21" s="1011"/>
      <c r="M21" s="1011"/>
      <c r="N21" s="1011"/>
      <c r="O21" s="1133"/>
      <c r="P21" s="1133"/>
      <c r="Q21" s="1011"/>
    </row>
    <row r="22" spans="1:17" hidden="1" x14ac:dyDescent="0.25">
      <c r="A22" s="1014" t="s">
        <v>425</v>
      </c>
      <c r="B22" s="1102">
        <v>1</v>
      </c>
      <c r="C22" s="1082">
        <v>1</v>
      </c>
      <c r="D22" s="1082"/>
      <c r="E22" s="1027"/>
      <c r="F22" s="1082"/>
      <c r="G22" s="1082"/>
      <c r="H22" s="1082"/>
      <c r="I22" s="1011"/>
      <c r="J22" s="1011"/>
      <c r="K22" s="1011"/>
      <c r="L22" s="1011"/>
      <c r="M22" s="1011"/>
      <c r="N22" s="1011"/>
      <c r="O22" s="1133"/>
      <c r="P22" s="1133"/>
      <c r="Q22" s="1011"/>
    </row>
    <row r="23" spans="1:17" ht="15.75" hidden="1" thickBot="1" x14ac:dyDescent="0.3">
      <c r="A23" s="1070" t="s">
        <v>149</v>
      </c>
      <c r="B23" s="1071">
        <v>4</v>
      </c>
      <c r="C23" s="1073">
        <v>4</v>
      </c>
      <c r="D23" s="1103"/>
      <c r="E23" s="1103"/>
      <c r="F23" s="1103"/>
      <c r="G23" s="1103"/>
      <c r="H23" s="1103"/>
      <c r="I23" s="1011"/>
      <c r="J23" s="1011"/>
      <c r="K23" s="1011"/>
      <c r="L23" s="1011"/>
      <c r="M23" s="1011"/>
      <c r="N23" s="1011"/>
      <c r="O23" s="1133"/>
      <c r="P23" s="1133"/>
      <c r="Q23" s="1011"/>
    </row>
    <row r="24" spans="1:17" ht="15.75" hidden="1" thickBot="1" x14ac:dyDescent="0.3">
      <c r="A24" s="1063" t="s">
        <v>7</v>
      </c>
      <c r="B24" s="1064">
        <f>SUM(B18:B23)</f>
        <v>9</v>
      </c>
      <c r="C24" s="1065">
        <f>SUM(C18:C23)</f>
        <v>11</v>
      </c>
      <c r="D24" s="1065">
        <f>SUM(D18:D23)</f>
        <v>0</v>
      </c>
      <c r="E24" s="1065">
        <f>SUM(E18:E23)</f>
        <v>0</v>
      </c>
      <c r="F24" s="1065">
        <f>SUM(F18:F23)</f>
        <v>0</v>
      </c>
      <c r="G24" s="1065">
        <f t="shared" ref="G24" si="1">SUM(G18:G23)</f>
        <v>0</v>
      </c>
      <c r="H24" s="1065">
        <f t="shared" ref="H24" si="2">SUM(H18:H23)</f>
        <v>0</v>
      </c>
      <c r="I24" s="1011"/>
      <c r="J24" s="1011"/>
      <c r="K24" s="1011"/>
      <c r="L24" s="1011"/>
      <c r="M24" s="1011"/>
      <c r="N24" s="1011"/>
      <c r="O24" s="1133"/>
      <c r="P24" s="1133"/>
      <c r="Q24" s="1011"/>
    </row>
    <row r="25" spans="1:17" x14ac:dyDescent="0.25">
      <c r="A25" s="1011"/>
      <c r="B25" s="1011"/>
      <c r="C25" s="1011"/>
      <c r="D25" s="1011"/>
      <c r="E25" s="1011"/>
      <c r="F25" s="1011"/>
      <c r="G25" s="1011"/>
      <c r="H25" s="1011"/>
      <c r="I25" s="1011"/>
      <c r="J25" s="1011"/>
      <c r="K25" s="1011"/>
      <c r="L25" s="1011"/>
      <c r="M25" s="1011"/>
      <c r="N25" s="1011"/>
      <c r="O25" s="1133"/>
      <c r="P25" s="1133"/>
      <c r="Q25" s="1011"/>
    </row>
    <row r="26" spans="1:17" x14ac:dyDescent="0.25">
      <c r="A26" s="1011"/>
      <c r="B26" s="1011"/>
      <c r="C26" s="1011"/>
      <c r="D26" s="1011"/>
      <c r="E26" s="1011"/>
      <c r="F26" s="1011"/>
      <c r="G26" s="1011"/>
      <c r="H26" s="1011"/>
      <c r="I26" s="1011"/>
      <c r="J26" s="1011"/>
      <c r="K26" s="1011"/>
      <c r="L26" s="1011"/>
      <c r="M26" s="1011"/>
      <c r="N26" s="1011"/>
      <c r="O26" s="1133"/>
      <c r="P26" s="1133"/>
      <c r="Q26" s="1011"/>
    </row>
    <row r="27" spans="1:17" x14ac:dyDescent="0.25">
      <c r="A27" s="1011"/>
      <c r="B27" s="1011"/>
      <c r="C27" s="1011"/>
      <c r="D27" s="1011"/>
      <c r="E27" s="1011"/>
      <c r="F27" s="1011"/>
      <c r="G27" s="1011"/>
      <c r="H27" s="1011"/>
      <c r="I27" s="1011"/>
      <c r="J27" s="1011"/>
      <c r="K27" s="1011"/>
      <c r="L27" s="1011"/>
      <c r="M27" s="1011"/>
      <c r="N27" s="1011"/>
      <c r="O27" s="1133"/>
      <c r="P27" s="1133"/>
      <c r="Q27" s="1011"/>
    </row>
    <row r="28" spans="1:17" x14ac:dyDescent="0.25">
      <c r="A28" s="1011"/>
      <c r="B28" s="1011"/>
      <c r="C28" s="1011"/>
      <c r="D28" s="1011"/>
      <c r="E28" s="1011"/>
      <c r="F28" s="1011"/>
      <c r="G28" s="1011"/>
      <c r="H28" s="1011"/>
      <c r="I28" s="1011"/>
      <c r="J28" s="1011"/>
      <c r="K28" s="1011"/>
      <c r="L28" s="1011"/>
      <c r="M28" s="1011"/>
      <c r="N28" s="1011"/>
      <c r="O28" s="1133"/>
      <c r="P28" s="1133"/>
      <c r="Q28" s="1011"/>
    </row>
    <row r="29" spans="1:17" x14ac:dyDescent="0.25">
      <c r="A29" s="1011"/>
      <c r="B29" s="1011"/>
      <c r="C29" s="1011"/>
      <c r="D29" s="1011"/>
      <c r="E29" s="1011"/>
      <c r="F29" s="1011"/>
      <c r="G29" s="1011"/>
      <c r="H29" s="1011"/>
      <c r="I29" s="1011"/>
      <c r="J29" s="1011"/>
      <c r="K29" s="1011"/>
      <c r="L29" s="1011"/>
      <c r="M29" s="1011"/>
      <c r="N29" s="1011"/>
      <c r="O29" s="1133"/>
      <c r="P29" s="1133"/>
      <c r="Q29" s="1011"/>
    </row>
    <row r="30" spans="1:17" x14ac:dyDescent="0.25">
      <c r="A30" s="1011"/>
      <c r="B30" s="1011"/>
      <c r="C30" s="1011"/>
      <c r="D30" s="1011"/>
      <c r="E30" s="1011"/>
      <c r="F30" s="1011"/>
      <c r="G30" s="1011"/>
      <c r="H30" s="1011"/>
      <c r="I30" s="1011"/>
      <c r="J30" s="1011"/>
      <c r="K30" s="1011"/>
      <c r="L30" s="1011"/>
      <c r="M30" s="1011"/>
      <c r="N30" s="1011"/>
      <c r="O30" s="1133"/>
      <c r="P30" s="1133"/>
      <c r="Q30" s="1011"/>
    </row>
    <row r="31" spans="1:17" x14ac:dyDescent="0.25">
      <c r="A31" s="1011"/>
      <c r="B31" s="1011"/>
      <c r="C31" s="1011"/>
      <c r="D31" s="1011"/>
      <c r="E31" s="1011"/>
      <c r="F31" s="1011"/>
      <c r="G31" s="1011"/>
      <c r="H31" s="1011"/>
      <c r="I31" s="1011"/>
      <c r="J31" s="1011"/>
      <c r="K31" s="1011"/>
      <c r="L31" s="1011"/>
      <c r="M31" s="1011"/>
      <c r="N31" s="1011"/>
      <c r="O31" s="1133"/>
      <c r="P31" s="1133"/>
      <c r="Q31" s="1011"/>
    </row>
    <row r="32" spans="1:17" x14ac:dyDescent="0.25">
      <c r="A32" s="1011"/>
      <c r="B32" s="1011"/>
      <c r="C32" s="1011"/>
      <c r="D32" s="1011"/>
      <c r="E32" s="1011"/>
      <c r="F32" s="1011"/>
      <c r="G32" s="1011"/>
      <c r="H32" s="1011"/>
      <c r="I32" s="1011"/>
      <c r="J32" s="1011"/>
      <c r="K32" s="1011"/>
      <c r="L32" s="1011"/>
      <c r="M32" s="1011"/>
      <c r="N32" s="1011"/>
      <c r="O32" s="1133"/>
      <c r="P32" s="1133"/>
      <c r="Q32" s="1011"/>
    </row>
    <row r="33" spans="1:17" x14ac:dyDescent="0.25">
      <c r="A33" s="1011"/>
      <c r="B33" s="1011"/>
      <c r="C33" s="1011"/>
      <c r="D33" s="1011"/>
      <c r="E33" s="1011"/>
      <c r="F33" s="1011"/>
      <c r="G33" s="1011"/>
      <c r="H33" s="1011"/>
      <c r="I33" s="1011"/>
      <c r="J33" s="1011"/>
      <c r="K33" s="1011"/>
      <c r="L33" s="1011"/>
      <c r="M33" s="1011"/>
      <c r="N33" s="1011"/>
      <c r="O33" s="1133"/>
      <c r="P33" s="1133"/>
      <c r="Q33" s="1011"/>
    </row>
    <row r="34" spans="1:17" x14ac:dyDescent="0.25">
      <c r="A34" s="1011"/>
      <c r="B34" s="1011"/>
      <c r="C34" s="1011"/>
      <c r="D34" s="1011"/>
      <c r="E34" s="1011"/>
      <c r="F34" s="1011"/>
      <c r="G34" s="1011"/>
      <c r="H34" s="1011"/>
      <c r="I34" s="1011"/>
      <c r="J34" s="1011"/>
      <c r="K34" s="1011"/>
      <c r="L34" s="1011"/>
      <c r="M34" s="1011"/>
      <c r="N34" s="1011"/>
      <c r="O34" s="1133"/>
      <c r="P34" s="1133"/>
      <c r="Q34" s="1011"/>
    </row>
    <row r="35" spans="1:17" x14ac:dyDescent="0.25">
      <c r="A35" s="1011"/>
      <c r="B35" s="1011"/>
      <c r="C35" s="1011"/>
      <c r="D35" s="1011"/>
      <c r="E35" s="1011"/>
      <c r="F35" s="1011"/>
      <c r="G35" s="1011"/>
      <c r="H35" s="1011"/>
      <c r="I35" s="1011"/>
      <c r="J35" s="1011"/>
      <c r="K35" s="1011"/>
      <c r="L35" s="1011"/>
      <c r="M35" s="1011"/>
      <c r="N35" s="1011"/>
      <c r="O35" s="1133"/>
      <c r="P35" s="1133"/>
      <c r="Q35" s="1011"/>
    </row>
    <row r="36" spans="1:17" x14ac:dyDescent="0.25">
      <c r="A36" s="1011"/>
      <c r="B36" s="1011"/>
      <c r="C36" s="1011"/>
      <c r="D36" s="1011"/>
      <c r="E36" s="1011"/>
      <c r="F36" s="1011"/>
      <c r="G36" s="1011"/>
      <c r="H36" s="1011"/>
      <c r="I36" s="1011"/>
      <c r="J36" s="1011"/>
      <c r="K36" s="1011"/>
      <c r="L36" s="1011"/>
      <c r="M36" s="1011"/>
      <c r="N36" s="1011"/>
      <c r="O36" s="1133"/>
      <c r="P36" s="1133"/>
      <c r="Q36" s="1011"/>
    </row>
    <row r="37" spans="1:17" x14ac:dyDescent="0.25">
      <c r="A37" s="1011"/>
      <c r="B37" s="1011"/>
      <c r="C37" s="1011"/>
      <c r="D37" s="1011"/>
      <c r="E37" s="1011"/>
      <c r="F37" s="1011"/>
      <c r="G37" s="1011"/>
      <c r="H37" s="1011"/>
      <c r="I37" s="1011"/>
      <c r="J37" s="1011"/>
      <c r="K37" s="1011"/>
      <c r="L37" s="1011"/>
      <c r="M37" s="1011"/>
      <c r="N37" s="1011"/>
      <c r="O37" s="1133"/>
      <c r="P37" s="1133"/>
      <c r="Q37" s="1011"/>
    </row>
    <row r="38" spans="1:17" x14ac:dyDescent="0.25">
      <c r="A38" s="1011"/>
      <c r="B38" s="1011"/>
      <c r="C38" s="1011"/>
      <c r="D38" s="1011"/>
      <c r="E38" s="1011"/>
      <c r="F38" s="1011"/>
      <c r="G38" s="1011"/>
      <c r="H38" s="1011"/>
      <c r="I38" s="1011"/>
      <c r="J38" s="1011"/>
      <c r="K38" s="1011"/>
      <c r="L38" s="1011"/>
      <c r="M38" s="1011"/>
      <c r="N38" s="1011"/>
      <c r="O38" s="1133"/>
      <c r="P38" s="1133"/>
      <c r="Q38" s="1011"/>
    </row>
    <row r="39" spans="1:17" x14ac:dyDescent="0.25">
      <c r="A39" s="1011"/>
      <c r="B39" s="1011"/>
      <c r="C39" s="1011"/>
      <c r="D39" s="1011"/>
      <c r="E39" s="1011"/>
      <c r="F39" s="1011"/>
      <c r="G39" s="1011"/>
      <c r="H39" s="1011"/>
      <c r="I39" s="1011"/>
      <c r="J39" s="1011"/>
      <c r="K39" s="1011"/>
      <c r="L39" s="1011"/>
      <c r="M39" s="1011"/>
      <c r="N39" s="1011"/>
      <c r="O39" s="1133"/>
      <c r="P39" s="1133"/>
      <c r="Q39" s="1011"/>
    </row>
    <row r="40" spans="1:17" x14ac:dyDescent="0.25">
      <c r="A40" s="1011"/>
      <c r="B40" s="1011"/>
      <c r="C40" s="1011"/>
      <c r="D40" s="1011"/>
      <c r="E40" s="1011"/>
      <c r="F40" s="1011"/>
      <c r="G40" s="1011"/>
      <c r="H40" s="1011"/>
      <c r="I40" s="1011"/>
      <c r="J40" s="1011"/>
      <c r="K40" s="1011"/>
      <c r="L40" s="1011"/>
      <c r="M40" s="1011"/>
      <c r="N40" s="1011"/>
      <c r="O40" s="1133"/>
      <c r="P40" s="1133"/>
      <c r="Q40" s="1011"/>
    </row>
    <row r="41" spans="1:17" x14ac:dyDescent="0.25">
      <c r="A41" s="1011"/>
      <c r="B41" s="1011"/>
      <c r="C41" s="1011"/>
      <c r="D41" s="1011"/>
      <c r="E41" s="1011"/>
      <c r="F41" s="1011"/>
      <c r="G41" s="1011"/>
      <c r="H41" s="1011"/>
      <c r="I41" s="1011"/>
      <c r="J41" s="1011"/>
      <c r="K41" s="1011"/>
      <c r="L41" s="1011"/>
      <c r="M41" s="1011"/>
      <c r="N41" s="1011"/>
      <c r="O41" s="1133"/>
      <c r="P41" s="1133"/>
      <c r="Q41" s="1011"/>
    </row>
    <row r="42" spans="1:17" x14ac:dyDescent="0.25">
      <c r="A42" s="1011"/>
      <c r="B42" s="1011"/>
      <c r="C42" s="1011"/>
      <c r="D42" s="1011"/>
      <c r="E42" s="1011"/>
      <c r="F42" s="1011"/>
      <c r="G42" s="1011"/>
      <c r="H42" s="1011"/>
      <c r="I42" s="1011"/>
      <c r="J42" s="1011"/>
      <c r="K42" s="1011"/>
      <c r="L42" s="1011"/>
      <c r="M42" s="1011"/>
      <c r="N42" s="1011"/>
      <c r="O42" s="1133"/>
      <c r="P42" s="1133"/>
      <c r="Q42" s="1011"/>
    </row>
    <row r="43" spans="1:17" x14ac:dyDescent="0.25">
      <c r="A43" s="1011"/>
      <c r="B43" s="1011"/>
      <c r="C43" s="1011"/>
      <c r="D43" s="1011"/>
      <c r="E43" s="1011"/>
      <c r="F43" s="1011"/>
      <c r="G43" s="1011"/>
      <c r="H43" s="1011"/>
      <c r="I43" s="1011"/>
      <c r="J43" s="1011"/>
      <c r="K43" s="1011"/>
      <c r="L43" s="1011"/>
      <c r="M43" s="1011"/>
      <c r="N43" s="1011"/>
      <c r="O43" s="1133"/>
      <c r="P43" s="1133"/>
      <c r="Q43" s="1011"/>
    </row>
    <row r="44" spans="1:17" x14ac:dyDescent="0.25">
      <c r="A44" s="1011"/>
      <c r="B44" s="1011"/>
      <c r="C44" s="1011"/>
      <c r="D44" s="1011"/>
      <c r="E44" s="1011"/>
      <c r="F44" s="1011"/>
      <c r="G44" s="1011"/>
      <c r="H44" s="1011"/>
      <c r="I44" s="1011"/>
      <c r="J44" s="1011"/>
      <c r="K44" s="1011"/>
      <c r="L44" s="1011"/>
      <c r="M44" s="1011"/>
      <c r="N44" s="1011"/>
      <c r="O44" s="1133"/>
      <c r="P44" s="1133"/>
      <c r="Q44" s="1011"/>
    </row>
    <row r="45" spans="1:17" x14ac:dyDescent="0.25">
      <c r="A45" s="1011"/>
      <c r="B45" s="1011"/>
      <c r="C45" s="1011"/>
      <c r="D45" s="1011"/>
      <c r="E45" s="1011"/>
      <c r="F45" s="1011"/>
      <c r="G45" s="1011"/>
      <c r="H45" s="1011"/>
      <c r="I45" s="1011"/>
      <c r="J45" s="1011"/>
      <c r="K45" s="1011"/>
      <c r="L45" s="1011"/>
      <c r="M45" s="1011"/>
      <c r="N45" s="1011"/>
      <c r="O45" s="1133"/>
      <c r="P45" s="1133"/>
      <c r="Q45" s="1011"/>
    </row>
    <row r="46" spans="1:17" x14ac:dyDescent="0.25">
      <c r="A46" s="1011"/>
      <c r="B46" s="1011"/>
      <c r="C46" s="1011"/>
      <c r="D46" s="1011"/>
      <c r="E46" s="1011"/>
      <c r="F46" s="1011"/>
      <c r="G46" s="1011"/>
      <c r="H46" s="1011"/>
      <c r="I46" s="1011"/>
      <c r="J46" s="1011"/>
      <c r="K46" s="1011"/>
      <c r="L46" s="1011"/>
      <c r="M46" s="1011"/>
      <c r="N46" s="1011"/>
      <c r="O46" s="1133"/>
      <c r="P46" s="1133"/>
      <c r="Q46" s="1011"/>
    </row>
    <row r="47" spans="1:17" x14ac:dyDescent="0.25">
      <c r="A47" s="1011"/>
      <c r="B47" s="1011"/>
      <c r="C47" s="1011"/>
      <c r="D47" s="1011"/>
      <c r="E47" s="1011"/>
      <c r="F47" s="1011"/>
      <c r="G47" s="1011"/>
      <c r="H47" s="1011"/>
      <c r="I47" s="1011"/>
      <c r="J47" s="1011"/>
      <c r="K47" s="1011"/>
      <c r="L47" s="1011"/>
      <c r="M47" s="1011"/>
      <c r="N47" s="1011"/>
      <c r="O47" s="1133"/>
      <c r="P47" s="1133"/>
      <c r="Q47" s="1011"/>
    </row>
    <row r="48" spans="1:17" x14ac:dyDescent="0.25">
      <c r="A48" s="1011"/>
      <c r="B48" s="1011"/>
      <c r="C48" s="1011"/>
      <c r="D48" s="1011"/>
      <c r="E48" s="1011"/>
      <c r="F48" s="1011"/>
      <c r="G48" s="1011"/>
      <c r="H48" s="1011"/>
      <c r="I48" s="1011"/>
      <c r="J48" s="1011"/>
      <c r="K48" s="1011"/>
      <c r="L48" s="1011"/>
      <c r="M48" s="1011"/>
      <c r="N48" s="1011"/>
      <c r="O48" s="1133"/>
      <c r="P48" s="1133"/>
      <c r="Q48" s="1011"/>
    </row>
    <row r="49" spans="1:17" x14ac:dyDescent="0.25">
      <c r="A49" s="1011"/>
      <c r="B49" s="1011"/>
      <c r="C49" s="1011"/>
      <c r="D49" s="1011"/>
      <c r="E49" s="1011"/>
      <c r="F49" s="1011"/>
      <c r="G49" s="1011"/>
      <c r="H49" s="1011"/>
      <c r="I49" s="1011"/>
      <c r="J49" s="1011"/>
      <c r="K49" s="1011"/>
      <c r="L49" s="1011"/>
      <c r="M49" s="1011"/>
      <c r="N49" s="1011"/>
      <c r="O49" s="1133"/>
      <c r="P49" s="1133"/>
      <c r="Q49" s="1011"/>
    </row>
    <row r="50" spans="1:17" x14ac:dyDescent="0.25">
      <c r="A50" s="1011"/>
      <c r="B50" s="1011"/>
      <c r="C50" s="1011"/>
      <c r="D50" s="1011"/>
      <c r="E50" s="1011"/>
      <c r="F50" s="1011"/>
      <c r="G50" s="1011"/>
      <c r="H50" s="1011"/>
      <c r="I50" s="1011"/>
      <c r="J50" s="1011"/>
      <c r="K50" s="1011"/>
      <c r="L50" s="1011"/>
      <c r="M50" s="1011"/>
      <c r="N50" s="1011"/>
      <c r="O50" s="1133"/>
      <c r="P50" s="1133"/>
      <c r="Q50" s="1011"/>
    </row>
    <row r="51" spans="1:17" x14ac:dyDescent="0.25">
      <c r="A51" s="1011"/>
      <c r="B51" s="1011"/>
      <c r="C51" s="1011"/>
      <c r="D51" s="1011"/>
      <c r="E51" s="1011"/>
      <c r="F51" s="1011"/>
      <c r="G51" s="1011"/>
      <c r="H51" s="1011"/>
      <c r="I51" s="1011"/>
      <c r="J51" s="1011"/>
      <c r="K51" s="1011"/>
      <c r="L51" s="1011"/>
      <c r="M51" s="1011"/>
      <c r="N51" s="1011"/>
      <c r="O51" s="1133"/>
      <c r="P51" s="1133"/>
      <c r="Q51" s="1011"/>
    </row>
    <row r="52" spans="1:17" x14ac:dyDescent="0.25">
      <c r="A52" s="1011"/>
      <c r="B52" s="1011"/>
      <c r="C52" s="1011"/>
      <c r="D52" s="1011"/>
      <c r="E52" s="1011"/>
      <c r="F52" s="1011"/>
      <c r="G52" s="1011"/>
      <c r="H52" s="1011"/>
      <c r="I52" s="1011"/>
      <c r="J52" s="1011"/>
      <c r="K52" s="1011"/>
      <c r="L52" s="1011"/>
      <c r="M52" s="1011"/>
      <c r="N52" s="1011"/>
      <c r="O52" s="1133"/>
      <c r="P52" s="1133"/>
      <c r="Q52" s="1011"/>
    </row>
    <row r="53" spans="1:17" x14ac:dyDescent="0.25">
      <c r="A53" s="1011"/>
      <c r="B53" s="1011"/>
      <c r="C53" s="1011"/>
      <c r="D53" s="1011"/>
      <c r="E53" s="1011"/>
      <c r="F53" s="1011"/>
      <c r="G53" s="1011"/>
      <c r="H53" s="1011"/>
      <c r="I53" s="1011"/>
      <c r="J53" s="1011"/>
      <c r="K53" s="1011"/>
      <c r="L53" s="1011"/>
      <c r="M53" s="1011"/>
      <c r="N53" s="1011"/>
      <c r="O53" s="1133"/>
      <c r="P53" s="1133"/>
      <c r="Q53" s="1011"/>
    </row>
    <row r="54" spans="1:17" x14ac:dyDescent="0.25">
      <c r="A54" s="1011"/>
      <c r="B54" s="1011"/>
      <c r="C54" s="1011"/>
      <c r="D54" s="1011"/>
      <c r="E54" s="1011"/>
      <c r="F54" s="1011"/>
      <c r="G54" s="1011"/>
      <c r="H54" s="1011"/>
      <c r="I54" s="1011"/>
      <c r="J54" s="1011"/>
      <c r="K54" s="1011"/>
      <c r="L54" s="1011"/>
      <c r="M54" s="1011"/>
      <c r="N54" s="1011"/>
      <c r="O54" s="1133"/>
      <c r="P54" s="1133"/>
      <c r="Q54" s="1011"/>
    </row>
    <row r="55" spans="1:17" x14ac:dyDescent="0.25">
      <c r="A55" s="1011"/>
      <c r="B55" s="1011"/>
      <c r="C55" s="1011"/>
      <c r="D55" s="1011"/>
      <c r="E55" s="1011"/>
      <c r="F55" s="1011"/>
      <c r="G55" s="1011"/>
      <c r="H55" s="1011"/>
      <c r="I55" s="1011"/>
      <c r="J55" s="1011"/>
      <c r="K55" s="1011"/>
      <c r="L55" s="1011"/>
      <c r="M55" s="1011"/>
      <c r="N55" s="1011"/>
      <c r="O55" s="1133"/>
      <c r="P55" s="1133"/>
      <c r="Q55" s="1011"/>
    </row>
    <row r="56" spans="1:17" x14ac:dyDescent="0.25">
      <c r="A56" s="1011"/>
      <c r="B56" s="1011"/>
      <c r="C56" s="1011"/>
      <c r="D56" s="1011"/>
      <c r="E56" s="1011"/>
      <c r="F56" s="1011"/>
      <c r="G56" s="1011"/>
      <c r="H56" s="1011"/>
      <c r="I56" s="1011"/>
      <c r="J56" s="1011"/>
      <c r="K56" s="1011"/>
      <c r="L56" s="1011"/>
      <c r="M56" s="1011"/>
      <c r="N56" s="1011"/>
      <c r="O56" s="1133"/>
      <c r="P56" s="1133"/>
      <c r="Q56" s="1011"/>
    </row>
    <row r="57" spans="1:17" x14ac:dyDescent="0.25">
      <c r="A57" s="1011"/>
      <c r="B57" s="1011"/>
      <c r="C57" s="1011"/>
      <c r="D57" s="1011"/>
      <c r="E57" s="1011"/>
      <c r="F57" s="1011"/>
      <c r="G57" s="1011"/>
      <c r="H57" s="1011"/>
      <c r="I57" s="1011"/>
      <c r="J57" s="1011"/>
      <c r="K57" s="1011"/>
      <c r="L57" s="1011"/>
      <c r="M57" s="1011"/>
      <c r="N57" s="1011"/>
      <c r="O57" s="1133"/>
      <c r="P57" s="1133"/>
      <c r="Q57" s="1011"/>
    </row>
    <row r="58" spans="1:17" x14ac:dyDescent="0.25">
      <c r="A58" s="1011"/>
      <c r="B58" s="1011"/>
      <c r="C58" s="1011"/>
      <c r="D58" s="1011"/>
      <c r="E58" s="1011"/>
      <c r="F58" s="1011"/>
      <c r="G58" s="1011"/>
      <c r="H58" s="1011"/>
      <c r="I58" s="1011"/>
      <c r="J58" s="1011"/>
      <c r="K58" s="1011"/>
      <c r="L58" s="1011"/>
      <c r="M58" s="1011"/>
      <c r="N58" s="1011"/>
      <c r="O58" s="1133"/>
      <c r="P58" s="1133"/>
      <c r="Q58" s="1011"/>
    </row>
    <row r="59" spans="1:17" x14ac:dyDescent="0.25">
      <c r="A59" s="1011"/>
      <c r="B59" s="1011"/>
      <c r="C59" s="1011"/>
      <c r="D59" s="1011"/>
      <c r="E59" s="1011"/>
      <c r="F59" s="1011"/>
      <c r="G59" s="1011"/>
      <c r="H59" s="1011"/>
      <c r="I59" s="1011"/>
      <c r="J59" s="1011"/>
      <c r="K59" s="1011"/>
      <c r="L59" s="1011"/>
      <c r="M59" s="1011"/>
      <c r="N59" s="1011"/>
      <c r="O59" s="1133"/>
      <c r="P59" s="1133"/>
      <c r="Q59" s="1011"/>
    </row>
    <row r="60" spans="1:17" x14ac:dyDescent="0.25">
      <c r="A60" s="1011"/>
      <c r="B60" s="1011"/>
      <c r="C60" s="1011"/>
      <c r="D60" s="1011"/>
      <c r="E60" s="1011"/>
      <c r="F60" s="1011"/>
      <c r="G60" s="1011"/>
      <c r="H60" s="1011"/>
      <c r="I60" s="1011"/>
      <c r="J60" s="1011"/>
      <c r="K60" s="1011"/>
      <c r="L60" s="1011"/>
      <c r="M60" s="1011"/>
      <c r="N60" s="1011"/>
      <c r="O60" s="1133"/>
      <c r="P60" s="1133"/>
      <c r="Q60" s="1011"/>
    </row>
    <row r="61" spans="1:17" x14ac:dyDescent="0.25">
      <c r="A61" s="1011"/>
      <c r="B61" s="1011"/>
      <c r="C61" s="1011"/>
      <c r="D61" s="1011"/>
      <c r="E61" s="1011"/>
      <c r="F61" s="1011"/>
      <c r="G61" s="1011"/>
      <c r="H61" s="1011"/>
      <c r="I61" s="1011"/>
      <c r="J61" s="1011"/>
      <c r="K61" s="1011"/>
      <c r="L61" s="1011"/>
      <c r="M61" s="1011"/>
      <c r="N61" s="1011"/>
      <c r="O61" s="1133"/>
      <c r="P61" s="1133"/>
      <c r="Q61" s="1011"/>
    </row>
    <row r="62" spans="1:17" x14ac:dyDescent="0.25">
      <c r="A62" s="1011"/>
      <c r="B62" s="1011"/>
      <c r="C62" s="1011"/>
      <c r="D62" s="1011"/>
      <c r="E62" s="1011"/>
      <c r="F62" s="1011"/>
      <c r="G62" s="1011"/>
      <c r="H62" s="1011"/>
      <c r="I62" s="1011"/>
      <c r="J62" s="1011"/>
      <c r="K62" s="1011"/>
      <c r="L62" s="1011"/>
      <c r="M62" s="1011"/>
      <c r="N62" s="1011"/>
      <c r="O62" s="1133"/>
      <c r="P62" s="1133"/>
      <c r="Q62" s="1011"/>
    </row>
    <row r="63" spans="1:17" x14ac:dyDescent="0.25">
      <c r="A63" s="1011"/>
      <c r="B63" s="1011"/>
      <c r="C63" s="1011"/>
      <c r="D63" s="1011"/>
      <c r="E63" s="1011"/>
      <c r="F63" s="1011"/>
      <c r="G63" s="1011"/>
      <c r="H63" s="1011"/>
      <c r="I63" s="1011"/>
      <c r="J63" s="1011"/>
      <c r="K63" s="1011"/>
      <c r="L63" s="1011"/>
      <c r="M63" s="1011"/>
      <c r="N63" s="1011"/>
      <c r="O63" s="1133"/>
      <c r="P63" s="1133"/>
      <c r="Q63" s="1011"/>
    </row>
    <row r="64" spans="1:17" x14ac:dyDescent="0.25">
      <c r="A64" s="1011"/>
      <c r="B64" s="1011"/>
      <c r="C64" s="1011"/>
      <c r="D64" s="1011"/>
      <c r="E64" s="1011"/>
      <c r="F64" s="1011"/>
      <c r="G64" s="1011"/>
      <c r="H64" s="1011"/>
      <c r="I64" s="1011"/>
      <c r="J64" s="1011"/>
      <c r="K64" s="1011"/>
      <c r="L64" s="1011"/>
      <c r="M64" s="1011"/>
      <c r="N64" s="1011"/>
      <c r="O64" s="1133"/>
      <c r="P64" s="1133"/>
      <c r="Q64" s="1011"/>
    </row>
    <row r="65" spans="1:17" x14ac:dyDescent="0.25">
      <c r="A65" s="1011"/>
      <c r="B65" s="1011"/>
      <c r="C65" s="1011"/>
      <c r="D65" s="1011"/>
      <c r="E65" s="1011"/>
      <c r="F65" s="1011"/>
      <c r="G65" s="1011"/>
      <c r="H65" s="1011"/>
      <c r="I65" s="1011"/>
      <c r="J65" s="1011"/>
      <c r="K65" s="1011"/>
      <c r="L65" s="1011"/>
      <c r="M65" s="1011"/>
      <c r="N65" s="1011"/>
      <c r="O65" s="1133"/>
      <c r="P65" s="1133"/>
      <c r="Q65" s="1011"/>
    </row>
    <row r="66" spans="1:17" x14ac:dyDescent="0.25">
      <c r="A66" s="1011"/>
      <c r="B66" s="1011"/>
      <c r="C66" s="1011"/>
      <c r="D66" s="1011"/>
      <c r="E66" s="1011"/>
      <c r="F66" s="1011"/>
      <c r="G66" s="1011"/>
      <c r="H66" s="1011"/>
      <c r="I66" s="1011"/>
      <c r="J66" s="1011"/>
      <c r="K66" s="1011"/>
      <c r="L66" s="1011"/>
      <c r="M66" s="1011"/>
      <c r="N66" s="1011"/>
      <c r="O66" s="1133"/>
      <c r="P66" s="1133"/>
      <c r="Q66" s="1011"/>
    </row>
    <row r="67" spans="1:17" x14ac:dyDescent="0.25">
      <c r="A67" s="1011"/>
      <c r="B67" s="1011"/>
      <c r="C67" s="1011"/>
      <c r="D67" s="1011"/>
      <c r="E67" s="1011"/>
      <c r="F67" s="1011"/>
      <c r="G67" s="1011"/>
      <c r="H67" s="1011"/>
      <c r="I67" s="1011"/>
      <c r="J67" s="1011"/>
      <c r="K67" s="1011"/>
      <c r="L67" s="1011"/>
      <c r="M67" s="1011"/>
      <c r="N67" s="1011"/>
      <c r="O67" s="1133"/>
      <c r="P67" s="1133"/>
      <c r="Q67" s="1011"/>
    </row>
    <row r="68" spans="1:17" x14ac:dyDescent="0.25">
      <c r="A68" s="1011"/>
      <c r="B68" s="1011"/>
      <c r="C68" s="1011"/>
      <c r="D68" s="1011"/>
      <c r="E68" s="1011"/>
      <c r="F68" s="1011"/>
      <c r="G68" s="1011"/>
      <c r="H68" s="1011"/>
      <c r="I68" s="1011"/>
      <c r="J68" s="1011"/>
      <c r="K68" s="1011"/>
      <c r="L68" s="1011"/>
      <c r="M68" s="1011"/>
      <c r="N68" s="1011"/>
      <c r="O68" s="1133"/>
      <c r="P68" s="1133"/>
      <c r="Q68" s="1011"/>
    </row>
    <row r="69" spans="1:17" x14ac:dyDescent="0.25">
      <c r="A69" s="1011"/>
      <c r="B69" s="1011"/>
      <c r="C69" s="1011"/>
      <c r="D69" s="1011"/>
      <c r="E69" s="1011"/>
      <c r="F69" s="1011"/>
      <c r="G69" s="1011"/>
      <c r="H69" s="1011"/>
      <c r="I69" s="1011"/>
      <c r="J69" s="1011"/>
      <c r="K69" s="1011"/>
      <c r="L69" s="1011"/>
      <c r="M69" s="1011"/>
      <c r="N69" s="1011"/>
      <c r="O69" s="1133"/>
      <c r="P69" s="1133"/>
      <c r="Q69" s="1011"/>
    </row>
    <row r="70" spans="1:17" x14ac:dyDescent="0.25">
      <c r="A70" s="1011"/>
      <c r="B70" s="1011"/>
      <c r="C70" s="1011"/>
      <c r="D70" s="1011"/>
      <c r="E70" s="1011"/>
      <c r="F70" s="1011"/>
      <c r="G70" s="1011"/>
      <c r="H70" s="1011"/>
      <c r="I70" s="1011"/>
      <c r="J70" s="1011"/>
      <c r="K70" s="1011"/>
      <c r="L70" s="1011"/>
      <c r="M70" s="1011"/>
      <c r="N70" s="1011"/>
      <c r="O70" s="1133"/>
      <c r="P70" s="1133"/>
      <c r="Q70" s="1011"/>
    </row>
    <row r="71" spans="1:17" x14ac:dyDescent="0.25">
      <c r="A71" s="1011"/>
      <c r="B71" s="1011"/>
      <c r="C71" s="1011"/>
      <c r="D71" s="1011"/>
      <c r="E71" s="1011"/>
      <c r="F71" s="1011"/>
      <c r="G71" s="1011"/>
      <c r="H71" s="1011"/>
      <c r="I71" s="1011"/>
      <c r="J71" s="1011"/>
      <c r="K71" s="1011"/>
      <c r="L71" s="1011"/>
      <c r="M71" s="1011"/>
      <c r="N71" s="1011"/>
      <c r="O71" s="1133"/>
      <c r="P71" s="1133"/>
      <c r="Q71" s="1011"/>
    </row>
    <row r="72" spans="1:17" x14ac:dyDescent="0.25">
      <c r="A72" s="1011"/>
      <c r="B72" s="1011"/>
      <c r="C72" s="1011"/>
      <c r="D72" s="1011"/>
      <c r="E72" s="1011"/>
      <c r="F72" s="1011"/>
      <c r="G72" s="1011"/>
      <c r="H72" s="1011"/>
      <c r="I72" s="1011"/>
      <c r="J72" s="1011"/>
      <c r="K72" s="1011"/>
      <c r="L72" s="1011"/>
      <c r="M72" s="1011"/>
      <c r="N72" s="1011"/>
      <c r="O72" s="1133"/>
      <c r="P72" s="1133"/>
      <c r="Q72" s="1011"/>
    </row>
    <row r="73" spans="1:17" x14ac:dyDescent="0.25">
      <c r="A73" s="1011"/>
      <c r="B73" s="1011"/>
      <c r="C73" s="1011"/>
      <c r="D73" s="1011"/>
      <c r="E73" s="1011"/>
      <c r="F73" s="1011"/>
      <c r="G73" s="1011"/>
      <c r="H73" s="1011"/>
      <c r="I73" s="1011"/>
      <c r="J73" s="1011"/>
      <c r="K73" s="1011"/>
      <c r="L73" s="1011"/>
      <c r="M73" s="1011"/>
      <c r="N73" s="1011"/>
      <c r="O73" s="1133"/>
      <c r="P73" s="1133"/>
      <c r="Q73" s="1011"/>
    </row>
    <row r="74" spans="1:17" x14ac:dyDescent="0.25">
      <c r="A74" s="1011"/>
      <c r="B74" s="1011"/>
      <c r="C74" s="1011"/>
      <c r="D74" s="1011"/>
      <c r="E74" s="1011"/>
      <c r="F74" s="1011"/>
      <c r="G74" s="1011"/>
      <c r="H74" s="1011"/>
      <c r="I74" s="1011"/>
      <c r="J74" s="1011"/>
      <c r="K74" s="1011"/>
      <c r="L74" s="1011"/>
      <c r="M74" s="1011"/>
      <c r="N74" s="1011"/>
      <c r="O74" s="1133"/>
      <c r="P74" s="1133"/>
      <c r="Q74" s="1011"/>
    </row>
    <row r="75" spans="1:17" x14ac:dyDescent="0.25">
      <c r="A75" s="1011"/>
      <c r="B75" s="1011"/>
      <c r="C75" s="1011"/>
      <c r="D75" s="1011"/>
      <c r="E75" s="1011"/>
      <c r="F75" s="1011"/>
      <c r="G75" s="1011"/>
      <c r="H75" s="1011"/>
      <c r="I75" s="1011"/>
      <c r="J75" s="1011"/>
      <c r="K75" s="1011"/>
      <c r="L75" s="1011"/>
      <c r="M75" s="1011"/>
      <c r="N75" s="1011"/>
      <c r="O75" s="1133"/>
      <c r="P75" s="1133"/>
      <c r="Q75" s="1011"/>
    </row>
    <row r="76" spans="1:17" x14ac:dyDescent="0.25">
      <c r="A76" s="1011"/>
      <c r="B76" s="1011"/>
      <c r="C76" s="1011"/>
      <c r="D76" s="1011"/>
      <c r="E76" s="1011"/>
      <c r="F76" s="1011"/>
      <c r="G76" s="1011"/>
      <c r="H76" s="1011"/>
      <c r="I76" s="1011"/>
      <c r="J76" s="1011"/>
      <c r="K76" s="1011"/>
      <c r="L76" s="1011"/>
      <c r="M76" s="1011"/>
      <c r="N76" s="1011"/>
      <c r="O76" s="1133"/>
      <c r="P76" s="1133"/>
      <c r="Q76" s="1011"/>
    </row>
    <row r="77" spans="1:17" x14ac:dyDescent="0.25">
      <c r="A77" s="1011"/>
      <c r="B77" s="1011"/>
      <c r="C77" s="1011"/>
      <c r="D77" s="1011"/>
      <c r="E77" s="1011"/>
      <c r="F77" s="1011"/>
      <c r="G77" s="1011"/>
      <c r="H77" s="1011"/>
      <c r="I77" s="1011"/>
      <c r="J77" s="1011"/>
      <c r="K77" s="1011"/>
      <c r="L77" s="1011"/>
      <c r="M77" s="1011"/>
      <c r="N77" s="1011"/>
      <c r="O77" s="1133"/>
      <c r="P77" s="1133"/>
      <c r="Q77" s="1011"/>
    </row>
    <row r="78" spans="1:17" x14ac:dyDescent="0.25">
      <c r="A78" s="1011"/>
      <c r="B78" s="1011"/>
      <c r="C78" s="1011"/>
      <c r="D78" s="1011"/>
      <c r="E78" s="1011"/>
      <c r="F78" s="1011"/>
      <c r="G78" s="1011"/>
      <c r="H78" s="1011"/>
      <c r="I78" s="1011"/>
      <c r="J78" s="1011"/>
      <c r="K78" s="1011"/>
      <c r="L78" s="1011"/>
      <c r="M78" s="1011"/>
      <c r="N78" s="1011"/>
      <c r="O78" s="1133"/>
      <c r="P78" s="1133"/>
      <c r="Q78" s="1011"/>
    </row>
    <row r="79" spans="1:17" x14ac:dyDescent="0.25">
      <c r="A79" s="1011"/>
      <c r="B79" s="1011"/>
      <c r="C79" s="1011"/>
      <c r="D79" s="1011"/>
      <c r="E79" s="1011"/>
      <c r="F79" s="1011"/>
      <c r="G79" s="1011"/>
      <c r="H79" s="1011"/>
      <c r="I79" s="1011"/>
      <c r="J79" s="1011"/>
      <c r="K79" s="1011"/>
      <c r="L79" s="1011"/>
      <c r="M79" s="1011"/>
      <c r="N79" s="1011"/>
      <c r="O79" s="1133"/>
      <c r="P79" s="1133"/>
      <c r="Q79" s="1011"/>
    </row>
    <row r="80" spans="1:17" x14ac:dyDescent="0.25">
      <c r="A80" s="1011"/>
      <c r="B80" s="1011"/>
      <c r="C80" s="1011"/>
      <c r="D80" s="1011"/>
      <c r="E80" s="1011"/>
      <c r="F80" s="1011"/>
      <c r="G80" s="1011"/>
      <c r="H80" s="1011"/>
      <c r="I80" s="1011"/>
      <c r="J80" s="1011"/>
      <c r="K80" s="1011"/>
      <c r="L80" s="1011"/>
      <c r="M80" s="1011"/>
      <c r="N80" s="1011"/>
      <c r="O80" s="1133"/>
      <c r="P80" s="1133"/>
      <c r="Q80" s="1011"/>
    </row>
    <row r="81" spans="1:17" x14ac:dyDescent="0.25">
      <c r="A81" s="1011"/>
      <c r="B81" s="1011"/>
      <c r="C81" s="1011"/>
      <c r="D81" s="1011"/>
      <c r="E81" s="1011"/>
      <c r="F81" s="1011"/>
      <c r="G81" s="1011"/>
      <c r="H81" s="1011"/>
      <c r="I81" s="1011"/>
      <c r="J81" s="1011"/>
      <c r="K81" s="1011"/>
      <c r="L81" s="1011"/>
      <c r="M81" s="1011"/>
      <c r="N81" s="1011"/>
      <c r="O81" s="1133"/>
      <c r="P81" s="1133"/>
      <c r="Q81" s="1011"/>
    </row>
    <row r="82" spans="1:17" x14ac:dyDescent="0.25">
      <c r="A82" s="1011"/>
      <c r="B82" s="1011"/>
      <c r="C82" s="1011"/>
      <c r="D82" s="1011"/>
      <c r="E82" s="1011"/>
      <c r="F82" s="1011"/>
      <c r="G82" s="1011"/>
      <c r="H82" s="1011"/>
      <c r="I82" s="1011"/>
      <c r="J82" s="1011"/>
      <c r="K82" s="1011"/>
      <c r="L82" s="1011"/>
      <c r="M82" s="1011"/>
      <c r="N82" s="1011"/>
      <c r="O82" s="1133"/>
      <c r="P82" s="1133"/>
      <c r="Q82" s="1011"/>
    </row>
    <row r="83" spans="1:17" x14ac:dyDescent="0.25">
      <c r="A83" s="1011"/>
      <c r="B83" s="1011"/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  <c r="M83" s="1011"/>
      <c r="N83" s="1011"/>
      <c r="O83" s="1133"/>
      <c r="P83" s="1133"/>
      <c r="Q83" s="1011"/>
    </row>
    <row r="84" spans="1:17" x14ac:dyDescent="0.25">
      <c r="A84" s="1011"/>
      <c r="B84" s="1011"/>
      <c r="C84" s="1011"/>
      <c r="D84" s="1011"/>
      <c r="E84" s="1011"/>
      <c r="F84" s="1011"/>
      <c r="G84" s="1011"/>
      <c r="H84" s="1011"/>
      <c r="I84" s="1011"/>
      <c r="J84" s="1011"/>
      <c r="K84" s="1011"/>
      <c r="L84" s="1011"/>
      <c r="M84" s="1011"/>
      <c r="N84" s="1011"/>
      <c r="O84" s="1133"/>
      <c r="P84" s="1133"/>
      <c r="Q84" s="1011"/>
    </row>
    <row r="85" spans="1:17" x14ac:dyDescent="0.25">
      <c r="A85" s="1011"/>
      <c r="B85" s="1011"/>
      <c r="C85" s="1011"/>
      <c r="D85" s="1011"/>
      <c r="E85" s="1011"/>
      <c r="F85" s="1011"/>
      <c r="G85" s="1011"/>
      <c r="H85" s="1011"/>
      <c r="I85" s="1011"/>
      <c r="J85" s="1011"/>
      <c r="K85" s="1011"/>
      <c r="L85" s="1011"/>
      <c r="M85" s="1011"/>
      <c r="N85" s="1011"/>
      <c r="O85" s="1133"/>
      <c r="P85" s="1133"/>
      <c r="Q85" s="1011"/>
    </row>
    <row r="86" spans="1:17" x14ac:dyDescent="0.25">
      <c r="A86" s="1011"/>
      <c r="B86" s="1011"/>
      <c r="C86" s="1011"/>
      <c r="D86" s="1011"/>
      <c r="E86" s="1011"/>
      <c r="F86" s="1011"/>
      <c r="G86" s="1011"/>
      <c r="H86" s="1011"/>
      <c r="I86" s="1011"/>
      <c r="J86" s="1011"/>
      <c r="K86" s="1011"/>
      <c r="L86" s="1011"/>
      <c r="M86" s="1011"/>
      <c r="N86" s="1011"/>
      <c r="O86" s="1133"/>
      <c r="P86" s="1133"/>
      <c r="Q86" s="1011"/>
    </row>
    <row r="87" spans="1:17" x14ac:dyDescent="0.25">
      <c r="A87" s="1011"/>
      <c r="B87" s="1011"/>
      <c r="C87" s="1011"/>
      <c r="D87" s="1011"/>
      <c r="E87" s="1011"/>
      <c r="F87" s="1011"/>
      <c r="G87" s="1011"/>
      <c r="H87" s="1011"/>
      <c r="I87" s="1011"/>
      <c r="J87" s="1011"/>
      <c r="K87" s="1011"/>
      <c r="L87" s="1011"/>
      <c r="M87" s="1011"/>
      <c r="N87" s="1011"/>
      <c r="O87" s="1133"/>
      <c r="P87" s="1133"/>
      <c r="Q87" s="1011"/>
    </row>
    <row r="88" spans="1:17" x14ac:dyDescent="0.25">
      <c r="A88" s="1011"/>
      <c r="B88" s="1011"/>
      <c r="C88" s="1011"/>
      <c r="D88" s="1011"/>
      <c r="E88" s="1011"/>
      <c r="F88" s="1011"/>
      <c r="G88" s="1011"/>
      <c r="H88" s="1011"/>
      <c r="I88" s="1011"/>
      <c r="J88" s="1011"/>
      <c r="K88" s="1011"/>
      <c r="L88" s="1011"/>
      <c r="M88" s="1011"/>
      <c r="N88" s="1011"/>
      <c r="O88" s="1133"/>
      <c r="P88" s="1133"/>
      <c r="Q88" s="1011"/>
    </row>
    <row r="89" spans="1:17" x14ac:dyDescent="0.25">
      <c r="A89" s="1011"/>
      <c r="B89" s="1011"/>
      <c r="C89" s="1011"/>
      <c r="D89" s="1011"/>
      <c r="E89" s="1011"/>
      <c r="F89" s="1011"/>
      <c r="G89" s="1011"/>
      <c r="H89" s="1011"/>
      <c r="I89" s="1011"/>
      <c r="J89" s="1011"/>
      <c r="K89" s="1011"/>
      <c r="L89" s="1011"/>
      <c r="M89" s="1011"/>
      <c r="N89" s="1011"/>
      <c r="O89" s="1133"/>
      <c r="P89" s="1133"/>
      <c r="Q89" s="1011"/>
    </row>
    <row r="90" spans="1:17" x14ac:dyDescent="0.25">
      <c r="A90" s="1011"/>
      <c r="B90" s="1011"/>
      <c r="C90" s="1011"/>
      <c r="D90" s="1011"/>
      <c r="E90" s="1011"/>
      <c r="F90" s="1011"/>
      <c r="G90" s="1011"/>
      <c r="H90" s="1011"/>
      <c r="I90" s="1011"/>
      <c r="J90" s="1011"/>
      <c r="K90" s="1011"/>
      <c r="L90" s="1011"/>
      <c r="M90" s="1011"/>
      <c r="N90" s="1011"/>
      <c r="O90" s="1133"/>
      <c r="P90" s="1133"/>
      <c r="Q90" s="1011"/>
    </row>
    <row r="91" spans="1:17" x14ac:dyDescent="0.25">
      <c r="A91" s="1011"/>
      <c r="B91" s="1011"/>
      <c r="C91" s="1011"/>
      <c r="D91" s="1011"/>
      <c r="E91" s="1011"/>
      <c r="F91" s="1011"/>
      <c r="G91" s="1011"/>
      <c r="H91" s="1011"/>
      <c r="I91" s="1011"/>
      <c r="J91" s="1011"/>
      <c r="K91" s="1011"/>
      <c r="L91" s="1011"/>
      <c r="M91" s="1011"/>
      <c r="N91" s="1011"/>
      <c r="O91" s="1133"/>
      <c r="P91" s="1133"/>
      <c r="Q91" s="1011"/>
    </row>
    <row r="92" spans="1:17" x14ac:dyDescent="0.25">
      <c r="A92" s="1011"/>
      <c r="B92" s="1011"/>
      <c r="C92" s="1011"/>
      <c r="D92" s="1011"/>
      <c r="E92" s="1011"/>
      <c r="F92" s="1011"/>
      <c r="G92" s="1011"/>
      <c r="H92" s="1011"/>
      <c r="I92" s="1011"/>
      <c r="J92" s="1011"/>
      <c r="K92" s="1011"/>
      <c r="L92" s="1011"/>
      <c r="M92" s="1011"/>
      <c r="N92" s="1011"/>
      <c r="O92" s="1133"/>
      <c r="P92" s="1133"/>
      <c r="Q92" s="1011"/>
    </row>
    <row r="93" spans="1:17" x14ac:dyDescent="0.25">
      <c r="A93" s="1011"/>
      <c r="B93" s="1011"/>
      <c r="C93" s="1011"/>
      <c r="D93" s="1011"/>
      <c r="E93" s="1011"/>
      <c r="F93" s="1011"/>
      <c r="G93" s="1011"/>
      <c r="H93" s="1011"/>
      <c r="I93" s="1011"/>
      <c r="J93" s="1011"/>
      <c r="K93" s="1011"/>
      <c r="L93" s="1011"/>
      <c r="M93" s="1011"/>
      <c r="N93" s="1011"/>
      <c r="O93" s="1133"/>
      <c r="P93" s="1133"/>
      <c r="Q93" s="1011"/>
    </row>
    <row r="94" spans="1:17" x14ac:dyDescent="0.25">
      <c r="A94" s="1011"/>
      <c r="B94" s="1011"/>
      <c r="C94" s="1011"/>
      <c r="D94" s="1011"/>
      <c r="E94" s="1011"/>
      <c r="F94" s="1011"/>
      <c r="G94" s="1011"/>
      <c r="H94" s="1011"/>
      <c r="I94" s="1011"/>
      <c r="J94" s="1011"/>
      <c r="K94" s="1011"/>
      <c r="L94" s="1011"/>
      <c r="M94" s="1011"/>
      <c r="N94" s="1011"/>
      <c r="O94" s="1133"/>
      <c r="P94" s="1133"/>
      <c r="Q94" s="1011"/>
    </row>
    <row r="95" spans="1:17" x14ac:dyDescent="0.25">
      <c r="A95" s="1011"/>
      <c r="B95" s="1011"/>
      <c r="C95" s="1011"/>
      <c r="D95" s="1011"/>
      <c r="E95" s="1011"/>
      <c r="F95" s="1011"/>
      <c r="G95" s="1011"/>
      <c r="H95" s="1011"/>
      <c r="I95" s="1011"/>
      <c r="J95" s="1011"/>
      <c r="K95" s="1011"/>
      <c r="L95" s="1011"/>
      <c r="M95" s="1011"/>
      <c r="N95" s="1011"/>
      <c r="O95" s="1133"/>
      <c r="P95" s="1133"/>
      <c r="Q95" s="1011"/>
    </row>
    <row r="96" spans="1:17" x14ac:dyDescent="0.25">
      <c r="A96" s="1011"/>
      <c r="B96" s="1011"/>
      <c r="C96" s="1011"/>
      <c r="D96" s="1011"/>
      <c r="E96" s="1011"/>
      <c r="F96" s="1011"/>
      <c r="G96" s="1011"/>
      <c r="H96" s="1011"/>
      <c r="I96" s="1011"/>
      <c r="J96" s="1011"/>
      <c r="K96" s="1011"/>
      <c r="L96" s="1011"/>
      <c r="M96" s="1011"/>
      <c r="N96" s="1011"/>
      <c r="O96" s="1133"/>
      <c r="P96" s="1133"/>
      <c r="Q96" s="1011"/>
    </row>
    <row r="97" spans="1:17" x14ac:dyDescent="0.25">
      <c r="A97" s="1011"/>
      <c r="B97" s="1011"/>
      <c r="C97" s="1011"/>
      <c r="D97" s="1011"/>
      <c r="E97" s="1011"/>
      <c r="F97" s="1011"/>
      <c r="G97" s="1011"/>
      <c r="H97" s="1011"/>
      <c r="I97" s="1011"/>
      <c r="J97" s="1011"/>
      <c r="K97" s="1011"/>
      <c r="L97" s="1011"/>
      <c r="M97" s="1011"/>
      <c r="N97" s="1011"/>
      <c r="O97" s="1133"/>
      <c r="P97" s="1133"/>
      <c r="Q97" s="1011"/>
    </row>
    <row r="98" spans="1:17" x14ac:dyDescent="0.25">
      <c r="A98" s="1011"/>
      <c r="B98" s="1011"/>
      <c r="C98" s="1011"/>
      <c r="D98" s="1011"/>
      <c r="E98" s="1011"/>
      <c r="F98" s="1011"/>
      <c r="G98" s="1011"/>
      <c r="H98" s="1011"/>
      <c r="I98" s="1011"/>
      <c r="J98" s="1011"/>
      <c r="K98" s="1011"/>
      <c r="L98" s="1011"/>
      <c r="M98" s="1011"/>
      <c r="N98" s="1011"/>
      <c r="O98" s="1133"/>
      <c r="P98" s="1133"/>
      <c r="Q98" s="1011"/>
    </row>
    <row r="99" spans="1:17" x14ac:dyDescent="0.25">
      <c r="A99" s="1011"/>
      <c r="B99" s="1011"/>
      <c r="C99" s="1011"/>
      <c r="D99" s="1011"/>
      <c r="E99" s="1011"/>
      <c r="F99" s="1011"/>
      <c r="G99" s="1011"/>
      <c r="H99" s="1011"/>
      <c r="I99" s="1011"/>
      <c r="J99" s="1011"/>
      <c r="K99" s="1011"/>
      <c r="L99" s="1011"/>
      <c r="M99" s="1011"/>
      <c r="N99" s="1011"/>
      <c r="O99" s="1133"/>
      <c r="P99" s="1133"/>
      <c r="Q99" s="1011"/>
    </row>
    <row r="100" spans="1:17" x14ac:dyDescent="0.25">
      <c r="A100" s="1011"/>
      <c r="B100" s="1011"/>
      <c r="C100" s="1011"/>
      <c r="D100" s="1011"/>
      <c r="E100" s="1011"/>
      <c r="F100" s="1011"/>
      <c r="G100" s="1011"/>
      <c r="H100" s="1011"/>
      <c r="I100" s="1011"/>
      <c r="J100" s="1011"/>
      <c r="K100" s="1011"/>
      <c r="L100" s="1011"/>
      <c r="M100" s="1011"/>
      <c r="N100" s="1011"/>
      <c r="O100" s="1133"/>
      <c r="P100" s="1133"/>
      <c r="Q100" s="1011"/>
    </row>
    <row r="101" spans="1:17" x14ac:dyDescent="0.25">
      <c r="A101" s="1011"/>
      <c r="B101" s="1011"/>
      <c r="C101" s="1011"/>
      <c r="D101" s="1011"/>
      <c r="E101" s="1011"/>
      <c r="F101" s="1011"/>
      <c r="G101" s="1011"/>
      <c r="H101" s="1011"/>
      <c r="I101" s="1011"/>
      <c r="J101" s="1011"/>
      <c r="K101" s="1011"/>
      <c r="L101" s="1011"/>
      <c r="M101" s="1011"/>
      <c r="N101" s="1011"/>
      <c r="O101" s="1133"/>
      <c r="P101" s="1133"/>
      <c r="Q101" s="1011"/>
    </row>
    <row r="102" spans="1:17" x14ac:dyDescent="0.25">
      <c r="A102" s="1011"/>
      <c r="B102" s="1011"/>
      <c r="C102" s="1011"/>
      <c r="D102" s="1011"/>
      <c r="E102" s="1011"/>
      <c r="F102" s="1011"/>
      <c r="G102" s="1011"/>
      <c r="H102" s="1011"/>
      <c r="I102" s="1011"/>
      <c r="J102" s="1011"/>
      <c r="K102" s="1011"/>
      <c r="L102" s="1011"/>
      <c r="M102" s="1011"/>
      <c r="N102" s="1011"/>
      <c r="O102" s="1133"/>
      <c r="P102" s="1133"/>
      <c r="Q102" s="1011"/>
    </row>
    <row r="103" spans="1:17" x14ac:dyDescent="0.25">
      <c r="A103" s="1011"/>
      <c r="B103" s="1011"/>
      <c r="C103" s="1011"/>
      <c r="D103" s="1011"/>
      <c r="E103" s="1011"/>
      <c r="F103" s="1011"/>
      <c r="G103" s="1011"/>
      <c r="H103" s="1011"/>
      <c r="I103" s="1011"/>
      <c r="J103" s="1011"/>
      <c r="K103" s="1011"/>
      <c r="L103" s="1011"/>
      <c r="M103" s="1011"/>
      <c r="N103" s="1011"/>
      <c r="O103" s="1133"/>
      <c r="P103" s="1133"/>
      <c r="Q103" s="1011"/>
    </row>
    <row r="104" spans="1:17" x14ac:dyDescent="0.25">
      <c r="A104" s="1011"/>
      <c r="B104" s="1011"/>
      <c r="C104" s="1011"/>
      <c r="D104" s="1011"/>
      <c r="E104" s="1011"/>
      <c r="F104" s="1011"/>
      <c r="G104" s="1011"/>
      <c r="H104" s="1011"/>
      <c r="I104" s="1011"/>
      <c r="J104" s="1011"/>
      <c r="K104" s="1011"/>
      <c r="L104" s="1011"/>
      <c r="M104" s="1011"/>
      <c r="N104" s="1011"/>
      <c r="O104" s="1133"/>
      <c r="P104" s="1133"/>
      <c r="Q104" s="1011"/>
    </row>
    <row r="105" spans="1:17" x14ac:dyDescent="0.25">
      <c r="A105" s="1011"/>
      <c r="B105" s="1011"/>
      <c r="C105" s="1011"/>
      <c r="D105" s="1011"/>
      <c r="E105" s="1011"/>
      <c r="F105" s="1011"/>
      <c r="G105" s="1011"/>
      <c r="H105" s="1011"/>
      <c r="I105" s="1011"/>
      <c r="J105" s="1011"/>
      <c r="K105" s="1011"/>
      <c r="L105" s="1011"/>
      <c r="M105" s="1011"/>
      <c r="N105" s="1011"/>
      <c r="O105" s="1133"/>
      <c r="P105" s="1133"/>
      <c r="Q105" s="1011"/>
    </row>
    <row r="106" spans="1:17" x14ac:dyDescent="0.25">
      <c r="A106" s="1011"/>
      <c r="B106" s="1011"/>
      <c r="C106" s="1011"/>
      <c r="D106" s="1011"/>
      <c r="E106" s="1011"/>
      <c r="F106" s="1011"/>
      <c r="G106" s="1011"/>
      <c r="H106" s="1011"/>
      <c r="I106" s="1011"/>
      <c r="J106" s="1011"/>
      <c r="K106" s="1011"/>
      <c r="L106" s="1011"/>
      <c r="M106" s="1011"/>
      <c r="N106" s="1011"/>
      <c r="O106" s="1133"/>
      <c r="P106" s="1133"/>
      <c r="Q106" s="1011"/>
    </row>
    <row r="107" spans="1:17" x14ac:dyDescent="0.25">
      <c r="A107" s="1011"/>
      <c r="B107" s="1011"/>
      <c r="C107" s="1011"/>
      <c r="D107" s="1011"/>
      <c r="E107" s="1011"/>
      <c r="F107" s="1011"/>
      <c r="G107" s="1011"/>
      <c r="H107" s="1011"/>
      <c r="I107" s="1011"/>
      <c r="J107" s="1011"/>
      <c r="K107" s="1011"/>
      <c r="L107" s="1011"/>
      <c r="M107" s="1011"/>
      <c r="N107" s="1011"/>
      <c r="O107" s="1133"/>
      <c r="P107" s="1133"/>
      <c r="Q107" s="1011"/>
    </row>
    <row r="108" spans="1:17" x14ac:dyDescent="0.25">
      <c r="A108" s="1011"/>
      <c r="B108" s="1011"/>
      <c r="C108" s="1011"/>
      <c r="D108" s="1011"/>
      <c r="E108" s="1011"/>
      <c r="F108" s="1011"/>
      <c r="G108" s="1011"/>
      <c r="H108" s="1011"/>
      <c r="I108" s="1011"/>
      <c r="J108" s="1011"/>
      <c r="K108" s="1011"/>
      <c r="L108" s="1011"/>
      <c r="M108" s="1011"/>
      <c r="N108" s="1011"/>
      <c r="O108" s="1133"/>
      <c r="P108" s="1133"/>
      <c r="Q108" s="1011"/>
    </row>
    <row r="109" spans="1:17" x14ac:dyDescent="0.25">
      <c r="A109" s="1011"/>
      <c r="B109" s="1011"/>
      <c r="C109" s="1011"/>
      <c r="D109" s="1011"/>
      <c r="E109" s="1011"/>
      <c r="F109" s="1011"/>
      <c r="G109" s="1011"/>
      <c r="H109" s="1011"/>
      <c r="I109" s="1011"/>
      <c r="J109" s="1011"/>
      <c r="K109" s="1011"/>
      <c r="L109" s="1011"/>
      <c r="M109" s="1011"/>
      <c r="N109" s="1011"/>
      <c r="O109" s="1133"/>
      <c r="P109" s="1133"/>
      <c r="Q109" s="1011"/>
    </row>
    <row r="110" spans="1:17" x14ac:dyDescent="0.25">
      <c r="A110" s="1011"/>
      <c r="B110" s="1011"/>
      <c r="C110" s="1011"/>
      <c r="D110" s="1011"/>
      <c r="E110" s="1011"/>
      <c r="F110" s="1011"/>
      <c r="G110" s="1011"/>
      <c r="H110" s="1011"/>
      <c r="I110" s="1011"/>
      <c r="J110" s="1011"/>
      <c r="K110" s="1011"/>
      <c r="L110" s="1011"/>
      <c r="M110" s="1011"/>
      <c r="N110" s="1011"/>
      <c r="O110" s="1133"/>
      <c r="P110" s="1133"/>
      <c r="Q110" s="1011"/>
    </row>
    <row r="111" spans="1:17" x14ac:dyDescent="0.25">
      <c r="A111" s="1011"/>
      <c r="B111" s="1011"/>
      <c r="C111" s="1011"/>
      <c r="D111" s="1011"/>
      <c r="E111" s="1011"/>
      <c r="F111" s="1011"/>
      <c r="G111" s="1011"/>
      <c r="H111" s="1011"/>
      <c r="I111" s="1011"/>
      <c r="J111" s="1011"/>
      <c r="K111" s="1011"/>
      <c r="L111" s="1011"/>
      <c r="M111" s="1011"/>
      <c r="N111" s="1011"/>
      <c r="O111" s="1133"/>
      <c r="P111" s="1133"/>
      <c r="Q111" s="1011"/>
    </row>
    <row r="112" spans="1:17" x14ac:dyDescent="0.25">
      <c r="A112" s="1011"/>
      <c r="B112" s="1011"/>
      <c r="C112" s="1011"/>
      <c r="D112" s="1011"/>
      <c r="E112" s="1011"/>
      <c r="F112" s="1011"/>
      <c r="G112" s="1011"/>
      <c r="H112" s="1011"/>
      <c r="I112" s="1011"/>
      <c r="J112" s="1011"/>
      <c r="K112" s="1011"/>
      <c r="L112" s="1011"/>
      <c r="M112" s="1011"/>
      <c r="N112" s="1011"/>
      <c r="O112" s="1133"/>
      <c r="P112" s="1133"/>
      <c r="Q112" s="1011"/>
    </row>
    <row r="113" spans="1:17" x14ac:dyDescent="0.25">
      <c r="A113" s="1011"/>
      <c r="B113" s="1011"/>
      <c r="C113" s="1011"/>
      <c r="D113" s="1011"/>
      <c r="E113" s="1011"/>
      <c r="F113" s="1011"/>
      <c r="G113" s="1011"/>
      <c r="H113" s="1011"/>
      <c r="I113" s="1011"/>
      <c r="J113" s="1011"/>
      <c r="K113" s="1011"/>
      <c r="L113" s="1011"/>
      <c r="M113" s="1011"/>
      <c r="N113" s="1011"/>
      <c r="O113" s="1133"/>
      <c r="P113" s="1133"/>
      <c r="Q113" s="1011"/>
    </row>
    <row r="114" spans="1:17" x14ac:dyDescent="0.25">
      <c r="A114" s="1011"/>
      <c r="B114" s="1011"/>
      <c r="C114" s="1011"/>
      <c r="D114" s="1011"/>
      <c r="E114" s="1011"/>
      <c r="F114" s="1011"/>
      <c r="G114" s="1011"/>
      <c r="H114" s="1011"/>
      <c r="I114" s="1011"/>
      <c r="J114" s="1011"/>
      <c r="K114" s="1011"/>
      <c r="L114" s="1011"/>
      <c r="M114" s="1011"/>
      <c r="N114" s="1011"/>
      <c r="O114" s="1133"/>
      <c r="P114" s="1133"/>
      <c r="Q114" s="1011"/>
    </row>
    <row r="115" spans="1:17" x14ac:dyDescent="0.25">
      <c r="A115" s="1011"/>
      <c r="B115" s="1011"/>
      <c r="C115" s="1011"/>
      <c r="D115" s="1011"/>
      <c r="E115" s="1011"/>
      <c r="F115" s="1011"/>
      <c r="G115" s="1011"/>
      <c r="H115" s="1011"/>
      <c r="I115" s="1011"/>
      <c r="J115" s="1011"/>
      <c r="K115" s="1011"/>
      <c r="L115" s="1011"/>
      <c r="M115" s="1011"/>
      <c r="N115" s="1011"/>
      <c r="O115" s="1133"/>
      <c r="P115" s="1133"/>
      <c r="Q115" s="1011"/>
    </row>
    <row r="116" spans="1:17" x14ac:dyDescent="0.25">
      <c r="A116" s="1011"/>
      <c r="B116" s="1011"/>
      <c r="C116" s="1011"/>
      <c r="D116" s="1011"/>
      <c r="E116" s="1011"/>
      <c r="F116" s="1011"/>
      <c r="G116" s="1011"/>
      <c r="H116" s="1011"/>
      <c r="I116" s="1011"/>
      <c r="J116" s="1011"/>
      <c r="K116" s="1011"/>
      <c r="L116" s="1011"/>
      <c r="M116" s="1011"/>
      <c r="N116" s="1011"/>
      <c r="O116" s="1133"/>
      <c r="P116" s="1133"/>
      <c r="Q116" s="1011"/>
    </row>
    <row r="117" spans="1:17" x14ac:dyDescent="0.25">
      <c r="A117" s="1011"/>
      <c r="B117" s="1011"/>
      <c r="C117" s="1011"/>
      <c r="D117" s="1011"/>
      <c r="E117" s="1011"/>
      <c r="F117" s="1011"/>
      <c r="G117" s="1011"/>
      <c r="H117" s="1011"/>
      <c r="I117" s="1011"/>
      <c r="J117" s="1011"/>
      <c r="K117" s="1011"/>
      <c r="L117" s="1011"/>
      <c r="M117" s="1011"/>
      <c r="N117" s="1011"/>
      <c r="O117" s="1133"/>
      <c r="P117" s="1133"/>
      <c r="Q117" s="1011"/>
    </row>
    <row r="118" spans="1:17" x14ac:dyDescent="0.25">
      <c r="A118" s="1011"/>
      <c r="B118" s="1011"/>
      <c r="C118" s="1011"/>
      <c r="D118" s="1011"/>
      <c r="E118" s="1011"/>
      <c r="F118" s="1011"/>
      <c r="G118" s="1011"/>
      <c r="H118" s="1011"/>
      <c r="I118" s="1011"/>
      <c r="J118" s="1011"/>
      <c r="K118" s="1011"/>
      <c r="L118" s="1011"/>
      <c r="M118" s="1011"/>
      <c r="N118" s="1011"/>
      <c r="O118" s="1133"/>
      <c r="P118" s="1133"/>
      <c r="Q118" s="1011"/>
    </row>
    <row r="119" spans="1:17" x14ac:dyDescent="0.25">
      <c r="A119" s="1011"/>
      <c r="B119" s="1011"/>
      <c r="C119" s="1011"/>
      <c r="D119" s="1011"/>
      <c r="E119" s="1011"/>
      <c r="F119" s="1011"/>
      <c r="G119" s="1011"/>
      <c r="H119" s="1011"/>
      <c r="I119" s="1011"/>
      <c r="J119" s="1011"/>
      <c r="K119" s="1011"/>
      <c r="L119" s="1011"/>
      <c r="M119" s="1011"/>
      <c r="N119" s="1011"/>
      <c r="O119" s="1133"/>
      <c r="P119" s="1133"/>
      <c r="Q119" s="1011"/>
    </row>
    <row r="120" spans="1:17" x14ac:dyDescent="0.25">
      <c r="A120" s="1011"/>
      <c r="B120" s="1011"/>
      <c r="C120" s="1011"/>
      <c r="D120" s="1011"/>
      <c r="E120" s="1011"/>
      <c r="F120" s="1011"/>
      <c r="G120" s="1011"/>
      <c r="H120" s="1011"/>
      <c r="I120" s="1011"/>
      <c r="J120" s="1011"/>
      <c r="K120" s="1011"/>
      <c r="L120" s="1011"/>
      <c r="M120" s="1011"/>
      <c r="N120" s="1011"/>
      <c r="O120" s="1133"/>
      <c r="P120" s="1133"/>
      <c r="Q120" s="1011"/>
    </row>
    <row r="121" spans="1:17" x14ac:dyDescent="0.25">
      <c r="A121" s="1011"/>
      <c r="B121" s="1011"/>
      <c r="C121" s="1011"/>
      <c r="D121" s="1011"/>
      <c r="E121" s="1011"/>
      <c r="F121" s="1011"/>
      <c r="G121" s="1011"/>
      <c r="H121" s="1011"/>
      <c r="I121" s="1011"/>
      <c r="J121" s="1011"/>
      <c r="K121" s="1011"/>
      <c r="L121" s="1011"/>
      <c r="M121" s="1011"/>
      <c r="N121" s="1011"/>
      <c r="O121" s="1133"/>
      <c r="P121" s="1133"/>
      <c r="Q121" s="1011"/>
    </row>
    <row r="122" spans="1:17" x14ac:dyDescent="0.25">
      <c r="A122" s="1011"/>
      <c r="B122" s="1011"/>
      <c r="C122" s="1011"/>
      <c r="D122" s="1011"/>
      <c r="E122" s="1011"/>
      <c r="F122" s="1011"/>
      <c r="G122" s="1011"/>
      <c r="H122" s="1011"/>
      <c r="I122" s="1011"/>
      <c r="J122" s="1011"/>
      <c r="K122" s="1011"/>
      <c r="L122" s="1011"/>
      <c r="M122" s="1011"/>
      <c r="N122" s="1011"/>
      <c r="O122" s="1133"/>
      <c r="P122" s="1133"/>
      <c r="Q122" s="1011"/>
    </row>
    <row r="123" spans="1:17" x14ac:dyDescent="0.25">
      <c r="A123" s="1011"/>
      <c r="B123" s="1011"/>
      <c r="C123" s="1011"/>
      <c r="D123" s="1011"/>
      <c r="E123" s="1011"/>
      <c r="F123" s="1011"/>
      <c r="G123" s="1011"/>
      <c r="H123" s="1011"/>
      <c r="I123" s="1011"/>
      <c r="J123" s="1011"/>
      <c r="K123" s="1011"/>
      <c r="L123" s="1011"/>
      <c r="M123" s="1011"/>
      <c r="N123" s="1011"/>
      <c r="O123" s="1133"/>
      <c r="P123" s="1133"/>
      <c r="Q123" s="1011"/>
    </row>
    <row r="124" spans="1:17" x14ac:dyDescent="0.25">
      <c r="A124" s="1011"/>
      <c r="B124" s="1011"/>
      <c r="C124" s="1011"/>
      <c r="D124" s="1011"/>
      <c r="E124" s="1011"/>
      <c r="F124" s="1011"/>
      <c r="G124" s="1011"/>
      <c r="H124" s="1011"/>
      <c r="I124" s="1011"/>
      <c r="J124" s="1011"/>
      <c r="K124" s="1011"/>
      <c r="L124" s="1011"/>
      <c r="M124" s="1011"/>
      <c r="N124" s="1011"/>
      <c r="O124" s="1133"/>
      <c r="P124" s="1133"/>
      <c r="Q124" s="1011"/>
    </row>
    <row r="125" spans="1:17" x14ac:dyDescent="0.25">
      <c r="A125" s="1011"/>
      <c r="B125" s="1011"/>
      <c r="C125" s="1011"/>
      <c r="D125" s="1011"/>
      <c r="E125" s="1011"/>
      <c r="F125" s="1011"/>
      <c r="G125" s="1011"/>
      <c r="H125" s="1011"/>
      <c r="I125" s="1011"/>
      <c r="J125" s="1011"/>
      <c r="K125" s="1011"/>
      <c r="L125" s="1011"/>
      <c r="M125" s="1011"/>
      <c r="N125" s="1011"/>
      <c r="O125" s="1133"/>
      <c r="P125" s="1133"/>
      <c r="Q125" s="1011"/>
    </row>
    <row r="126" spans="1:17" x14ac:dyDescent="0.25">
      <c r="A126" s="1011"/>
      <c r="B126" s="1011"/>
      <c r="C126" s="1011"/>
      <c r="D126" s="1011"/>
      <c r="E126" s="1011"/>
      <c r="F126" s="1011"/>
      <c r="G126" s="1011"/>
      <c r="H126" s="1011"/>
      <c r="I126" s="1011"/>
      <c r="J126" s="1011"/>
      <c r="K126" s="1011"/>
      <c r="L126" s="1011"/>
      <c r="M126" s="1011"/>
      <c r="N126" s="1011"/>
      <c r="O126" s="1133"/>
      <c r="P126" s="1133"/>
      <c r="Q126" s="1011"/>
    </row>
    <row r="127" spans="1:17" x14ac:dyDescent="0.25">
      <c r="A127" s="1011"/>
      <c r="B127" s="1011"/>
      <c r="C127" s="1011"/>
      <c r="D127" s="1011"/>
      <c r="E127" s="1011"/>
      <c r="F127" s="1011"/>
      <c r="G127" s="1011"/>
      <c r="H127" s="1011"/>
      <c r="I127" s="1011"/>
      <c r="J127" s="1011"/>
      <c r="K127" s="1011"/>
      <c r="L127" s="1011"/>
      <c r="M127" s="1011"/>
      <c r="N127" s="1011"/>
      <c r="O127" s="1133"/>
      <c r="P127" s="1133"/>
      <c r="Q127" s="1011"/>
    </row>
    <row r="128" spans="1:17" x14ac:dyDescent="0.25">
      <c r="A128" s="1011"/>
      <c r="B128" s="1011"/>
      <c r="C128" s="1011"/>
      <c r="D128" s="1011"/>
      <c r="E128" s="1011"/>
      <c r="F128" s="1011"/>
      <c r="G128" s="1011"/>
      <c r="H128" s="1011"/>
      <c r="I128" s="1011"/>
      <c r="J128" s="1011"/>
      <c r="K128" s="1011"/>
      <c r="L128" s="1011"/>
      <c r="M128" s="1011"/>
      <c r="N128" s="1011"/>
      <c r="O128" s="1133"/>
      <c r="P128" s="1133"/>
      <c r="Q128" s="1011"/>
    </row>
    <row r="129" spans="1:17" x14ac:dyDescent="0.25">
      <c r="A129" s="1011"/>
      <c r="B129" s="1011"/>
      <c r="C129" s="1011"/>
      <c r="D129" s="1011"/>
      <c r="E129" s="1011"/>
      <c r="F129" s="1011"/>
      <c r="G129" s="1011"/>
      <c r="H129" s="1011"/>
      <c r="I129" s="1011"/>
      <c r="J129" s="1011"/>
      <c r="K129" s="1011"/>
      <c r="L129" s="1011"/>
      <c r="M129" s="1011"/>
      <c r="N129" s="1011"/>
      <c r="O129" s="1133"/>
      <c r="P129" s="1133"/>
      <c r="Q129" s="1011"/>
    </row>
    <row r="130" spans="1:17" x14ac:dyDescent="0.25">
      <c r="A130" s="1011"/>
      <c r="B130" s="1011"/>
      <c r="C130" s="1011"/>
      <c r="D130" s="1011"/>
      <c r="E130" s="1011"/>
      <c r="F130" s="1011"/>
      <c r="G130" s="1011"/>
      <c r="H130" s="1011"/>
      <c r="I130" s="1011"/>
      <c r="J130" s="1011"/>
      <c r="K130" s="1011"/>
      <c r="L130" s="1011"/>
      <c r="M130" s="1011"/>
      <c r="N130" s="1011"/>
      <c r="O130" s="1133"/>
      <c r="P130" s="1133"/>
      <c r="Q130" s="1011"/>
    </row>
    <row r="131" spans="1:17" x14ac:dyDescent="0.25">
      <c r="A131" s="1011"/>
      <c r="B131" s="1011"/>
      <c r="C131" s="1011"/>
      <c r="D131" s="1011"/>
      <c r="E131" s="1011"/>
      <c r="F131" s="1011"/>
      <c r="G131" s="1011"/>
      <c r="H131" s="1011"/>
      <c r="I131" s="1011"/>
      <c r="J131" s="1011"/>
      <c r="K131" s="1011"/>
      <c r="L131" s="1011"/>
      <c r="M131" s="1011"/>
      <c r="N131" s="1011"/>
      <c r="O131" s="1133"/>
      <c r="P131" s="1133"/>
      <c r="Q131" s="1011"/>
    </row>
    <row r="132" spans="1:17" x14ac:dyDescent="0.25">
      <c r="A132" s="1011"/>
      <c r="B132" s="1011"/>
      <c r="C132" s="1011"/>
      <c r="D132" s="1011"/>
      <c r="E132" s="1011"/>
      <c r="F132" s="1011"/>
      <c r="G132" s="1011"/>
      <c r="H132" s="1011"/>
      <c r="I132" s="1011"/>
      <c r="J132" s="1011"/>
      <c r="K132" s="1011"/>
      <c r="L132" s="1011"/>
      <c r="M132" s="1011"/>
      <c r="N132" s="1011"/>
      <c r="O132" s="1133"/>
      <c r="P132" s="1133"/>
      <c r="Q132" s="1011"/>
    </row>
    <row r="133" spans="1:17" x14ac:dyDescent="0.25">
      <c r="A133" s="1011"/>
      <c r="B133" s="1011"/>
      <c r="C133" s="1011"/>
      <c r="D133" s="1011"/>
      <c r="E133" s="1011"/>
      <c r="F133" s="1011"/>
      <c r="G133" s="1011"/>
      <c r="H133" s="1011"/>
      <c r="I133" s="1011"/>
      <c r="J133" s="1011"/>
      <c r="K133" s="1011"/>
      <c r="L133" s="1011"/>
      <c r="M133" s="1011"/>
      <c r="N133" s="1011"/>
      <c r="O133" s="1133"/>
      <c r="P133" s="1133"/>
      <c r="Q133" s="1011"/>
    </row>
    <row r="134" spans="1:17" x14ac:dyDescent="0.25">
      <c r="A134" s="1011"/>
      <c r="B134" s="1011"/>
      <c r="C134" s="1011"/>
      <c r="D134" s="1011"/>
      <c r="E134" s="1011"/>
      <c r="F134" s="1011"/>
      <c r="G134" s="1011"/>
      <c r="H134" s="1011"/>
      <c r="I134" s="1011"/>
      <c r="J134" s="1011"/>
      <c r="K134" s="1011"/>
      <c r="L134" s="1011"/>
      <c r="M134" s="1011"/>
      <c r="N134" s="1011"/>
      <c r="O134" s="1133"/>
      <c r="P134" s="1133"/>
      <c r="Q134" s="1011"/>
    </row>
    <row r="135" spans="1:17" x14ac:dyDescent="0.25">
      <c r="A135" s="1011"/>
      <c r="B135" s="1011"/>
      <c r="C135" s="1011"/>
      <c r="D135" s="1011"/>
      <c r="E135" s="1011"/>
      <c r="F135" s="1011"/>
      <c r="G135" s="1011"/>
      <c r="H135" s="1011"/>
      <c r="I135" s="1011"/>
      <c r="J135" s="1011"/>
      <c r="K135" s="1011"/>
      <c r="L135" s="1011"/>
      <c r="M135" s="1011"/>
      <c r="N135" s="1011"/>
      <c r="O135" s="1133"/>
      <c r="P135" s="1133"/>
      <c r="Q135" s="1011"/>
    </row>
    <row r="136" spans="1:17" x14ac:dyDescent="0.25">
      <c r="A136" s="1011"/>
      <c r="B136" s="1011"/>
      <c r="C136" s="1011"/>
      <c r="D136" s="1011"/>
      <c r="E136" s="1011"/>
      <c r="F136" s="1011"/>
      <c r="G136" s="1011"/>
      <c r="H136" s="1011"/>
      <c r="I136" s="1011"/>
      <c r="J136" s="1011"/>
      <c r="K136" s="1011"/>
      <c r="L136" s="1011"/>
      <c r="M136" s="1011"/>
      <c r="N136" s="1011"/>
      <c r="O136" s="1133"/>
      <c r="P136" s="1133"/>
      <c r="Q136" s="1011"/>
    </row>
    <row r="137" spans="1:17" x14ac:dyDescent="0.25">
      <c r="A137" s="1011"/>
      <c r="B137" s="1011"/>
      <c r="C137" s="1011"/>
      <c r="D137" s="1011"/>
      <c r="E137" s="1011"/>
      <c r="F137" s="1011"/>
      <c r="G137" s="1011"/>
      <c r="H137" s="1011"/>
      <c r="I137" s="1011"/>
      <c r="J137" s="1011"/>
      <c r="K137" s="1011"/>
      <c r="L137" s="1011"/>
      <c r="M137" s="1011"/>
      <c r="N137" s="1011"/>
      <c r="O137" s="1133"/>
      <c r="P137" s="1133"/>
      <c r="Q137" s="1011"/>
    </row>
    <row r="138" spans="1:17" x14ac:dyDescent="0.25">
      <c r="A138" s="1011"/>
      <c r="B138" s="1011"/>
      <c r="C138" s="1011"/>
      <c r="D138" s="1011"/>
      <c r="E138" s="1011"/>
      <c r="F138" s="1011"/>
      <c r="G138" s="1011"/>
      <c r="H138" s="1011"/>
      <c r="I138" s="1011"/>
      <c r="J138" s="1011"/>
      <c r="K138" s="1011"/>
      <c r="L138" s="1011"/>
      <c r="M138" s="1011"/>
      <c r="N138" s="1011"/>
      <c r="O138" s="1133"/>
      <c r="P138" s="1133"/>
      <c r="Q138" s="1011"/>
    </row>
    <row r="139" spans="1:17" x14ac:dyDescent="0.25">
      <c r="A139" s="1011"/>
      <c r="B139" s="1011"/>
      <c r="C139" s="1011"/>
      <c r="D139" s="1011"/>
      <c r="E139" s="1011"/>
      <c r="F139" s="1011"/>
      <c r="G139" s="1011"/>
      <c r="H139" s="1011"/>
      <c r="I139" s="1011"/>
      <c r="J139" s="1011"/>
      <c r="K139" s="1011"/>
      <c r="L139" s="1011"/>
      <c r="M139" s="1011"/>
      <c r="N139" s="1011"/>
      <c r="O139" s="1133"/>
      <c r="P139" s="1133"/>
      <c r="Q139" s="1011"/>
    </row>
    <row r="140" spans="1:17" x14ac:dyDescent="0.25">
      <c r="A140" s="1011"/>
      <c r="B140" s="1011"/>
      <c r="C140" s="1011"/>
      <c r="D140" s="1011"/>
      <c r="E140" s="1011"/>
      <c r="F140" s="1011"/>
      <c r="G140" s="1011"/>
      <c r="H140" s="1011"/>
      <c r="I140" s="1011"/>
      <c r="J140" s="1011"/>
      <c r="K140" s="1011"/>
      <c r="L140" s="1011"/>
      <c r="M140" s="1011"/>
      <c r="N140" s="1011"/>
      <c r="O140" s="1133"/>
      <c r="P140" s="1133"/>
      <c r="Q140" s="1011"/>
    </row>
    <row r="141" spans="1:17" x14ac:dyDescent="0.25">
      <c r="A141" s="1011"/>
      <c r="B141" s="1011"/>
      <c r="C141" s="1011"/>
      <c r="D141" s="1011"/>
      <c r="E141" s="1011"/>
      <c r="F141" s="1011"/>
      <c r="G141" s="1011"/>
      <c r="H141" s="1011"/>
      <c r="I141" s="1011"/>
      <c r="J141" s="1011"/>
      <c r="K141" s="1011"/>
      <c r="L141" s="1011"/>
      <c r="M141" s="1011"/>
      <c r="N141" s="1011"/>
      <c r="O141" s="1133"/>
      <c r="P141" s="1133"/>
      <c r="Q141" s="1011"/>
    </row>
    <row r="142" spans="1:17" x14ac:dyDescent="0.25">
      <c r="A142" s="1011"/>
      <c r="B142" s="1011"/>
      <c r="C142" s="1011"/>
      <c r="D142" s="1011"/>
      <c r="E142" s="1011"/>
      <c r="F142" s="1011"/>
      <c r="G142" s="1011"/>
      <c r="H142" s="1011"/>
      <c r="I142" s="1011"/>
      <c r="J142" s="1011"/>
      <c r="K142" s="1011"/>
      <c r="L142" s="1011"/>
      <c r="M142" s="1011"/>
      <c r="N142" s="1011"/>
      <c r="O142" s="1133"/>
      <c r="P142" s="1133"/>
      <c r="Q142" s="1011"/>
    </row>
    <row r="143" spans="1:17" x14ac:dyDescent="0.25">
      <c r="A143" s="1011"/>
      <c r="B143" s="1011"/>
      <c r="C143" s="1011"/>
      <c r="D143" s="1011"/>
      <c r="E143" s="1011"/>
      <c r="F143" s="1011"/>
      <c r="G143" s="1011"/>
      <c r="H143" s="1011"/>
      <c r="I143" s="1011"/>
      <c r="J143" s="1011"/>
      <c r="K143" s="1011"/>
      <c r="L143" s="1011"/>
      <c r="M143" s="1011"/>
      <c r="N143" s="1011"/>
      <c r="O143" s="1133"/>
      <c r="P143" s="1133"/>
      <c r="Q143" s="1011"/>
    </row>
    <row r="144" spans="1:17" x14ac:dyDescent="0.25">
      <c r="A144" s="1011"/>
      <c r="B144" s="1011"/>
      <c r="C144" s="1011"/>
      <c r="D144" s="1011"/>
      <c r="E144" s="1011"/>
      <c r="F144" s="1011"/>
      <c r="G144" s="1011"/>
      <c r="H144" s="1011"/>
      <c r="I144" s="1011"/>
      <c r="J144" s="1011"/>
      <c r="K144" s="1011"/>
      <c r="L144" s="1011"/>
      <c r="M144" s="1011"/>
      <c r="N144" s="1011"/>
      <c r="O144" s="1133"/>
      <c r="P144" s="1133"/>
      <c r="Q144" s="1011"/>
    </row>
    <row r="145" spans="1:17" x14ac:dyDescent="0.25">
      <c r="A145" s="1011"/>
      <c r="B145" s="1011"/>
      <c r="C145" s="1011"/>
      <c r="D145" s="1011"/>
      <c r="E145" s="1011"/>
      <c r="F145" s="1011"/>
      <c r="G145" s="1011"/>
      <c r="H145" s="1011"/>
      <c r="I145" s="1011"/>
      <c r="J145" s="1011"/>
      <c r="K145" s="1011"/>
      <c r="L145" s="1011"/>
      <c r="M145" s="1011"/>
      <c r="N145" s="1011"/>
      <c r="O145" s="1133"/>
      <c r="P145" s="1133"/>
      <c r="Q145" s="1011"/>
    </row>
    <row r="146" spans="1:17" x14ac:dyDescent="0.25">
      <c r="A146" s="1011"/>
      <c r="B146" s="1011"/>
      <c r="C146" s="1011"/>
      <c r="D146" s="1011"/>
      <c r="E146" s="1011"/>
      <c r="F146" s="1011"/>
      <c r="G146" s="1011"/>
      <c r="H146" s="1011"/>
      <c r="I146" s="1011"/>
      <c r="J146" s="1011"/>
      <c r="K146" s="1011"/>
      <c r="L146" s="1011"/>
      <c r="M146" s="1011"/>
      <c r="N146" s="1011"/>
      <c r="O146" s="1133"/>
      <c r="P146" s="1133"/>
      <c r="Q146" s="1011"/>
    </row>
    <row r="147" spans="1:17" x14ac:dyDescent="0.25">
      <c r="A147" s="1011"/>
      <c r="B147" s="1011"/>
      <c r="C147" s="1011"/>
      <c r="D147" s="1011"/>
      <c r="E147" s="1011"/>
      <c r="F147" s="1011"/>
      <c r="G147" s="1011"/>
      <c r="H147" s="1011"/>
      <c r="I147" s="1011"/>
      <c r="J147" s="1011"/>
      <c r="K147" s="1011"/>
      <c r="L147" s="1011"/>
      <c r="M147" s="1011"/>
      <c r="N147" s="1011"/>
      <c r="O147" s="1133"/>
      <c r="P147" s="1133"/>
      <c r="Q147" s="1011"/>
    </row>
    <row r="148" spans="1:17" x14ac:dyDescent="0.25">
      <c r="A148" s="1011"/>
      <c r="B148" s="1011"/>
      <c r="C148" s="1011"/>
      <c r="D148" s="1011"/>
      <c r="E148" s="1011"/>
      <c r="F148" s="1011"/>
      <c r="G148" s="1011"/>
      <c r="H148" s="1011"/>
      <c r="I148" s="1011"/>
      <c r="J148" s="1011"/>
      <c r="K148" s="1011"/>
      <c r="L148" s="1011"/>
      <c r="M148" s="1011"/>
      <c r="N148" s="1011"/>
      <c r="O148" s="1133"/>
      <c r="P148" s="1133"/>
      <c r="Q148" s="1011"/>
    </row>
    <row r="149" spans="1:17" x14ac:dyDescent="0.25">
      <c r="A149" s="1011"/>
      <c r="B149" s="1011"/>
      <c r="C149" s="1011"/>
      <c r="D149" s="1011"/>
      <c r="E149" s="1011"/>
      <c r="F149" s="1011"/>
      <c r="G149" s="1011"/>
      <c r="H149" s="1011"/>
      <c r="I149" s="1011"/>
      <c r="J149" s="1011"/>
      <c r="K149" s="1011"/>
      <c r="L149" s="1011"/>
      <c r="M149" s="1011"/>
      <c r="N149" s="1011"/>
      <c r="O149" s="1133"/>
      <c r="P149" s="1133"/>
      <c r="Q149" s="1011"/>
    </row>
    <row r="150" spans="1:17" x14ac:dyDescent="0.25">
      <c r="A150" s="1011"/>
      <c r="B150" s="1011"/>
      <c r="C150" s="1011"/>
      <c r="D150" s="1011"/>
      <c r="E150" s="1011"/>
      <c r="F150" s="1011"/>
      <c r="G150" s="1011"/>
      <c r="H150" s="1011"/>
      <c r="I150" s="1011"/>
      <c r="J150" s="1011"/>
      <c r="K150" s="1011"/>
      <c r="L150" s="1011"/>
      <c r="M150" s="1011"/>
      <c r="N150" s="1011"/>
      <c r="O150" s="1133"/>
      <c r="P150" s="1133"/>
      <c r="Q150" s="1011"/>
    </row>
    <row r="151" spans="1:17" x14ac:dyDescent="0.25">
      <c r="A151" s="1011"/>
      <c r="B151" s="1011"/>
      <c r="C151" s="1011"/>
      <c r="D151" s="1011"/>
      <c r="E151" s="1011"/>
      <c r="F151" s="1011"/>
      <c r="G151" s="1011"/>
      <c r="H151" s="1011"/>
      <c r="I151" s="1011"/>
      <c r="J151" s="1011"/>
      <c r="K151" s="1011"/>
      <c r="L151" s="1011"/>
      <c r="M151" s="1011"/>
      <c r="N151" s="1011"/>
      <c r="O151" s="1133"/>
      <c r="P151" s="1133"/>
      <c r="Q151" s="1011"/>
    </row>
    <row r="152" spans="1:17" x14ac:dyDescent="0.25">
      <c r="A152" s="1011"/>
      <c r="B152" s="1011"/>
      <c r="C152" s="1011"/>
      <c r="D152" s="1011"/>
      <c r="E152" s="1011"/>
      <c r="F152" s="1011"/>
      <c r="G152" s="1011"/>
      <c r="H152" s="1011"/>
      <c r="I152" s="1011"/>
      <c r="J152" s="1011"/>
      <c r="K152" s="1011"/>
      <c r="L152" s="1011"/>
      <c r="M152" s="1011"/>
      <c r="N152" s="1011"/>
      <c r="O152" s="1133"/>
      <c r="P152" s="1133"/>
      <c r="Q152" s="1011"/>
    </row>
    <row r="153" spans="1:17" x14ac:dyDescent="0.25">
      <c r="A153" s="1011"/>
      <c r="B153" s="1011"/>
      <c r="C153" s="1011"/>
      <c r="D153" s="1011"/>
      <c r="E153" s="1011"/>
      <c r="F153" s="1011"/>
      <c r="G153" s="1011"/>
      <c r="H153" s="1011"/>
      <c r="I153" s="1011"/>
      <c r="J153" s="1011"/>
      <c r="K153" s="1011"/>
      <c r="L153" s="1011"/>
      <c r="M153" s="1011"/>
      <c r="N153" s="1011"/>
      <c r="O153" s="1133"/>
      <c r="P153" s="1133"/>
      <c r="Q153" s="1011"/>
    </row>
    <row r="154" spans="1:17" x14ac:dyDescent="0.25">
      <c r="A154" s="1011"/>
      <c r="B154" s="1011"/>
      <c r="C154" s="1011"/>
      <c r="D154" s="1011"/>
      <c r="E154" s="1011"/>
      <c r="F154" s="1011"/>
      <c r="G154" s="1011"/>
      <c r="H154" s="1011"/>
      <c r="I154" s="1011"/>
      <c r="J154" s="1011"/>
      <c r="K154" s="1011"/>
      <c r="L154" s="1011"/>
      <c r="M154" s="1011"/>
      <c r="N154" s="1011"/>
      <c r="O154" s="1133"/>
      <c r="P154" s="1133"/>
      <c r="Q154" s="1011"/>
    </row>
    <row r="155" spans="1:17" x14ac:dyDescent="0.25">
      <c r="A155" s="1011"/>
      <c r="B155" s="1011"/>
      <c r="C155" s="1011"/>
      <c r="D155" s="1011"/>
      <c r="E155" s="1011"/>
      <c r="F155" s="1011"/>
      <c r="G155" s="1011"/>
      <c r="H155" s="1011"/>
      <c r="I155" s="1011"/>
      <c r="J155" s="1011"/>
      <c r="K155" s="1011"/>
      <c r="L155" s="1011"/>
      <c r="M155" s="1011"/>
      <c r="N155" s="1011"/>
      <c r="O155" s="1133"/>
      <c r="P155" s="1133"/>
      <c r="Q155" s="1011"/>
    </row>
    <row r="156" spans="1:17" x14ac:dyDescent="0.25">
      <c r="A156" s="1011"/>
      <c r="B156" s="1011"/>
      <c r="C156" s="1011"/>
      <c r="D156" s="1011"/>
      <c r="E156" s="1011"/>
      <c r="F156" s="1011"/>
      <c r="G156" s="1011"/>
      <c r="H156" s="1011"/>
      <c r="I156" s="1011"/>
      <c r="J156" s="1011"/>
      <c r="K156" s="1011"/>
      <c r="L156" s="1011"/>
      <c r="M156" s="1011"/>
      <c r="N156" s="1011"/>
      <c r="O156" s="1133"/>
      <c r="P156" s="1133"/>
      <c r="Q156" s="1011"/>
    </row>
    <row r="157" spans="1:17" x14ac:dyDescent="0.25">
      <c r="A157" s="1011"/>
      <c r="B157" s="1011"/>
      <c r="C157" s="1011"/>
      <c r="D157" s="1011"/>
      <c r="E157" s="1011"/>
      <c r="F157" s="1011"/>
      <c r="G157" s="1011"/>
      <c r="H157" s="1011"/>
      <c r="I157" s="1011"/>
      <c r="J157" s="1011"/>
      <c r="K157" s="1011"/>
      <c r="L157" s="1011"/>
      <c r="M157" s="1011"/>
      <c r="N157" s="1011"/>
      <c r="O157" s="1133"/>
      <c r="P157" s="1133"/>
      <c r="Q157" s="1011"/>
    </row>
    <row r="158" spans="1:17" x14ac:dyDescent="0.25">
      <c r="A158" s="1011"/>
      <c r="B158" s="1011"/>
      <c r="C158" s="1011"/>
      <c r="D158" s="1011"/>
      <c r="E158" s="1011"/>
      <c r="F158" s="1011"/>
      <c r="G158" s="1011"/>
      <c r="H158" s="1011"/>
      <c r="I158" s="1011"/>
      <c r="J158" s="1011"/>
      <c r="K158" s="1011"/>
      <c r="L158" s="1011"/>
      <c r="M158" s="1011"/>
      <c r="N158" s="1011"/>
      <c r="O158" s="1133"/>
      <c r="P158" s="1133"/>
      <c r="Q158" s="1011"/>
    </row>
    <row r="159" spans="1:17" x14ac:dyDescent="0.25">
      <c r="A159" s="1011"/>
      <c r="B159" s="1011"/>
      <c r="C159" s="1011"/>
      <c r="D159" s="1011"/>
      <c r="E159" s="1011"/>
      <c r="F159" s="1011"/>
      <c r="G159" s="1011"/>
      <c r="H159" s="1011"/>
      <c r="I159" s="1011"/>
      <c r="J159" s="1011"/>
      <c r="K159" s="1011"/>
      <c r="L159" s="1011"/>
      <c r="M159" s="1011"/>
      <c r="N159" s="1011"/>
      <c r="O159" s="1133"/>
      <c r="P159" s="1133"/>
      <c r="Q159" s="1011"/>
    </row>
    <row r="160" spans="1:17" x14ac:dyDescent="0.25">
      <c r="A160" s="1011"/>
      <c r="B160" s="1011"/>
      <c r="C160" s="1011"/>
      <c r="D160" s="1011"/>
      <c r="E160" s="1011"/>
      <c r="F160" s="1011"/>
      <c r="G160" s="1011"/>
      <c r="H160" s="1011"/>
      <c r="I160" s="1011"/>
      <c r="J160" s="1011"/>
      <c r="K160" s="1011"/>
      <c r="L160" s="1011"/>
      <c r="M160" s="1011"/>
      <c r="N160" s="1011"/>
      <c r="O160" s="1133"/>
      <c r="P160" s="1133"/>
      <c r="Q160" s="1011"/>
    </row>
    <row r="161" spans="1:17" x14ac:dyDescent="0.25">
      <c r="A161" s="1011"/>
      <c r="B161" s="1011"/>
      <c r="C161" s="1011"/>
      <c r="D161" s="1011"/>
      <c r="E161" s="1011"/>
      <c r="F161" s="1011"/>
      <c r="G161" s="1011"/>
      <c r="H161" s="1011"/>
      <c r="I161" s="1011"/>
      <c r="J161" s="1011"/>
      <c r="K161" s="1011"/>
      <c r="L161" s="1011"/>
      <c r="M161" s="1011"/>
      <c r="N161" s="1011"/>
      <c r="O161" s="1133"/>
      <c r="P161" s="1133"/>
      <c r="Q161" s="1011"/>
    </row>
    <row r="162" spans="1:17" x14ac:dyDescent="0.25">
      <c r="A162" s="1011"/>
      <c r="B162" s="1011"/>
      <c r="C162" s="1011"/>
      <c r="D162" s="1011"/>
      <c r="E162" s="1011"/>
      <c r="F162" s="1011"/>
      <c r="G162" s="1011"/>
      <c r="H162" s="1011"/>
      <c r="I162" s="1011"/>
      <c r="J162" s="1011"/>
      <c r="K162" s="1011"/>
      <c r="L162" s="1011"/>
      <c r="M162" s="1011"/>
      <c r="N162" s="1011"/>
      <c r="O162" s="1133"/>
      <c r="P162" s="1133"/>
      <c r="Q162" s="1011"/>
    </row>
    <row r="163" spans="1:17" x14ac:dyDescent="0.25">
      <c r="A163" s="1011"/>
      <c r="B163" s="1011"/>
      <c r="C163" s="1011"/>
      <c r="D163" s="1011"/>
      <c r="E163" s="1011"/>
      <c r="F163" s="1011"/>
      <c r="G163" s="1011"/>
      <c r="H163" s="1011"/>
      <c r="I163" s="1011"/>
      <c r="J163" s="1011"/>
      <c r="K163" s="1011"/>
      <c r="L163" s="1011"/>
      <c r="M163" s="1011"/>
      <c r="N163" s="1011"/>
      <c r="O163" s="1133"/>
      <c r="P163" s="1133"/>
      <c r="Q163" s="1011"/>
    </row>
    <row r="164" spans="1:17" x14ac:dyDescent="0.25">
      <c r="A164" s="1011"/>
      <c r="B164" s="1011"/>
      <c r="C164" s="1011"/>
      <c r="D164" s="1011"/>
      <c r="E164" s="1011"/>
      <c r="F164" s="1011"/>
      <c r="G164" s="1011"/>
      <c r="H164" s="1011"/>
      <c r="I164" s="1011"/>
      <c r="J164" s="1011"/>
      <c r="K164" s="1011"/>
      <c r="L164" s="1011"/>
      <c r="M164" s="1011"/>
      <c r="N164" s="1011"/>
      <c r="O164" s="1133"/>
      <c r="P164" s="1133"/>
      <c r="Q164" s="1011"/>
    </row>
    <row r="165" spans="1:17" x14ac:dyDescent="0.25">
      <c r="A165" s="1011"/>
      <c r="B165" s="1011"/>
      <c r="C165" s="1011"/>
      <c r="D165" s="1011"/>
      <c r="E165" s="1011"/>
      <c r="F165" s="1011"/>
      <c r="G165" s="1011"/>
      <c r="H165" s="1011"/>
      <c r="I165" s="1011"/>
      <c r="J165" s="1011"/>
      <c r="K165" s="1011"/>
      <c r="L165" s="1011"/>
      <c r="M165" s="1011"/>
      <c r="N165" s="1011"/>
      <c r="O165" s="1133"/>
      <c r="P165" s="1133"/>
      <c r="Q165" s="1011"/>
    </row>
    <row r="166" spans="1:17" x14ac:dyDescent="0.25">
      <c r="A166" s="1011"/>
      <c r="B166" s="1011"/>
      <c r="C166" s="1011"/>
      <c r="D166" s="1011"/>
      <c r="E166" s="1011"/>
      <c r="F166" s="1011"/>
      <c r="G166" s="1011"/>
      <c r="H166" s="1011"/>
      <c r="I166" s="1011"/>
      <c r="J166" s="1011"/>
      <c r="K166" s="1011"/>
      <c r="L166" s="1011"/>
      <c r="M166" s="1011"/>
      <c r="N166" s="1011"/>
      <c r="O166" s="1133"/>
      <c r="P166" s="1133"/>
      <c r="Q166" s="1011"/>
    </row>
    <row r="167" spans="1:17" x14ac:dyDescent="0.25">
      <c r="A167" s="1011"/>
      <c r="B167" s="1011"/>
      <c r="C167" s="1011"/>
      <c r="D167" s="1011"/>
      <c r="E167" s="1011"/>
      <c r="F167" s="1011"/>
      <c r="G167" s="1011"/>
      <c r="H167" s="1011"/>
      <c r="I167" s="1011"/>
      <c r="J167" s="1011"/>
      <c r="K167" s="1011"/>
      <c r="L167" s="1011"/>
      <c r="M167" s="1011"/>
      <c r="N167" s="1011"/>
      <c r="O167" s="1133"/>
      <c r="P167" s="1133"/>
      <c r="Q167" s="1011"/>
    </row>
    <row r="168" spans="1:17" x14ac:dyDescent="0.25">
      <c r="A168" s="1011"/>
      <c r="B168" s="1011"/>
      <c r="C168" s="1011"/>
      <c r="D168" s="1011"/>
      <c r="E168" s="1011"/>
      <c r="F168" s="1011"/>
      <c r="G168" s="1011"/>
      <c r="H168" s="1011"/>
      <c r="I168" s="1011"/>
      <c r="J168" s="1011"/>
      <c r="K168" s="1011"/>
      <c r="L168" s="1011"/>
      <c r="M168" s="1011"/>
      <c r="N168" s="1011"/>
      <c r="O168" s="1133"/>
      <c r="P168" s="1133"/>
      <c r="Q168" s="1011"/>
    </row>
    <row r="169" spans="1:17" x14ac:dyDescent="0.25">
      <c r="A169" s="1011"/>
      <c r="B169" s="1011"/>
      <c r="C169" s="1011"/>
      <c r="D169" s="1011"/>
      <c r="E169" s="1011"/>
      <c r="F169" s="1011"/>
      <c r="G169" s="1011"/>
      <c r="H169" s="1011"/>
      <c r="I169" s="1011"/>
      <c r="J169" s="1011"/>
      <c r="K169" s="1011"/>
      <c r="L169" s="1011"/>
      <c r="M169" s="1011"/>
      <c r="N169" s="1011"/>
      <c r="O169" s="1133"/>
      <c r="P169" s="1133"/>
      <c r="Q169" s="1011"/>
    </row>
    <row r="170" spans="1:17" x14ac:dyDescent="0.25">
      <c r="A170" s="1011"/>
      <c r="B170" s="1011"/>
      <c r="C170" s="1011"/>
      <c r="D170" s="1011"/>
      <c r="E170" s="1011"/>
      <c r="F170" s="1011"/>
      <c r="G170" s="1011"/>
      <c r="H170" s="1011"/>
      <c r="I170" s="1011"/>
      <c r="J170" s="1011"/>
      <c r="K170" s="1011"/>
      <c r="L170" s="1011"/>
      <c r="M170" s="1011"/>
      <c r="N170" s="1011"/>
      <c r="O170" s="1133"/>
      <c r="P170" s="1133"/>
      <c r="Q170" s="1011"/>
    </row>
    <row r="171" spans="1:17" x14ac:dyDescent="0.25">
      <c r="A171" s="1011"/>
      <c r="B171" s="1011"/>
      <c r="C171" s="1011"/>
      <c r="D171" s="1011"/>
      <c r="E171" s="1011"/>
      <c r="F171" s="1011"/>
      <c r="G171" s="1011"/>
      <c r="H171" s="1011"/>
      <c r="I171" s="1011"/>
      <c r="J171" s="1011"/>
      <c r="K171" s="1011"/>
      <c r="L171" s="1011"/>
      <c r="M171" s="1011"/>
      <c r="N171" s="1011"/>
      <c r="O171" s="1133"/>
      <c r="P171" s="1133"/>
      <c r="Q171" s="1011"/>
    </row>
    <row r="172" spans="1:17" x14ac:dyDescent="0.25">
      <c r="A172" s="1011"/>
      <c r="B172" s="1011"/>
      <c r="C172" s="1011"/>
      <c r="D172" s="1011"/>
      <c r="E172" s="1011"/>
      <c r="F172" s="1011"/>
      <c r="G172" s="1011"/>
      <c r="H172" s="1011"/>
      <c r="I172" s="1011"/>
      <c r="J172" s="1011"/>
      <c r="K172" s="1011"/>
      <c r="L172" s="1011"/>
      <c r="M172" s="1011"/>
      <c r="N172" s="1011"/>
      <c r="O172" s="1133"/>
      <c r="P172" s="1133"/>
      <c r="Q172" s="1011"/>
    </row>
    <row r="173" spans="1:17" x14ac:dyDescent="0.25">
      <c r="A173" s="1011"/>
      <c r="B173" s="1011"/>
      <c r="C173" s="1011"/>
      <c r="D173" s="1011"/>
      <c r="E173" s="1011"/>
      <c r="F173" s="1011"/>
      <c r="G173" s="1011"/>
      <c r="H173" s="1011"/>
      <c r="I173" s="1011"/>
      <c r="J173" s="1011"/>
      <c r="K173" s="1011"/>
      <c r="L173" s="1011"/>
      <c r="M173" s="1011"/>
      <c r="N173" s="1011"/>
      <c r="O173" s="1133"/>
      <c r="P173" s="1133"/>
      <c r="Q173" s="1011"/>
    </row>
    <row r="174" spans="1:17" x14ac:dyDescent="0.25">
      <c r="A174" s="1011"/>
      <c r="B174" s="1011"/>
      <c r="C174" s="1011"/>
      <c r="D174" s="1011"/>
      <c r="E174" s="1011"/>
      <c r="F174" s="1011"/>
      <c r="G174" s="1011"/>
      <c r="H174" s="1011"/>
      <c r="I174" s="1011"/>
      <c r="J174" s="1011"/>
      <c r="K174" s="1011"/>
      <c r="L174" s="1011"/>
      <c r="M174" s="1011"/>
      <c r="N174" s="1011"/>
      <c r="O174" s="1133"/>
      <c r="P174" s="1133"/>
      <c r="Q174" s="1011"/>
    </row>
    <row r="175" spans="1:17" x14ac:dyDescent="0.25">
      <c r="A175" s="1011"/>
      <c r="B175" s="1011"/>
      <c r="C175" s="1011"/>
      <c r="D175" s="1011"/>
      <c r="E175" s="1011"/>
      <c r="F175" s="1011"/>
      <c r="G175" s="1011"/>
      <c r="H175" s="1011"/>
      <c r="I175" s="1011"/>
      <c r="J175" s="1011"/>
      <c r="K175" s="1011"/>
      <c r="L175" s="1011"/>
      <c r="M175" s="1011"/>
      <c r="N175" s="1011"/>
      <c r="O175" s="1133"/>
      <c r="P175" s="1133"/>
      <c r="Q175" s="1011"/>
    </row>
    <row r="176" spans="1:17" x14ac:dyDescent="0.25">
      <c r="A176" s="1011"/>
      <c r="B176" s="1011"/>
      <c r="C176" s="1011"/>
      <c r="D176" s="1011"/>
      <c r="E176" s="1011"/>
      <c r="F176" s="1011"/>
      <c r="G176" s="1011"/>
      <c r="H176" s="1011"/>
      <c r="I176" s="1011"/>
      <c r="J176" s="1011"/>
      <c r="K176" s="1011"/>
      <c r="L176" s="1011"/>
      <c r="M176" s="1011"/>
      <c r="N176" s="1011"/>
      <c r="O176" s="1133"/>
      <c r="P176" s="1133"/>
      <c r="Q176" s="1011"/>
    </row>
    <row r="177" spans="1:17" x14ac:dyDescent="0.25">
      <c r="A177" s="1011"/>
      <c r="B177" s="1011"/>
      <c r="C177" s="1011"/>
      <c r="D177" s="1011"/>
      <c r="E177" s="1011"/>
      <c r="F177" s="1011"/>
      <c r="G177" s="1011"/>
      <c r="H177" s="1011"/>
      <c r="I177" s="1011"/>
      <c r="J177" s="1011"/>
      <c r="K177" s="1011"/>
      <c r="L177" s="1011"/>
      <c r="M177" s="1011"/>
      <c r="N177" s="1011"/>
      <c r="O177" s="1133"/>
      <c r="P177" s="1133"/>
      <c r="Q177" s="1011"/>
    </row>
    <row r="178" spans="1:17" x14ac:dyDescent="0.25">
      <c r="A178" s="1011"/>
      <c r="B178" s="1011"/>
      <c r="C178" s="1011"/>
      <c r="D178" s="1011"/>
      <c r="E178" s="1011"/>
      <c r="F178" s="1011"/>
      <c r="G178" s="1011"/>
      <c r="H178" s="1011"/>
      <c r="I178" s="1011"/>
      <c r="J178" s="1011"/>
      <c r="K178" s="1011"/>
      <c r="L178" s="1011"/>
      <c r="M178" s="1011"/>
      <c r="N178" s="1011"/>
      <c r="O178" s="1133"/>
      <c r="P178" s="1133"/>
      <c r="Q178" s="1011"/>
    </row>
    <row r="179" spans="1:17" x14ac:dyDescent="0.25">
      <c r="A179" s="1011"/>
      <c r="B179" s="1011"/>
      <c r="C179" s="1011"/>
      <c r="D179" s="1011"/>
      <c r="E179" s="1011"/>
      <c r="F179" s="1011"/>
      <c r="G179" s="1011"/>
      <c r="H179" s="1011"/>
      <c r="I179" s="1011"/>
      <c r="J179" s="1011"/>
      <c r="K179" s="1011"/>
      <c r="L179" s="1011"/>
      <c r="M179" s="1011"/>
      <c r="N179" s="1011"/>
      <c r="O179" s="1133"/>
      <c r="P179" s="1133"/>
      <c r="Q179" s="1011"/>
    </row>
    <row r="180" spans="1:17" x14ac:dyDescent="0.25">
      <c r="A180" s="1011"/>
      <c r="B180" s="1011"/>
      <c r="C180" s="1011"/>
      <c r="D180" s="1011"/>
      <c r="E180" s="1011"/>
      <c r="F180" s="1011"/>
      <c r="G180" s="1011"/>
      <c r="H180" s="1011"/>
      <c r="I180" s="1011"/>
      <c r="J180" s="1011"/>
      <c r="K180" s="1011"/>
      <c r="L180" s="1011"/>
      <c r="M180" s="1011"/>
      <c r="N180" s="1011"/>
      <c r="O180" s="1133"/>
      <c r="P180" s="1133"/>
      <c r="Q180" s="1011"/>
    </row>
    <row r="181" spans="1:17" x14ac:dyDescent="0.25">
      <c r="A181" s="1011"/>
      <c r="B181" s="1011"/>
      <c r="C181" s="1011"/>
      <c r="D181" s="1011"/>
      <c r="E181" s="1011"/>
      <c r="F181" s="1011"/>
      <c r="G181" s="1011"/>
      <c r="H181" s="1011"/>
      <c r="I181" s="1011"/>
      <c r="J181" s="1011"/>
      <c r="K181" s="1011"/>
      <c r="L181" s="1011"/>
      <c r="M181" s="1011"/>
      <c r="N181" s="1011"/>
      <c r="O181" s="1133"/>
      <c r="P181" s="1133"/>
      <c r="Q181" s="1011"/>
    </row>
    <row r="182" spans="1:17" x14ac:dyDescent="0.25">
      <c r="A182" s="1011"/>
      <c r="B182" s="1011"/>
      <c r="C182" s="1011"/>
      <c r="D182" s="1011"/>
      <c r="E182" s="1011"/>
      <c r="F182" s="1011"/>
      <c r="G182" s="1011"/>
      <c r="H182" s="1011"/>
      <c r="I182" s="1011"/>
      <c r="J182" s="1011"/>
      <c r="K182" s="1011"/>
      <c r="L182" s="1011"/>
      <c r="M182" s="1011"/>
      <c r="N182" s="1011"/>
      <c r="O182" s="1133"/>
      <c r="P182" s="1133"/>
      <c r="Q182" s="1011"/>
    </row>
    <row r="183" spans="1:17" x14ac:dyDescent="0.25">
      <c r="A183" s="1011"/>
      <c r="B183" s="1011"/>
      <c r="C183" s="1011"/>
      <c r="D183" s="1011"/>
      <c r="E183" s="1011"/>
      <c r="F183" s="1011"/>
      <c r="G183" s="1011"/>
      <c r="H183" s="1011"/>
      <c r="I183" s="1011"/>
      <c r="J183" s="1011"/>
      <c r="K183" s="1011"/>
      <c r="L183" s="1011"/>
      <c r="M183" s="1011"/>
      <c r="N183" s="1011"/>
      <c r="O183" s="1133"/>
      <c r="P183" s="1133"/>
      <c r="Q183" s="1011"/>
    </row>
    <row r="184" spans="1:17" x14ac:dyDescent="0.25">
      <c r="A184" s="1011"/>
      <c r="B184" s="1011"/>
      <c r="C184" s="1011"/>
      <c r="D184" s="1011"/>
      <c r="E184" s="1011"/>
      <c r="F184" s="1011"/>
      <c r="G184" s="1011"/>
      <c r="H184" s="1011"/>
      <c r="I184" s="1011"/>
      <c r="J184" s="1011"/>
      <c r="K184" s="1011"/>
      <c r="L184" s="1011"/>
      <c r="M184" s="1011"/>
      <c r="N184" s="1011"/>
      <c r="O184" s="1133"/>
      <c r="P184" s="1133"/>
      <c r="Q184" s="1011"/>
    </row>
    <row r="185" spans="1:17" x14ac:dyDescent="0.25">
      <c r="A185" s="1011"/>
      <c r="B185" s="1011"/>
      <c r="C185" s="1011"/>
      <c r="D185" s="1011"/>
      <c r="E185" s="1011"/>
      <c r="F185" s="1011"/>
      <c r="G185" s="1011"/>
      <c r="H185" s="1011"/>
      <c r="I185" s="1011"/>
      <c r="J185" s="1011"/>
      <c r="K185" s="1011"/>
      <c r="L185" s="1011"/>
      <c r="M185" s="1011"/>
      <c r="N185" s="1011"/>
      <c r="O185" s="1133"/>
      <c r="P185" s="1133"/>
      <c r="Q185" s="1011"/>
    </row>
    <row r="186" spans="1:17" x14ac:dyDescent="0.25">
      <c r="A186" s="1011"/>
      <c r="B186" s="1011"/>
      <c r="C186" s="1011"/>
      <c r="D186" s="1011"/>
      <c r="E186" s="1011"/>
      <c r="F186" s="1011"/>
      <c r="G186" s="1011"/>
      <c r="H186" s="1011"/>
      <c r="I186" s="1011"/>
      <c r="J186" s="1011"/>
      <c r="K186" s="1011"/>
      <c r="L186" s="1011"/>
      <c r="M186" s="1011"/>
      <c r="N186" s="1011"/>
      <c r="O186" s="1133"/>
      <c r="P186" s="1133"/>
      <c r="Q186" s="1011"/>
    </row>
    <row r="187" spans="1:17" x14ac:dyDescent="0.25">
      <c r="A187" s="1011"/>
      <c r="B187" s="1011"/>
      <c r="C187" s="1011"/>
      <c r="D187" s="1011"/>
      <c r="E187" s="1011"/>
      <c r="F187" s="1011"/>
      <c r="G187" s="1011"/>
      <c r="H187" s="1011"/>
      <c r="I187" s="1011"/>
      <c r="J187" s="1011"/>
      <c r="K187" s="1011"/>
      <c r="L187" s="1011"/>
      <c r="M187" s="1011"/>
      <c r="N187" s="1011"/>
      <c r="O187" s="1133"/>
      <c r="P187" s="1133"/>
      <c r="Q187" s="1011"/>
    </row>
    <row r="188" spans="1:17" x14ac:dyDescent="0.25">
      <c r="A188" s="1011"/>
      <c r="B188" s="1011"/>
      <c r="C188" s="1011"/>
      <c r="D188" s="1011"/>
      <c r="E188" s="1011"/>
      <c r="F188" s="1011"/>
      <c r="G188" s="1011"/>
      <c r="H188" s="1011"/>
      <c r="I188" s="1011"/>
      <c r="J188" s="1011"/>
      <c r="K188" s="1011"/>
      <c r="L188" s="1011"/>
      <c r="M188" s="1011"/>
      <c r="N188" s="1011"/>
      <c r="O188" s="1133"/>
      <c r="P188" s="1133"/>
      <c r="Q188" s="1011"/>
    </row>
    <row r="189" spans="1:17" x14ac:dyDescent="0.25">
      <c r="A189" s="1011"/>
      <c r="B189" s="1011"/>
      <c r="C189" s="1011"/>
      <c r="D189" s="1011"/>
      <c r="E189" s="1011"/>
      <c r="F189" s="1011"/>
      <c r="G189" s="1011"/>
      <c r="H189" s="1011"/>
      <c r="I189" s="1011"/>
      <c r="J189" s="1011"/>
      <c r="K189" s="1011"/>
      <c r="L189" s="1011"/>
      <c r="M189" s="1011"/>
      <c r="N189" s="1011"/>
      <c r="O189" s="1133"/>
      <c r="P189" s="1133"/>
      <c r="Q189" s="1011"/>
    </row>
    <row r="190" spans="1:17" x14ac:dyDescent="0.25">
      <c r="A190" s="1011"/>
      <c r="B190" s="1011"/>
      <c r="C190" s="1011"/>
      <c r="D190" s="1011"/>
      <c r="E190" s="1011"/>
      <c r="F190" s="1011"/>
      <c r="G190" s="1011"/>
      <c r="H190" s="1011"/>
      <c r="I190" s="1011"/>
      <c r="J190" s="1011"/>
      <c r="K190" s="1011"/>
      <c r="L190" s="1011"/>
      <c r="M190" s="1011"/>
      <c r="N190" s="1011"/>
      <c r="O190" s="1133"/>
      <c r="P190" s="1133"/>
      <c r="Q190" s="1011"/>
    </row>
    <row r="191" spans="1:17" x14ac:dyDescent="0.25">
      <c r="A191" s="1011"/>
      <c r="B191" s="1011"/>
      <c r="C191" s="1011"/>
      <c r="D191" s="1011"/>
      <c r="E191" s="1011"/>
      <c r="F191" s="1011"/>
      <c r="G191" s="1011"/>
      <c r="H191" s="1011"/>
      <c r="I191" s="1011"/>
      <c r="J191" s="1011"/>
      <c r="K191" s="1011"/>
      <c r="L191" s="1011"/>
      <c r="M191" s="1011"/>
      <c r="N191" s="1011"/>
      <c r="O191" s="1133"/>
      <c r="P191" s="1133"/>
      <c r="Q191" s="1011"/>
    </row>
    <row r="192" spans="1:17" x14ac:dyDescent="0.25">
      <c r="A192" s="1011"/>
      <c r="B192" s="1011"/>
      <c r="C192" s="1011"/>
      <c r="D192" s="1011"/>
      <c r="E192" s="1011"/>
      <c r="F192" s="1011"/>
      <c r="G192" s="1011"/>
      <c r="H192" s="1011"/>
      <c r="I192" s="1011"/>
      <c r="J192" s="1011"/>
      <c r="K192" s="1011"/>
      <c r="L192" s="1011"/>
      <c r="M192" s="1011"/>
      <c r="N192" s="1011"/>
      <c r="O192" s="1133"/>
      <c r="P192" s="1133"/>
      <c r="Q192" s="1011"/>
    </row>
    <row r="193" spans="1:17" x14ac:dyDescent="0.25">
      <c r="A193" s="1011"/>
      <c r="B193" s="1011"/>
      <c r="C193" s="1011"/>
      <c r="D193" s="1011"/>
      <c r="E193" s="1011"/>
      <c r="F193" s="1011"/>
      <c r="G193" s="1011"/>
      <c r="H193" s="1011"/>
      <c r="I193" s="1011"/>
      <c r="J193" s="1011"/>
      <c r="K193" s="1011"/>
      <c r="L193" s="1011"/>
      <c r="M193" s="1011"/>
      <c r="N193" s="1011"/>
      <c r="O193" s="1133"/>
      <c r="P193" s="1133"/>
      <c r="Q193" s="1011"/>
    </row>
    <row r="194" spans="1:17" x14ac:dyDescent="0.25">
      <c r="A194" s="1011"/>
      <c r="B194" s="1011"/>
      <c r="C194" s="1011"/>
      <c r="D194" s="1011"/>
      <c r="E194" s="1011"/>
      <c r="F194" s="1011"/>
      <c r="G194" s="1011"/>
      <c r="H194" s="1011"/>
      <c r="I194" s="1011"/>
      <c r="J194" s="1011"/>
      <c r="K194" s="1011"/>
      <c r="L194" s="1011"/>
      <c r="M194" s="1011"/>
      <c r="N194" s="1011"/>
      <c r="O194" s="1133"/>
      <c r="P194" s="1133"/>
      <c r="Q194" s="1011"/>
    </row>
    <row r="195" spans="1:17" x14ac:dyDescent="0.25">
      <c r="A195" s="1011"/>
      <c r="B195" s="1011"/>
      <c r="C195" s="1011"/>
      <c r="D195" s="1011"/>
      <c r="E195" s="1011"/>
      <c r="F195" s="1011"/>
      <c r="G195" s="1011"/>
      <c r="H195" s="1011"/>
      <c r="I195" s="1011"/>
      <c r="J195" s="1011"/>
      <c r="K195" s="1011"/>
      <c r="L195" s="1011"/>
      <c r="M195" s="1011"/>
      <c r="N195" s="1011"/>
      <c r="O195" s="1133"/>
      <c r="P195" s="1133"/>
      <c r="Q195" s="1011"/>
    </row>
    <row r="196" spans="1:17" x14ac:dyDescent="0.25">
      <c r="A196" s="1011"/>
      <c r="B196" s="1011"/>
      <c r="C196" s="1011"/>
      <c r="D196" s="1011"/>
      <c r="E196" s="1011"/>
      <c r="F196" s="1011"/>
      <c r="G196" s="1011"/>
      <c r="H196" s="1011"/>
      <c r="I196" s="1011"/>
      <c r="J196" s="1011"/>
      <c r="K196" s="1011"/>
      <c r="L196" s="1011"/>
      <c r="M196" s="1011"/>
      <c r="N196" s="1011"/>
      <c r="O196" s="1133"/>
      <c r="P196" s="1133"/>
      <c r="Q196" s="1011"/>
    </row>
    <row r="197" spans="1:17" x14ac:dyDescent="0.25">
      <c r="A197" s="1011"/>
      <c r="B197" s="1011"/>
      <c r="C197" s="1011"/>
      <c r="D197" s="1011"/>
      <c r="E197" s="1011"/>
      <c r="F197" s="1011"/>
      <c r="G197" s="1011"/>
      <c r="H197" s="1011"/>
      <c r="I197" s="1011"/>
      <c r="J197" s="1011"/>
      <c r="K197" s="1011"/>
      <c r="L197" s="1011"/>
      <c r="M197" s="1011"/>
      <c r="N197" s="1011"/>
      <c r="O197" s="1133"/>
      <c r="P197" s="1133"/>
      <c r="Q197" s="1011"/>
    </row>
    <row r="198" spans="1:17" x14ac:dyDescent="0.25">
      <c r="A198" s="1011"/>
      <c r="B198" s="1011"/>
      <c r="C198" s="1011"/>
      <c r="D198" s="1011"/>
      <c r="E198" s="1011"/>
      <c r="F198" s="1011"/>
      <c r="G198" s="1011"/>
      <c r="H198" s="1011"/>
      <c r="I198" s="1011"/>
      <c r="J198" s="1011"/>
      <c r="K198" s="1011"/>
      <c r="L198" s="1011"/>
      <c r="M198" s="1011"/>
      <c r="N198" s="1011"/>
      <c r="O198" s="1133"/>
      <c r="P198" s="1133"/>
      <c r="Q198" s="1011"/>
    </row>
    <row r="199" spans="1:17" x14ac:dyDescent="0.25">
      <c r="A199" s="1011"/>
      <c r="B199" s="1011"/>
      <c r="C199" s="1011"/>
      <c r="D199" s="1011"/>
      <c r="E199" s="1011"/>
      <c r="F199" s="1011"/>
      <c r="G199" s="1011"/>
      <c r="H199" s="1011"/>
      <c r="I199" s="1011"/>
      <c r="J199" s="1011"/>
      <c r="K199" s="1011"/>
      <c r="L199" s="1011"/>
      <c r="M199" s="1011"/>
      <c r="N199" s="1011"/>
      <c r="O199" s="1133"/>
      <c r="P199" s="1133"/>
      <c r="Q199" s="1011"/>
    </row>
    <row r="200" spans="1:17" x14ac:dyDescent="0.25">
      <c r="A200" s="1011"/>
      <c r="B200" s="1011"/>
      <c r="C200" s="1011"/>
      <c r="D200" s="1011"/>
      <c r="E200" s="1011"/>
      <c r="F200" s="1011"/>
      <c r="G200" s="1011"/>
      <c r="H200" s="1011"/>
      <c r="I200" s="1011"/>
      <c r="J200" s="1011"/>
      <c r="K200" s="1011"/>
      <c r="L200" s="1011"/>
      <c r="M200" s="1011"/>
      <c r="N200" s="1011"/>
      <c r="O200" s="1133"/>
      <c r="P200" s="1133"/>
      <c r="Q200" s="1011"/>
    </row>
    <row r="201" spans="1:17" x14ac:dyDescent="0.25">
      <c r="A201" s="1011"/>
      <c r="B201" s="1011"/>
      <c r="C201" s="1011"/>
      <c r="D201" s="1011"/>
      <c r="E201" s="1011"/>
      <c r="F201" s="1011"/>
      <c r="G201" s="1011"/>
      <c r="H201" s="1011"/>
      <c r="I201" s="1011"/>
      <c r="J201" s="1011"/>
      <c r="K201" s="1011"/>
      <c r="L201" s="1011"/>
      <c r="M201" s="1011"/>
      <c r="N201" s="1011"/>
      <c r="O201" s="1133"/>
      <c r="P201" s="1133"/>
      <c r="Q201" s="1011"/>
    </row>
    <row r="202" spans="1:17" x14ac:dyDescent="0.25">
      <c r="A202" s="1011"/>
      <c r="B202" s="1011"/>
      <c r="C202" s="1011"/>
      <c r="D202" s="1011"/>
      <c r="E202" s="1011"/>
      <c r="F202" s="1011"/>
      <c r="G202" s="1011"/>
      <c r="H202" s="1011"/>
      <c r="I202" s="1011"/>
      <c r="J202" s="1011"/>
      <c r="K202" s="1011"/>
      <c r="L202" s="1011"/>
      <c r="M202" s="1011"/>
      <c r="N202" s="1011"/>
      <c r="O202" s="1133"/>
      <c r="P202" s="1133"/>
      <c r="Q202" s="1011"/>
    </row>
    <row r="203" spans="1:17" x14ac:dyDescent="0.25">
      <c r="A203" s="1011"/>
      <c r="B203" s="1011"/>
      <c r="C203" s="1011"/>
      <c r="D203" s="1011"/>
      <c r="E203" s="1011"/>
      <c r="F203" s="1011"/>
      <c r="G203" s="1011"/>
      <c r="H203" s="1011"/>
      <c r="I203" s="1011"/>
      <c r="J203" s="1011"/>
      <c r="K203" s="1011"/>
      <c r="L203" s="1011"/>
      <c r="M203" s="1011"/>
      <c r="N203" s="1011"/>
      <c r="O203" s="1133"/>
      <c r="P203" s="1133"/>
      <c r="Q203" s="1011"/>
    </row>
    <row r="204" spans="1:17" x14ac:dyDescent="0.25">
      <c r="A204" s="1011"/>
      <c r="B204" s="1011"/>
      <c r="C204" s="1011"/>
      <c r="D204" s="1011"/>
      <c r="E204" s="1011"/>
      <c r="F204" s="1011"/>
      <c r="G204" s="1011"/>
      <c r="H204" s="1011"/>
      <c r="I204" s="1011"/>
      <c r="J204" s="1011"/>
      <c r="K204" s="1011"/>
      <c r="L204" s="1011"/>
      <c r="M204" s="1011"/>
      <c r="N204" s="1011"/>
      <c r="O204" s="1133"/>
      <c r="P204" s="1133"/>
      <c r="Q204" s="1011"/>
    </row>
    <row r="205" spans="1:17" x14ac:dyDescent="0.25">
      <c r="A205" s="1011"/>
      <c r="B205" s="1011"/>
      <c r="C205" s="1011"/>
      <c r="D205" s="1011"/>
      <c r="E205" s="1011"/>
      <c r="F205" s="1011"/>
      <c r="G205" s="1011"/>
      <c r="H205" s="1011"/>
      <c r="I205" s="1011"/>
      <c r="J205" s="1011"/>
      <c r="K205" s="1011"/>
      <c r="L205" s="1011"/>
      <c r="M205" s="1011"/>
      <c r="N205" s="1011"/>
      <c r="O205" s="1133"/>
      <c r="P205" s="1133"/>
      <c r="Q205" s="1011"/>
    </row>
    <row r="206" spans="1:17" x14ac:dyDescent="0.25">
      <c r="A206" s="1011"/>
      <c r="B206" s="1011"/>
      <c r="C206" s="1011"/>
      <c r="D206" s="1011"/>
      <c r="E206" s="1011"/>
      <c r="F206" s="1011"/>
      <c r="G206" s="1011"/>
      <c r="H206" s="1011"/>
      <c r="I206" s="1011"/>
      <c r="J206" s="1011"/>
      <c r="K206" s="1011"/>
      <c r="L206" s="1011"/>
      <c r="M206" s="1011"/>
      <c r="N206" s="1011"/>
      <c r="O206" s="1133"/>
      <c r="P206" s="1133"/>
      <c r="Q206" s="1011"/>
    </row>
    <row r="207" spans="1:17" x14ac:dyDescent="0.25">
      <c r="A207" s="1011"/>
      <c r="B207" s="1011"/>
      <c r="C207" s="1011"/>
      <c r="D207" s="1011"/>
      <c r="E207" s="1011"/>
      <c r="F207" s="1011"/>
      <c r="G207" s="1011"/>
      <c r="H207" s="1011"/>
      <c r="I207" s="1011"/>
      <c r="J207" s="1011"/>
      <c r="K207" s="1011"/>
      <c r="L207" s="1011"/>
      <c r="M207" s="1011"/>
      <c r="N207" s="1011"/>
      <c r="O207" s="1133"/>
      <c r="P207" s="1133"/>
      <c r="Q207" s="1011"/>
    </row>
    <row r="208" spans="1:17" x14ac:dyDescent="0.25">
      <c r="A208" s="1011"/>
      <c r="B208" s="1011"/>
      <c r="C208" s="1011"/>
      <c r="D208" s="1011"/>
      <c r="E208" s="1011"/>
      <c r="F208" s="1011"/>
      <c r="G208" s="1011"/>
      <c r="H208" s="1011"/>
      <c r="I208" s="1011"/>
      <c r="J208" s="1011"/>
      <c r="K208" s="1011"/>
      <c r="L208" s="1011"/>
      <c r="M208" s="1011"/>
      <c r="N208" s="1011"/>
      <c r="O208" s="1133"/>
      <c r="P208" s="1133"/>
      <c r="Q208" s="1011"/>
    </row>
    <row r="209" spans="1:17" x14ac:dyDescent="0.25">
      <c r="A209" s="1011"/>
      <c r="B209" s="1011"/>
      <c r="C209" s="1011"/>
      <c r="D209" s="1011"/>
      <c r="E209" s="1011"/>
      <c r="F209" s="1011"/>
      <c r="G209" s="1011"/>
      <c r="H209" s="1011"/>
      <c r="I209" s="1011"/>
      <c r="J209" s="1011"/>
      <c r="K209" s="1011"/>
      <c r="L209" s="1011"/>
      <c r="M209" s="1011"/>
      <c r="N209" s="1011"/>
      <c r="O209" s="1133"/>
      <c r="P209" s="1133"/>
      <c r="Q209" s="1011"/>
    </row>
    <row r="210" spans="1:17" x14ac:dyDescent="0.25">
      <c r="A210" s="1011"/>
      <c r="B210" s="1011"/>
      <c r="C210" s="1011"/>
      <c r="D210" s="1011"/>
      <c r="E210" s="1011"/>
      <c r="F210" s="1011"/>
      <c r="G210" s="1011"/>
      <c r="H210" s="1011"/>
      <c r="I210" s="1011"/>
      <c r="J210" s="1011"/>
      <c r="K210" s="1011"/>
      <c r="L210" s="1011"/>
      <c r="M210" s="1011"/>
      <c r="N210" s="1011"/>
      <c r="O210" s="1133"/>
      <c r="P210" s="1133"/>
      <c r="Q210" s="1011"/>
    </row>
    <row r="211" spans="1:17" x14ac:dyDescent="0.25">
      <c r="A211" s="1011"/>
      <c r="B211" s="1011"/>
      <c r="C211" s="1011"/>
      <c r="D211" s="1011"/>
      <c r="E211" s="1011"/>
      <c r="F211" s="1011"/>
      <c r="G211" s="1011"/>
      <c r="H211" s="1011"/>
      <c r="I211" s="1011"/>
      <c r="J211" s="1011"/>
      <c r="K211" s="1011"/>
      <c r="L211" s="1011"/>
      <c r="M211" s="1011"/>
      <c r="N211" s="1011"/>
      <c r="O211" s="1133"/>
      <c r="P211" s="1133"/>
      <c r="Q211" s="1011"/>
    </row>
    <row r="212" spans="1:17" x14ac:dyDescent="0.25">
      <c r="A212" s="1011"/>
      <c r="B212" s="1011"/>
      <c r="C212" s="1011"/>
      <c r="D212" s="1011"/>
      <c r="E212" s="1011"/>
      <c r="F212" s="1011"/>
      <c r="G212" s="1011"/>
      <c r="H212" s="1011"/>
      <c r="I212" s="1011"/>
      <c r="J212" s="1011"/>
      <c r="K212" s="1011"/>
      <c r="L212" s="1011"/>
      <c r="M212" s="1011"/>
      <c r="N212" s="1011"/>
      <c r="O212" s="1133"/>
      <c r="P212" s="1133"/>
      <c r="Q212" s="1011"/>
    </row>
    <row r="213" spans="1:17" x14ac:dyDescent="0.25">
      <c r="A213" s="1011"/>
      <c r="B213" s="1011"/>
      <c r="C213" s="1011"/>
      <c r="D213" s="1011"/>
      <c r="E213" s="1011"/>
      <c r="F213" s="1011"/>
      <c r="G213" s="1011"/>
      <c r="H213" s="1011"/>
      <c r="I213" s="1011"/>
      <c r="J213" s="1011"/>
      <c r="K213" s="1011"/>
      <c r="L213" s="1011"/>
      <c r="M213" s="1011"/>
      <c r="N213" s="1011"/>
      <c r="O213" s="1133"/>
      <c r="P213" s="1133"/>
      <c r="Q213" s="1011"/>
    </row>
    <row r="214" spans="1:17" x14ac:dyDescent="0.25">
      <c r="A214" s="1011"/>
      <c r="B214" s="1011"/>
      <c r="C214" s="1011"/>
      <c r="D214" s="1011"/>
      <c r="E214" s="1011"/>
      <c r="F214" s="1011"/>
      <c r="G214" s="1011"/>
      <c r="H214" s="1011"/>
      <c r="I214" s="1011"/>
      <c r="J214" s="1011"/>
      <c r="K214" s="1011"/>
      <c r="L214" s="1011"/>
      <c r="M214" s="1011"/>
      <c r="N214" s="1011"/>
      <c r="O214" s="1133"/>
      <c r="P214" s="1133"/>
      <c r="Q214" s="1011"/>
    </row>
    <row r="215" spans="1:17" x14ac:dyDescent="0.25">
      <c r="A215" s="1011"/>
      <c r="B215" s="1011"/>
      <c r="C215" s="1011"/>
      <c r="D215" s="1011"/>
      <c r="E215" s="1011"/>
      <c r="F215" s="1011"/>
      <c r="G215" s="1011"/>
      <c r="H215" s="1011"/>
      <c r="I215" s="1011"/>
      <c r="J215" s="1011"/>
      <c r="K215" s="1011"/>
      <c r="L215" s="1011"/>
      <c r="M215" s="1011"/>
      <c r="N215" s="1011"/>
      <c r="O215" s="1133"/>
      <c r="P215" s="1133"/>
      <c r="Q215" s="1011"/>
    </row>
    <row r="216" spans="1:17" x14ac:dyDescent="0.25">
      <c r="A216" s="1011"/>
      <c r="B216" s="1011"/>
      <c r="C216" s="1011"/>
      <c r="D216" s="1011"/>
      <c r="E216" s="1011"/>
      <c r="F216" s="1011"/>
      <c r="G216" s="1011"/>
      <c r="H216" s="1011"/>
      <c r="I216" s="1011"/>
      <c r="J216" s="1011"/>
      <c r="K216" s="1011"/>
      <c r="L216" s="1011"/>
      <c r="M216" s="1011"/>
      <c r="N216" s="1011"/>
      <c r="O216" s="1133"/>
      <c r="P216" s="1133"/>
      <c r="Q216" s="1011"/>
    </row>
    <row r="217" spans="1:17" x14ac:dyDescent="0.25">
      <c r="A217" s="1011"/>
      <c r="B217" s="1011"/>
      <c r="C217" s="1011"/>
      <c r="D217" s="1011"/>
      <c r="E217" s="1011"/>
      <c r="F217" s="1011"/>
      <c r="G217" s="1011"/>
      <c r="H217" s="1011"/>
      <c r="I217" s="1011"/>
      <c r="J217" s="1011"/>
      <c r="K217" s="1011"/>
      <c r="L217" s="1011"/>
      <c r="M217" s="1011"/>
      <c r="N217" s="1011"/>
      <c r="O217" s="1133"/>
      <c r="P217" s="1133"/>
      <c r="Q217" s="1011"/>
    </row>
    <row r="218" spans="1:17" x14ac:dyDescent="0.25">
      <c r="A218" s="1011"/>
      <c r="B218" s="1011"/>
      <c r="C218" s="1011"/>
      <c r="D218" s="1011"/>
      <c r="E218" s="1011"/>
      <c r="F218" s="1011"/>
      <c r="G218" s="1011"/>
      <c r="H218" s="1011"/>
      <c r="I218" s="1011"/>
      <c r="J218" s="1011"/>
      <c r="K218" s="1011"/>
      <c r="L218" s="1011"/>
      <c r="M218" s="1011"/>
      <c r="N218" s="1011"/>
      <c r="O218" s="1133"/>
      <c r="P218" s="1133"/>
      <c r="Q218" s="1011"/>
    </row>
    <row r="219" spans="1:17" x14ac:dyDescent="0.25">
      <c r="A219" s="1011"/>
      <c r="B219" s="1011"/>
      <c r="C219" s="1011"/>
      <c r="D219" s="1011"/>
      <c r="E219" s="1011"/>
      <c r="F219" s="1011"/>
      <c r="G219" s="1011"/>
      <c r="H219" s="1011"/>
      <c r="I219" s="1011"/>
      <c r="J219" s="1011"/>
      <c r="K219" s="1011"/>
      <c r="L219" s="1011"/>
      <c r="M219" s="1011"/>
      <c r="N219" s="1011"/>
      <c r="O219" s="1133"/>
      <c r="P219" s="1133"/>
      <c r="Q219" s="1011"/>
    </row>
    <row r="220" spans="1:17" x14ac:dyDescent="0.25">
      <c r="A220" s="1011"/>
      <c r="B220" s="1011"/>
      <c r="C220" s="1011"/>
      <c r="D220" s="1011"/>
      <c r="E220" s="1011"/>
      <c r="F220" s="1011"/>
      <c r="G220" s="1011"/>
      <c r="H220" s="1011"/>
      <c r="I220" s="1011"/>
      <c r="J220" s="1011"/>
      <c r="K220" s="1011"/>
      <c r="L220" s="1011"/>
      <c r="M220" s="1011"/>
      <c r="N220" s="1011"/>
      <c r="O220" s="1133"/>
      <c r="P220" s="1133"/>
      <c r="Q220" s="1011"/>
    </row>
    <row r="221" spans="1:17" x14ac:dyDescent="0.25">
      <c r="A221" s="1011"/>
      <c r="B221" s="1011"/>
      <c r="C221" s="1011"/>
      <c r="D221" s="1011"/>
      <c r="E221" s="1011"/>
      <c r="F221" s="1011"/>
      <c r="G221" s="1011"/>
      <c r="H221" s="1011"/>
      <c r="I221" s="1011"/>
      <c r="J221" s="1011"/>
      <c r="K221" s="1011"/>
      <c r="L221" s="1011"/>
      <c r="M221" s="1011"/>
      <c r="N221" s="1011"/>
      <c r="O221" s="1133"/>
      <c r="P221" s="1133"/>
      <c r="Q221" s="1011"/>
    </row>
    <row r="222" spans="1:17" x14ac:dyDescent="0.25">
      <c r="A222" s="1011"/>
      <c r="B222" s="1011"/>
      <c r="C222" s="1011"/>
      <c r="D222" s="1011"/>
      <c r="E222" s="1011"/>
      <c r="F222" s="1011"/>
      <c r="G222" s="1011"/>
      <c r="H222" s="1011"/>
      <c r="I222" s="1011"/>
      <c r="J222" s="1011"/>
      <c r="K222" s="1011"/>
      <c r="L222" s="1011"/>
      <c r="M222" s="1011"/>
      <c r="N222" s="1011"/>
      <c r="O222" s="1133"/>
      <c r="P222" s="1133"/>
      <c r="Q222" s="1011"/>
    </row>
    <row r="223" spans="1:17" x14ac:dyDescent="0.25">
      <c r="A223" s="1011"/>
      <c r="B223" s="1011"/>
      <c r="C223" s="1011"/>
      <c r="D223" s="1011"/>
      <c r="E223" s="1011"/>
      <c r="F223" s="1011"/>
      <c r="G223" s="1011"/>
      <c r="H223" s="1011"/>
      <c r="I223" s="1011"/>
      <c r="J223" s="1011"/>
      <c r="K223" s="1011"/>
      <c r="L223" s="1011"/>
      <c r="M223" s="1011"/>
      <c r="N223" s="1011"/>
      <c r="O223" s="1133"/>
      <c r="P223" s="1133"/>
      <c r="Q223" s="1011"/>
    </row>
    <row r="224" spans="1:17" x14ac:dyDescent="0.25">
      <c r="A224" s="1011"/>
      <c r="B224" s="1011"/>
      <c r="C224" s="1011"/>
      <c r="D224" s="1011"/>
      <c r="E224" s="1011"/>
      <c r="F224" s="1011"/>
      <c r="G224" s="1011"/>
      <c r="H224" s="1011"/>
      <c r="I224" s="1011"/>
      <c r="J224" s="1011"/>
      <c r="K224" s="1011"/>
      <c r="L224" s="1011"/>
      <c r="M224" s="1011"/>
      <c r="N224" s="1011"/>
      <c r="O224" s="1133"/>
      <c r="P224" s="1133"/>
      <c r="Q224" s="1011"/>
    </row>
    <row r="225" spans="1:17" x14ac:dyDescent="0.25">
      <c r="A225" s="1011"/>
      <c r="B225" s="1011"/>
      <c r="C225" s="1011"/>
      <c r="D225" s="1011"/>
      <c r="E225" s="1011"/>
      <c r="F225" s="1011"/>
      <c r="G225" s="1011"/>
      <c r="H225" s="1011"/>
      <c r="I225" s="1011"/>
      <c r="J225" s="1011"/>
      <c r="K225" s="1011"/>
      <c r="L225" s="1011"/>
      <c r="M225" s="1011"/>
      <c r="N225" s="1011"/>
      <c r="O225" s="1133"/>
      <c r="P225" s="1133"/>
      <c r="Q225" s="1011"/>
    </row>
    <row r="226" spans="1:17" x14ac:dyDescent="0.25">
      <c r="A226" s="1011"/>
      <c r="B226" s="1011"/>
      <c r="C226" s="1011"/>
      <c r="D226" s="1011"/>
      <c r="E226" s="1011"/>
      <c r="F226" s="1011"/>
      <c r="G226" s="1011"/>
      <c r="H226" s="1011"/>
      <c r="I226" s="1011"/>
      <c r="J226" s="1011"/>
      <c r="K226" s="1011"/>
      <c r="L226" s="1011"/>
      <c r="M226" s="1011"/>
      <c r="N226" s="1011"/>
      <c r="O226" s="1133"/>
      <c r="P226" s="1133"/>
      <c r="Q226" s="1011"/>
    </row>
    <row r="227" spans="1:17" x14ac:dyDescent="0.25">
      <c r="A227" s="1011"/>
      <c r="B227" s="1011"/>
      <c r="C227" s="1011"/>
      <c r="D227" s="1011"/>
      <c r="E227" s="1011"/>
      <c r="F227" s="1011"/>
      <c r="G227" s="1011"/>
      <c r="H227" s="1011"/>
      <c r="I227" s="1011"/>
      <c r="J227" s="1011"/>
      <c r="K227" s="1011"/>
      <c r="L227" s="1011"/>
      <c r="M227" s="1011"/>
      <c r="N227" s="1011"/>
      <c r="O227" s="1133"/>
      <c r="P227" s="1133"/>
      <c r="Q227" s="1011"/>
    </row>
    <row r="228" spans="1:17" x14ac:dyDescent="0.25">
      <c r="O228" s="1129"/>
      <c r="P228" s="1129"/>
    </row>
    <row r="229" spans="1:17" x14ac:dyDescent="0.25">
      <c r="O229" s="1129"/>
      <c r="P229" s="1129"/>
    </row>
    <row r="230" spans="1:17" x14ac:dyDescent="0.25">
      <c r="O230" s="1129"/>
      <c r="P230" s="1129"/>
    </row>
    <row r="231" spans="1:17" x14ac:dyDescent="0.25">
      <c r="O231" s="1129"/>
      <c r="P231" s="1129"/>
    </row>
    <row r="232" spans="1:17" x14ac:dyDescent="0.25">
      <c r="O232" s="1129"/>
      <c r="P232" s="1129"/>
    </row>
    <row r="233" spans="1:17" x14ac:dyDescent="0.25">
      <c r="O233" s="1129"/>
      <c r="P233" s="1129"/>
    </row>
    <row r="234" spans="1:17" x14ac:dyDescent="0.25">
      <c r="O234" s="1129"/>
      <c r="P234" s="1129"/>
    </row>
    <row r="235" spans="1:17" x14ac:dyDescent="0.25">
      <c r="O235" s="1129"/>
      <c r="P235" s="1129"/>
    </row>
    <row r="236" spans="1:17" x14ac:dyDescent="0.25">
      <c r="O236" s="1129"/>
      <c r="P236" s="1129"/>
    </row>
    <row r="237" spans="1:17" x14ac:dyDescent="0.25">
      <c r="O237" s="1129"/>
      <c r="P237" s="1129"/>
    </row>
    <row r="238" spans="1:17" x14ac:dyDescent="0.25">
      <c r="O238" s="1129"/>
      <c r="P238" s="1129"/>
    </row>
    <row r="239" spans="1:17" x14ac:dyDescent="0.25">
      <c r="O239" s="1129"/>
      <c r="P239" s="1129"/>
    </row>
    <row r="240" spans="1:17" x14ac:dyDescent="0.25">
      <c r="O240" s="1129"/>
      <c r="P240" s="1129"/>
    </row>
    <row r="241" spans="15:16" x14ac:dyDescent="0.25">
      <c r="O241" s="1129"/>
      <c r="P241" s="1129"/>
    </row>
    <row r="242" spans="15:16" x14ac:dyDescent="0.25">
      <c r="O242" s="1129"/>
      <c r="P242" s="1129"/>
    </row>
    <row r="243" spans="15:16" x14ac:dyDescent="0.25">
      <c r="O243" s="1129"/>
      <c r="P243" s="1129"/>
    </row>
    <row r="244" spans="15:16" x14ac:dyDescent="0.25">
      <c r="O244" s="1129"/>
      <c r="P244" s="1129"/>
    </row>
    <row r="245" spans="15:16" x14ac:dyDescent="0.25">
      <c r="O245" s="1129"/>
      <c r="P245" s="1129"/>
    </row>
    <row r="246" spans="15:16" x14ac:dyDescent="0.25">
      <c r="O246" s="1129"/>
      <c r="P246" s="1129"/>
    </row>
    <row r="247" spans="15:16" x14ac:dyDescent="0.25">
      <c r="O247" s="1129"/>
      <c r="P247" s="1129"/>
    </row>
    <row r="248" spans="15:16" x14ac:dyDescent="0.25">
      <c r="O248" s="1129"/>
      <c r="P248" s="1129"/>
    </row>
    <row r="249" spans="15:16" x14ac:dyDescent="0.25">
      <c r="O249" s="1129"/>
      <c r="P249" s="1129"/>
    </row>
    <row r="250" spans="15:16" x14ac:dyDescent="0.25">
      <c r="O250" s="1129"/>
      <c r="P250" s="1129"/>
    </row>
    <row r="251" spans="15:16" x14ac:dyDescent="0.25">
      <c r="O251" s="1129"/>
      <c r="P251" s="1129"/>
    </row>
    <row r="252" spans="15:16" x14ac:dyDescent="0.25">
      <c r="O252" s="1129"/>
      <c r="P252" s="1129"/>
    </row>
    <row r="253" spans="15:16" x14ac:dyDescent="0.25">
      <c r="O253" s="1129"/>
      <c r="P253" s="1129"/>
    </row>
    <row r="254" spans="15:16" x14ac:dyDescent="0.25">
      <c r="O254" s="1129"/>
      <c r="P254" s="1129"/>
    </row>
  </sheetData>
  <mergeCells count="24">
    <mergeCell ref="A2:G2"/>
    <mergeCell ref="A3:G3"/>
    <mergeCell ref="E9:E12"/>
    <mergeCell ref="G9:G12"/>
    <mergeCell ref="F9:F12"/>
    <mergeCell ref="A5:Q5"/>
    <mergeCell ref="A6:Q6"/>
    <mergeCell ref="D9:D12"/>
    <mergeCell ref="O7:Q7"/>
    <mergeCell ref="A7:A8"/>
    <mergeCell ref="B7:B8"/>
    <mergeCell ref="K9:K12"/>
    <mergeCell ref="A16:H16"/>
    <mergeCell ref="O9:O12"/>
    <mergeCell ref="P9:P12"/>
    <mergeCell ref="Q9:Q12"/>
    <mergeCell ref="L9:L12"/>
    <mergeCell ref="M9:M12"/>
    <mergeCell ref="N9:N12"/>
    <mergeCell ref="I9:I12"/>
    <mergeCell ref="J9:J12"/>
    <mergeCell ref="H9:H12"/>
    <mergeCell ref="B9:B12"/>
    <mergeCell ref="C9:C12"/>
  </mergeCells>
  <phoneticPr fontId="56" type="noConversion"/>
  <pageMargins left="0.23622047244094491" right="0.23622047244094491" top="0.39370078740157483" bottom="0.74803149606299213" header="0.31496062992125984" footer="0.31496062992125984"/>
  <pageSetup paperSize="9" scale="65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5.42578125" customWidth="1"/>
    <col min="2" max="2" width="11.85546875" customWidth="1"/>
    <col min="3" max="14" width="11.5703125" customWidth="1"/>
    <col min="15" max="15" width="7.5703125" bestFit="1" customWidth="1"/>
    <col min="16" max="16" width="8" customWidth="1"/>
    <col min="17" max="17" width="8.42578125" customWidth="1"/>
  </cols>
  <sheetData>
    <row r="1" spans="1:17" ht="42" customHeight="1" x14ac:dyDescent="0.25"/>
    <row r="2" spans="1:17" ht="18" x14ac:dyDescent="0.35">
      <c r="A2" s="1239"/>
      <c r="B2" s="1239"/>
      <c r="C2" s="1239"/>
      <c r="D2" s="1239"/>
      <c r="E2" s="1239"/>
      <c r="F2" s="1239"/>
      <c r="G2" s="1239"/>
      <c r="H2" s="1"/>
    </row>
    <row r="3" spans="1:17" ht="18" x14ac:dyDescent="0.35">
      <c r="A3" s="1239"/>
      <c r="B3" s="1239"/>
      <c r="C3" s="1239"/>
      <c r="D3" s="1239"/>
      <c r="E3" s="1239"/>
      <c r="F3" s="1239"/>
      <c r="G3" s="1239"/>
      <c r="H3" s="1"/>
    </row>
    <row r="4" spans="1:17" ht="18.75" customHeight="1" x14ac:dyDescent="0.25"/>
    <row r="5" spans="1:17" ht="20.25" customHeight="1" x14ac:dyDescent="0.25">
      <c r="A5" s="1242" t="s">
        <v>567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</row>
    <row r="6" spans="1:17" ht="20.25" customHeight="1" x14ac:dyDescent="0.25">
      <c r="A6" s="1242" t="s">
        <v>625</v>
      </c>
      <c r="B6" s="1242"/>
      <c r="C6" s="1242"/>
      <c r="D6" s="1242"/>
      <c r="E6" s="1242"/>
      <c r="F6" s="1242"/>
      <c r="G6" s="1242"/>
      <c r="H6" s="1242"/>
      <c r="I6" s="1242"/>
      <c r="J6" s="1242"/>
      <c r="K6" s="1242"/>
      <c r="L6" s="1242"/>
      <c r="M6" s="1242"/>
      <c r="N6" s="1242"/>
      <c r="O6" s="1242"/>
      <c r="P6" s="1242"/>
      <c r="Q6" s="1242"/>
    </row>
    <row r="7" spans="1:17" ht="20.25" customHeight="1" x14ac:dyDescent="0.25">
      <c r="A7" s="1248" t="s">
        <v>14</v>
      </c>
      <c r="B7" s="1246" t="s">
        <v>592</v>
      </c>
      <c r="C7" s="1111" t="s">
        <v>577</v>
      </c>
      <c r="D7" s="1111" t="s">
        <v>578</v>
      </c>
      <c r="E7" s="1111" t="s">
        <v>579</v>
      </c>
      <c r="F7" s="1111" t="s">
        <v>580</v>
      </c>
      <c r="G7" s="1111" t="s">
        <v>581</v>
      </c>
      <c r="H7" s="1111" t="s">
        <v>582</v>
      </c>
      <c r="I7" s="1111" t="s">
        <v>583</v>
      </c>
      <c r="J7" s="1111" t="s">
        <v>584</v>
      </c>
      <c r="K7" s="1111" t="s">
        <v>585</v>
      </c>
      <c r="L7" s="1111" t="s">
        <v>586</v>
      </c>
      <c r="M7" s="1111" t="s">
        <v>587</v>
      </c>
      <c r="N7" s="1111" t="s">
        <v>588</v>
      </c>
      <c r="O7" s="1243" t="s">
        <v>589</v>
      </c>
      <c r="P7" s="1244"/>
      <c r="Q7" s="1245"/>
    </row>
    <row r="8" spans="1:17" x14ac:dyDescent="0.25">
      <c r="A8" s="1249"/>
      <c r="B8" s="1247"/>
      <c r="C8" s="1004" t="s">
        <v>590</v>
      </c>
      <c r="D8" s="1004" t="s">
        <v>590</v>
      </c>
      <c r="E8" s="1004" t="s">
        <v>590</v>
      </c>
      <c r="F8" s="1004" t="s">
        <v>590</v>
      </c>
      <c r="G8" s="1004" t="s">
        <v>590</v>
      </c>
      <c r="H8" s="1004" t="s">
        <v>590</v>
      </c>
      <c r="I8" s="1004" t="s">
        <v>590</v>
      </c>
      <c r="J8" s="1004" t="s">
        <v>590</v>
      </c>
      <c r="K8" s="1004" t="s">
        <v>590</v>
      </c>
      <c r="L8" s="1004" t="s">
        <v>590</v>
      </c>
      <c r="M8" s="1004" t="s">
        <v>590</v>
      </c>
      <c r="N8" s="1004" t="s">
        <v>590</v>
      </c>
      <c r="O8" s="1004" t="s">
        <v>591</v>
      </c>
      <c r="P8" s="1004" t="s">
        <v>590</v>
      </c>
      <c r="Q8" s="1004" t="s">
        <v>1</v>
      </c>
    </row>
    <row r="9" spans="1:17" ht="21" customHeight="1" x14ac:dyDescent="0.25">
      <c r="A9" s="1001" t="s">
        <v>525</v>
      </c>
      <c r="B9" s="1041">
        <v>576</v>
      </c>
      <c r="C9" s="1042">
        <v>327</v>
      </c>
      <c r="D9" s="1042">
        <v>381</v>
      </c>
      <c r="E9" s="1042">
        <v>417</v>
      </c>
      <c r="F9" s="1042">
        <v>156</v>
      </c>
      <c r="G9" s="1042">
        <v>179</v>
      </c>
      <c r="H9" s="1204">
        <v>221</v>
      </c>
      <c r="I9" s="1042">
        <v>405</v>
      </c>
      <c r="J9" s="1042">
        <v>275</v>
      </c>
      <c r="K9" s="1042">
        <v>236</v>
      </c>
      <c r="L9" s="1042">
        <v>265</v>
      </c>
      <c r="M9" s="1042">
        <v>266</v>
      </c>
      <c r="N9" s="1042">
        <v>169</v>
      </c>
      <c r="O9" s="1135">
        <f>B9*(IF(C9="",0,1)+IF(D9="",0,1)+IF(E9="",0,1)+IF(F9="",0,1)+IF(G9="",0,1)+IF(H9="",0,1)+IF(I9="",0,1)+IF(J9="",0,1)+IF(K9="",0,1)+IF(L9="",0,1)+IF(M9="",0,1)+IF(N9="",0,1))</f>
        <v>6912</v>
      </c>
      <c r="P9" s="1135">
        <f>SUM(C9:N9)</f>
        <v>3297</v>
      </c>
      <c r="Q9" s="1043">
        <f>IF(O9=0,"-",P9/O9)</f>
        <v>0.47699652777777779</v>
      </c>
    </row>
    <row r="10" spans="1:17" ht="21" customHeight="1" x14ac:dyDescent="0.25">
      <c r="A10" s="1001" t="s">
        <v>511</v>
      </c>
      <c r="B10" s="1041">
        <v>2016</v>
      </c>
      <c r="C10" s="1042">
        <v>816</v>
      </c>
      <c r="D10" s="1042">
        <v>970</v>
      </c>
      <c r="E10" s="1042">
        <v>1079</v>
      </c>
      <c r="F10" s="1042">
        <v>234</v>
      </c>
      <c r="G10" s="1042">
        <v>283</v>
      </c>
      <c r="H10" s="1204">
        <v>354</v>
      </c>
      <c r="I10" s="1042">
        <v>807</v>
      </c>
      <c r="J10" s="1042">
        <v>495</v>
      </c>
      <c r="K10" s="1042">
        <v>452</v>
      </c>
      <c r="L10" s="1042">
        <v>464</v>
      </c>
      <c r="M10" s="1042">
        <v>570</v>
      </c>
      <c r="N10" s="1042">
        <v>454</v>
      </c>
      <c r="O10" s="1135">
        <f t="shared" ref="O10:O13" si="0">B10*(IF(C10="",0,1)+IF(D10="",0,1)+IF(E10="",0,1)+IF(F10="",0,1)+IF(G10="",0,1)+IF(H10="",0,1)+IF(I10="",0,1)+IF(J10="",0,1)+IF(K10="",0,1)+IF(L10="",0,1)+IF(M10="",0,1)+IF(N10="",0,1))</f>
        <v>24192</v>
      </c>
      <c r="P10" s="1135">
        <f t="shared" ref="P10:P13" si="1">SUM(C10:N10)</f>
        <v>6978</v>
      </c>
      <c r="Q10" s="1043">
        <f t="shared" ref="Q10:Q13" si="2">IF(O10=0,"-",P10/O10)</f>
        <v>0.28844246031746029</v>
      </c>
    </row>
    <row r="11" spans="1:17" ht="21" customHeight="1" x14ac:dyDescent="0.25">
      <c r="A11" s="1001" t="s">
        <v>548</v>
      </c>
      <c r="B11" s="1041">
        <v>526</v>
      </c>
      <c r="C11" s="1042">
        <v>347</v>
      </c>
      <c r="D11" s="1042">
        <v>448</v>
      </c>
      <c r="E11" s="1042">
        <v>415</v>
      </c>
      <c r="F11" s="1042">
        <v>363</v>
      </c>
      <c r="G11" s="1042">
        <v>240</v>
      </c>
      <c r="H11" s="1204">
        <v>197</v>
      </c>
      <c r="I11" s="1042">
        <v>214</v>
      </c>
      <c r="J11" s="1042">
        <v>260</v>
      </c>
      <c r="K11" s="1042">
        <v>419</v>
      </c>
      <c r="L11" s="1042">
        <v>425</v>
      </c>
      <c r="M11" s="1042">
        <v>415</v>
      </c>
      <c r="N11" s="1042">
        <v>514</v>
      </c>
      <c r="O11" s="1135">
        <f t="shared" si="0"/>
        <v>6312</v>
      </c>
      <c r="P11" s="1135">
        <f t="shared" si="1"/>
        <v>4257</v>
      </c>
      <c r="Q11" s="1043">
        <f t="shared" si="2"/>
        <v>0.67442965779467678</v>
      </c>
    </row>
    <row r="12" spans="1:17" ht="21" customHeight="1" x14ac:dyDescent="0.25">
      <c r="A12" s="1001" t="s">
        <v>549</v>
      </c>
      <c r="B12" s="1041">
        <v>395</v>
      </c>
      <c r="C12" s="1042">
        <v>290</v>
      </c>
      <c r="D12" s="1042">
        <v>287</v>
      </c>
      <c r="E12" s="1042">
        <v>249</v>
      </c>
      <c r="F12" s="1042">
        <v>158</v>
      </c>
      <c r="G12" s="1042">
        <v>192</v>
      </c>
      <c r="H12" s="1204">
        <v>153</v>
      </c>
      <c r="I12" s="1042">
        <v>173</v>
      </c>
      <c r="J12" s="1042">
        <v>313</v>
      </c>
      <c r="K12" s="1042">
        <v>281</v>
      </c>
      <c r="L12" s="1042">
        <v>202</v>
      </c>
      <c r="M12" s="1042">
        <v>316</v>
      </c>
      <c r="N12" s="1042">
        <v>176</v>
      </c>
      <c r="O12" s="1135">
        <f t="shared" si="0"/>
        <v>4740</v>
      </c>
      <c r="P12" s="1135">
        <f t="shared" si="1"/>
        <v>2790</v>
      </c>
      <c r="Q12" s="1043">
        <f t="shared" si="2"/>
        <v>0.58860759493670889</v>
      </c>
    </row>
    <row r="13" spans="1:17" ht="21" customHeight="1" x14ac:dyDescent="0.25">
      <c r="A13" s="1001" t="s">
        <v>551</v>
      </c>
      <c r="B13" s="1041">
        <v>526</v>
      </c>
      <c r="C13" s="1042">
        <v>322</v>
      </c>
      <c r="D13" s="1042">
        <v>421</v>
      </c>
      <c r="E13" s="1042">
        <v>382</v>
      </c>
      <c r="F13" s="1042">
        <v>252</v>
      </c>
      <c r="G13" s="1042">
        <v>293</v>
      </c>
      <c r="H13" s="1204">
        <v>255</v>
      </c>
      <c r="I13" s="1042">
        <v>214</v>
      </c>
      <c r="J13" s="1042">
        <v>419</v>
      </c>
      <c r="K13" s="1042">
        <v>300</v>
      </c>
      <c r="L13" s="1042">
        <v>289</v>
      </c>
      <c r="M13" s="1042">
        <v>175</v>
      </c>
      <c r="N13" s="1042">
        <v>463</v>
      </c>
      <c r="O13" s="1135">
        <f t="shared" si="0"/>
        <v>6312</v>
      </c>
      <c r="P13" s="1135">
        <f t="shared" si="1"/>
        <v>3785</v>
      </c>
      <c r="Q13" s="1043">
        <f t="shared" si="2"/>
        <v>0.59965145754119142</v>
      </c>
    </row>
    <row r="14" spans="1:17" s="1125" customFormat="1" ht="17.25" customHeight="1" x14ac:dyDescent="0.25">
      <c r="A14" s="1111" t="s">
        <v>7</v>
      </c>
      <c r="B14" s="1119">
        <f>SUM(B9:B13)</f>
        <v>4039</v>
      </c>
      <c r="C14" s="1119">
        <f>SUM(C9:C13)</f>
        <v>2102</v>
      </c>
      <c r="D14" s="1122">
        <f t="shared" ref="D14:P14" si="3">SUM(D9:D13)</f>
        <v>2507</v>
      </c>
      <c r="E14" s="1122">
        <f t="shared" si="3"/>
        <v>2542</v>
      </c>
      <c r="F14" s="1122">
        <f t="shared" si="3"/>
        <v>1163</v>
      </c>
      <c r="G14" s="1122">
        <f t="shared" si="3"/>
        <v>1187</v>
      </c>
      <c r="H14" s="1122">
        <f t="shared" si="3"/>
        <v>1180</v>
      </c>
      <c r="I14" s="1122">
        <f t="shared" si="3"/>
        <v>1813</v>
      </c>
      <c r="J14" s="1122">
        <f t="shared" si="3"/>
        <v>1762</v>
      </c>
      <c r="K14" s="1122">
        <f t="shared" si="3"/>
        <v>1688</v>
      </c>
      <c r="L14" s="1122">
        <f t="shared" si="3"/>
        <v>1645</v>
      </c>
      <c r="M14" s="1122">
        <f t="shared" si="3"/>
        <v>1742</v>
      </c>
      <c r="N14" s="1122">
        <f t="shared" si="3"/>
        <v>1776</v>
      </c>
      <c r="O14" s="1122">
        <f t="shared" si="3"/>
        <v>48468</v>
      </c>
      <c r="P14" s="1122">
        <f t="shared" si="3"/>
        <v>21107</v>
      </c>
      <c r="Q14" s="1120">
        <f>IF(O14=0,"-",P14/O14)</f>
        <v>0.4354832054138813</v>
      </c>
    </row>
    <row r="15" spans="1:17" x14ac:dyDescent="0.25">
      <c r="A15" s="1011"/>
      <c r="B15" s="1011"/>
      <c r="C15" s="1011"/>
      <c r="D15" s="1011"/>
      <c r="E15" s="1011"/>
      <c r="F15" s="1011"/>
      <c r="G15" s="1011"/>
      <c r="H15" s="1011"/>
      <c r="I15" s="1011"/>
      <c r="J15" s="1011"/>
      <c r="K15" s="1011"/>
      <c r="L15" s="1011"/>
      <c r="M15" s="1011"/>
      <c r="N15" s="1011"/>
      <c r="O15" s="1136"/>
      <c r="P15" s="1136"/>
      <c r="Q15" s="1011"/>
    </row>
    <row r="16" spans="1:17" x14ac:dyDescent="0.25">
      <c r="A16" s="1108" t="s">
        <v>575</v>
      </c>
      <c r="B16" s="1011"/>
      <c r="C16" s="1011"/>
      <c r="D16" s="1011"/>
      <c r="E16" s="1011"/>
      <c r="F16" s="1011"/>
      <c r="G16" s="1011"/>
      <c r="H16" s="1011"/>
      <c r="I16" s="1011"/>
      <c r="J16" s="1011"/>
      <c r="K16" s="1011"/>
      <c r="L16" s="1011"/>
      <c r="M16" s="1011"/>
      <c r="N16" s="1011"/>
      <c r="O16" s="1136"/>
      <c r="P16" s="1136"/>
      <c r="Q16" s="1011"/>
    </row>
    <row r="17" spans="1:17" ht="15.75" hidden="1" x14ac:dyDescent="0.25">
      <c r="A17" s="1253" t="s">
        <v>412</v>
      </c>
      <c r="B17" s="1254"/>
      <c r="C17" s="1254"/>
      <c r="D17" s="1254"/>
      <c r="E17" s="1254"/>
      <c r="F17" s="1254"/>
      <c r="G17" s="1254"/>
      <c r="H17" s="1254"/>
      <c r="I17" s="1011"/>
      <c r="J17" s="1011"/>
      <c r="K17" s="1011"/>
      <c r="L17" s="1011"/>
      <c r="M17" s="1011"/>
      <c r="N17" s="1011"/>
      <c r="O17" s="1136"/>
      <c r="P17" s="1136"/>
      <c r="Q17" s="1011"/>
    </row>
    <row r="18" spans="1:17" ht="23.25" hidden="1" thickBot="1" x14ac:dyDescent="0.3">
      <c r="A18" s="1012" t="s">
        <v>14</v>
      </c>
      <c r="B18" s="1013" t="s">
        <v>198</v>
      </c>
      <c r="C18" s="1012" t="str">
        <f>'UBS Izolina Mazzei'!C34</f>
        <v>Real.</v>
      </c>
      <c r="D18" s="1012" t="str">
        <f>'UBS Izolina Mazzei'!D34</f>
        <v>Real.</v>
      </c>
      <c r="E18" s="1012" t="str">
        <f>'UBS Izolina Mazzei'!E34</f>
        <v>Real.</v>
      </c>
      <c r="F18" s="1012" t="str">
        <f>'UBS Izolina Mazzei'!F34</f>
        <v>Real.</v>
      </c>
      <c r="G18" s="1012" t="str">
        <f>'UBS Izolina Mazzei'!G34</f>
        <v>Real.</v>
      </c>
      <c r="H18" s="1012" t="str">
        <f>'UBS Izolina Mazzei'!H34</f>
        <v>Real.</v>
      </c>
      <c r="I18" s="1011"/>
      <c r="J18" s="1011"/>
      <c r="K18" s="1011"/>
      <c r="L18" s="1011"/>
      <c r="M18" s="1011"/>
      <c r="N18" s="1011"/>
      <c r="O18" s="1136"/>
      <c r="P18" s="1136"/>
      <c r="Q18" s="1011"/>
    </row>
    <row r="19" spans="1:17" hidden="1" x14ac:dyDescent="0.25">
      <c r="A19" s="1014" t="s">
        <v>33</v>
      </c>
      <c r="B19" s="1074">
        <v>6</v>
      </c>
      <c r="C19" s="1075">
        <v>5</v>
      </c>
      <c r="D19" s="1016"/>
      <c r="E19" s="1016"/>
      <c r="F19" s="1016"/>
      <c r="G19" s="1016"/>
      <c r="H19" s="1016"/>
      <c r="I19" s="1011"/>
      <c r="J19" s="1011"/>
      <c r="K19" s="1011"/>
      <c r="L19" s="1011"/>
      <c r="M19" s="1011"/>
      <c r="N19" s="1011"/>
      <c r="O19" s="1136"/>
      <c r="P19" s="1136"/>
      <c r="Q19" s="1011"/>
    </row>
    <row r="20" spans="1:17" hidden="1" x14ac:dyDescent="0.25">
      <c r="A20" s="1014" t="s">
        <v>20</v>
      </c>
      <c r="B20" s="1100">
        <v>2</v>
      </c>
      <c r="C20" s="1066">
        <v>2</v>
      </c>
      <c r="D20" s="1067"/>
      <c r="E20" s="1067"/>
      <c r="F20" s="1067"/>
      <c r="G20" s="1067"/>
      <c r="H20" s="1067"/>
      <c r="I20" s="1011"/>
      <c r="J20" s="1011"/>
      <c r="K20" s="1011"/>
      <c r="L20" s="1011"/>
      <c r="M20" s="1011"/>
      <c r="N20" s="1011"/>
      <c r="O20" s="1136"/>
      <c r="P20" s="1136"/>
      <c r="Q20" s="1011"/>
    </row>
    <row r="21" spans="1:17" hidden="1" x14ac:dyDescent="0.25">
      <c r="A21" s="1014" t="s">
        <v>43</v>
      </c>
      <c r="B21" s="1100">
        <v>2</v>
      </c>
      <c r="C21" s="1068">
        <v>1.9</v>
      </c>
      <c r="D21" s="1068"/>
      <c r="E21" s="1068"/>
      <c r="F21" s="1068"/>
      <c r="G21" s="1068"/>
      <c r="H21" s="1068"/>
      <c r="I21" s="1011"/>
      <c r="J21" s="1011"/>
      <c r="K21" s="1011"/>
      <c r="L21" s="1011"/>
      <c r="M21" s="1011"/>
      <c r="N21" s="1011"/>
      <c r="O21" s="1133"/>
      <c r="P21" s="1133"/>
      <c r="Q21" s="1011"/>
    </row>
    <row r="22" spans="1:17" hidden="1" x14ac:dyDescent="0.25">
      <c r="A22" s="1014" t="s">
        <v>23</v>
      </c>
      <c r="B22" s="1100">
        <v>2</v>
      </c>
      <c r="C22" s="1069">
        <v>2</v>
      </c>
      <c r="D22" s="1068"/>
      <c r="E22" s="1068"/>
      <c r="F22" s="1068"/>
      <c r="G22" s="1068"/>
      <c r="H22" s="1068"/>
      <c r="I22" s="1011"/>
      <c r="J22" s="1011"/>
      <c r="K22" s="1011"/>
      <c r="L22" s="1011"/>
      <c r="M22" s="1011"/>
      <c r="N22" s="1011"/>
      <c r="O22" s="1133"/>
      <c r="P22" s="1133"/>
      <c r="Q22" s="1011"/>
    </row>
    <row r="23" spans="1:17" hidden="1" x14ac:dyDescent="0.25">
      <c r="A23" s="1014" t="s">
        <v>24</v>
      </c>
      <c r="B23" s="1101">
        <v>2</v>
      </c>
      <c r="C23" s="1066">
        <v>2</v>
      </c>
      <c r="D23" s="1067"/>
      <c r="E23" s="1067"/>
      <c r="F23" s="1067"/>
      <c r="G23" s="1067"/>
      <c r="H23" s="1067"/>
      <c r="I23" s="1011"/>
      <c r="J23" s="1011"/>
      <c r="K23" s="1011"/>
      <c r="L23" s="1011"/>
      <c r="M23" s="1011"/>
      <c r="N23" s="1011"/>
      <c r="O23" s="1133"/>
      <c r="P23" s="1133"/>
      <c r="Q23" s="1011"/>
    </row>
    <row r="24" spans="1:17" hidden="1" x14ac:dyDescent="0.25">
      <c r="A24" s="1014" t="s">
        <v>25</v>
      </c>
      <c r="B24" s="1100">
        <v>5</v>
      </c>
      <c r="C24" s="1069">
        <v>4.33</v>
      </c>
      <c r="D24" s="1066"/>
      <c r="E24" s="1069"/>
      <c r="F24" s="1069"/>
      <c r="G24" s="1068"/>
      <c r="H24" s="1068"/>
      <c r="I24" s="1011"/>
      <c r="J24" s="1011"/>
      <c r="K24" s="1011"/>
      <c r="L24" s="1011"/>
      <c r="M24" s="1011"/>
      <c r="N24" s="1011"/>
      <c r="O24" s="1133"/>
      <c r="P24" s="1133"/>
      <c r="Q24" s="1011"/>
    </row>
    <row r="25" spans="1:17" hidden="1" x14ac:dyDescent="0.25">
      <c r="A25" s="1014" t="s">
        <v>26</v>
      </c>
      <c r="B25" s="1100">
        <v>1</v>
      </c>
      <c r="C25" s="1066">
        <v>1</v>
      </c>
      <c r="D25" s="1067"/>
      <c r="E25" s="1067"/>
      <c r="F25" s="1067"/>
      <c r="G25" s="1067"/>
      <c r="H25" s="1067"/>
      <c r="I25" s="1011"/>
      <c r="J25" s="1011"/>
      <c r="K25" s="1011"/>
      <c r="L25" s="1011"/>
      <c r="M25" s="1011"/>
      <c r="N25" s="1011"/>
      <c r="O25" s="1133"/>
      <c r="P25" s="1133"/>
      <c r="Q25" s="1011"/>
    </row>
    <row r="26" spans="1:17" hidden="1" x14ac:dyDescent="0.25">
      <c r="A26" s="1014" t="s">
        <v>34</v>
      </c>
      <c r="B26" s="1100">
        <v>1</v>
      </c>
      <c r="C26" s="1066">
        <v>1</v>
      </c>
      <c r="D26" s="1067"/>
      <c r="E26" s="1067"/>
      <c r="F26" s="1067"/>
      <c r="G26" s="1067"/>
      <c r="H26" s="1067"/>
      <c r="I26" s="1011"/>
      <c r="J26" s="1011"/>
      <c r="K26" s="1011"/>
      <c r="L26" s="1011"/>
      <c r="M26" s="1011"/>
      <c r="N26" s="1011"/>
      <c r="O26" s="1133"/>
      <c r="P26" s="1133"/>
      <c r="Q26" s="1011"/>
    </row>
    <row r="27" spans="1:17" ht="15.75" hidden="1" thickBot="1" x14ac:dyDescent="0.3">
      <c r="A27" s="1063" t="s">
        <v>7</v>
      </c>
      <c r="B27" s="1064">
        <f>SUM(B19:B26)</f>
        <v>21</v>
      </c>
      <c r="C27" s="1065">
        <f>SUM(C19:C26)</f>
        <v>19.23</v>
      </c>
      <c r="D27" s="1065">
        <f>SUM(D19:D26)</f>
        <v>0</v>
      </c>
      <c r="E27" s="1065">
        <f>SUM(E19:E26)</f>
        <v>0</v>
      </c>
      <c r="F27" s="1065">
        <f>SUM(F19:F26)</f>
        <v>0</v>
      </c>
      <c r="G27" s="1065">
        <f t="shared" ref="G27" si="4">SUM(G19:G26)</f>
        <v>0</v>
      </c>
      <c r="H27" s="1065">
        <f t="shared" ref="H27" si="5">SUM(H19:H26)</f>
        <v>0</v>
      </c>
      <c r="I27" s="1011"/>
      <c r="J27" s="1011"/>
      <c r="K27" s="1011"/>
      <c r="L27" s="1011"/>
      <c r="M27" s="1011"/>
      <c r="N27" s="1011"/>
      <c r="O27" s="1133"/>
      <c r="P27" s="1133"/>
      <c r="Q27" s="1011"/>
    </row>
    <row r="28" spans="1:17" x14ac:dyDescent="0.25">
      <c r="A28" s="1011"/>
      <c r="B28" s="1011"/>
      <c r="C28" s="1011"/>
      <c r="D28" s="1011"/>
      <c r="E28" s="1011"/>
      <c r="F28" s="1011"/>
      <c r="G28" s="1011"/>
      <c r="H28" s="1011"/>
      <c r="I28" s="1011"/>
      <c r="J28" s="1011"/>
      <c r="K28" s="1011"/>
      <c r="L28" s="1011"/>
      <c r="M28" s="1011"/>
      <c r="N28" s="1011"/>
      <c r="O28" s="1133"/>
      <c r="P28" s="1133"/>
      <c r="Q28" s="1011"/>
    </row>
    <row r="29" spans="1:17" x14ac:dyDescent="0.25">
      <c r="A29" s="1011"/>
      <c r="B29" s="1011"/>
      <c r="C29" s="1011"/>
      <c r="D29" s="1011"/>
      <c r="E29" s="1011"/>
      <c r="F29" s="1011"/>
      <c r="G29" s="1011"/>
      <c r="H29" s="1011"/>
      <c r="I29" s="1011"/>
      <c r="J29" s="1011"/>
      <c r="K29" s="1011"/>
      <c r="L29" s="1011"/>
      <c r="M29" s="1011"/>
      <c r="N29" s="1011"/>
      <c r="O29" s="1133"/>
      <c r="P29" s="1133"/>
      <c r="Q29" s="1011"/>
    </row>
    <row r="30" spans="1:17" x14ac:dyDescent="0.25">
      <c r="A30" s="1011"/>
      <c r="B30" s="1011"/>
      <c r="C30" s="1011"/>
      <c r="D30" s="1011"/>
      <c r="E30" s="1011"/>
      <c r="F30" s="1011"/>
      <c r="G30" s="1011"/>
      <c r="H30" s="1011"/>
      <c r="I30" s="1011"/>
      <c r="J30" s="1011"/>
      <c r="K30" s="1011"/>
      <c r="L30" s="1011"/>
      <c r="M30" s="1011"/>
      <c r="N30" s="1011"/>
      <c r="O30" s="1133"/>
      <c r="P30" s="1133"/>
      <c r="Q30" s="1011"/>
    </row>
    <row r="31" spans="1:17" x14ac:dyDescent="0.25">
      <c r="A31" s="1011"/>
      <c r="B31" s="1011"/>
      <c r="C31" s="1011"/>
      <c r="D31" s="1011"/>
      <c r="E31" s="1011"/>
      <c r="F31" s="1011"/>
      <c r="G31" s="1011"/>
      <c r="H31" s="1011"/>
      <c r="I31" s="1011"/>
      <c r="J31" s="1011"/>
      <c r="K31" s="1011"/>
      <c r="L31" s="1011"/>
      <c r="M31" s="1011"/>
      <c r="N31" s="1011"/>
      <c r="O31" s="1133"/>
      <c r="P31" s="1133"/>
      <c r="Q31" s="1011"/>
    </row>
    <row r="32" spans="1:17" x14ac:dyDescent="0.25">
      <c r="A32" s="1011"/>
      <c r="B32" s="1011"/>
      <c r="C32" s="1011"/>
      <c r="D32" s="1011"/>
      <c r="E32" s="1011"/>
      <c r="F32" s="1011"/>
      <c r="G32" s="1011"/>
      <c r="H32" s="1011"/>
      <c r="I32" s="1011"/>
      <c r="J32" s="1011"/>
      <c r="K32" s="1011"/>
      <c r="L32" s="1011"/>
      <c r="M32" s="1011"/>
      <c r="N32" s="1011"/>
      <c r="O32" s="1133"/>
      <c r="P32" s="1133"/>
      <c r="Q32" s="1011"/>
    </row>
    <row r="33" spans="1:17" x14ac:dyDescent="0.25">
      <c r="A33" s="1011"/>
      <c r="B33" s="1011"/>
      <c r="C33" s="1011"/>
      <c r="D33" s="1011"/>
      <c r="E33" s="1011"/>
      <c r="F33" s="1011"/>
      <c r="G33" s="1011"/>
      <c r="H33" s="1011"/>
      <c r="I33" s="1011"/>
      <c r="J33" s="1011"/>
      <c r="K33" s="1011"/>
      <c r="L33" s="1011"/>
      <c r="M33" s="1011"/>
      <c r="N33" s="1011"/>
      <c r="O33" s="1133"/>
      <c r="P33" s="1133"/>
      <c r="Q33" s="1011"/>
    </row>
    <row r="34" spans="1:17" x14ac:dyDescent="0.25">
      <c r="A34" s="1011"/>
      <c r="B34" s="1011"/>
      <c r="C34" s="1011"/>
      <c r="D34" s="1011"/>
      <c r="E34" s="1011"/>
      <c r="F34" s="1011"/>
      <c r="G34" s="1011"/>
      <c r="H34" s="1011"/>
      <c r="I34" s="1011"/>
      <c r="J34" s="1011"/>
      <c r="K34" s="1011"/>
      <c r="L34" s="1011"/>
      <c r="M34" s="1011"/>
      <c r="N34" s="1011"/>
      <c r="O34" s="1133"/>
      <c r="P34" s="1133"/>
      <c r="Q34" s="1011"/>
    </row>
    <row r="35" spans="1:17" x14ac:dyDescent="0.25">
      <c r="A35" s="1011"/>
      <c r="B35" s="1011"/>
      <c r="C35" s="1011"/>
      <c r="D35" s="1011"/>
      <c r="E35" s="1011"/>
      <c r="F35" s="1011"/>
      <c r="G35" s="1011"/>
      <c r="H35" s="1011"/>
      <c r="I35" s="1011"/>
      <c r="J35" s="1011"/>
      <c r="K35" s="1011"/>
      <c r="L35" s="1011"/>
      <c r="M35" s="1011"/>
      <c r="N35" s="1011"/>
      <c r="O35" s="1133"/>
      <c r="P35" s="1133"/>
      <c r="Q35" s="1011"/>
    </row>
    <row r="36" spans="1:17" x14ac:dyDescent="0.25">
      <c r="A36" s="1011"/>
      <c r="B36" s="1011"/>
      <c r="C36" s="1011"/>
      <c r="D36" s="1011"/>
      <c r="E36" s="1011"/>
      <c r="F36" s="1011"/>
      <c r="G36" s="1011"/>
      <c r="H36" s="1011"/>
      <c r="I36" s="1011"/>
      <c r="J36" s="1011"/>
      <c r="K36" s="1011"/>
      <c r="L36" s="1011"/>
      <c r="M36" s="1011"/>
      <c r="N36" s="1011"/>
      <c r="O36" s="1133"/>
      <c r="P36" s="1133"/>
      <c r="Q36" s="1011"/>
    </row>
    <row r="37" spans="1:17" x14ac:dyDescent="0.25">
      <c r="A37" s="1011"/>
      <c r="B37" s="1011"/>
      <c r="C37" s="1011"/>
      <c r="D37" s="1011"/>
      <c r="E37" s="1011"/>
      <c r="F37" s="1011"/>
      <c r="G37" s="1011"/>
      <c r="H37" s="1011"/>
      <c r="I37" s="1011"/>
      <c r="J37" s="1011"/>
      <c r="K37" s="1011"/>
      <c r="L37" s="1011"/>
      <c r="M37" s="1011"/>
      <c r="N37" s="1011"/>
      <c r="O37" s="1133"/>
      <c r="P37" s="1133"/>
      <c r="Q37" s="1011"/>
    </row>
    <row r="38" spans="1:17" x14ac:dyDescent="0.25">
      <c r="A38" s="1011"/>
      <c r="B38" s="1011"/>
      <c r="C38" s="1011"/>
      <c r="D38" s="1011"/>
      <c r="E38" s="1011"/>
      <c r="F38" s="1011"/>
      <c r="G38" s="1011"/>
      <c r="H38" s="1011"/>
      <c r="I38" s="1011"/>
      <c r="J38" s="1011"/>
      <c r="K38" s="1011"/>
      <c r="L38" s="1011"/>
      <c r="M38" s="1011"/>
      <c r="N38" s="1011"/>
      <c r="O38" s="1133"/>
      <c r="P38" s="1133"/>
      <c r="Q38" s="1011"/>
    </row>
    <row r="39" spans="1:17" x14ac:dyDescent="0.25">
      <c r="A39" s="1011"/>
      <c r="B39" s="1011"/>
      <c r="C39" s="1011"/>
      <c r="D39" s="1011"/>
      <c r="E39" s="1011"/>
      <c r="F39" s="1011"/>
      <c r="G39" s="1011"/>
      <c r="H39" s="1011"/>
      <c r="I39" s="1011"/>
      <c r="J39" s="1011"/>
      <c r="K39" s="1011"/>
      <c r="L39" s="1011"/>
      <c r="M39" s="1011"/>
      <c r="N39" s="1011"/>
      <c r="O39" s="1133"/>
      <c r="P39" s="1133"/>
      <c r="Q39" s="1011"/>
    </row>
    <row r="40" spans="1:17" x14ac:dyDescent="0.25">
      <c r="A40" s="1011"/>
      <c r="B40" s="1011"/>
      <c r="C40" s="1011"/>
      <c r="D40" s="1011"/>
      <c r="E40" s="1011"/>
      <c r="F40" s="1011"/>
      <c r="G40" s="1011"/>
      <c r="H40" s="1011"/>
      <c r="I40" s="1011"/>
      <c r="J40" s="1011"/>
      <c r="K40" s="1011"/>
      <c r="L40" s="1011"/>
      <c r="M40" s="1011"/>
      <c r="N40" s="1011"/>
      <c r="O40" s="1133"/>
      <c r="P40" s="1133"/>
      <c r="Q40" s="1011"/>
    </row>
    <row r="41" spans="1:17" x14ac:dyDescent="0.25">
      <c r="A41" s="1011"/>
      <c r="B41" s="1011"/>
      <c r="C41" s="1011"/>
      <c r="D41" s="1011"/>
      <c r="E41" s="1011"/>
      <c r="F41" s="1011"/>
      <c r="G41" s="1011"/>
      <c r="H41" s="1011"/>
      <c r="I41" s="1011"/>
      <c r="J41" s="1011"/>
      <c r="K41" s="1011"/>
      <c r="L41" s="1011"/>
      <c r="M41" s="1011"/>
      <c r="N41" s="1011"/>
      <c r="O41" s="1133"/>
      <c r="P41" s="1133"/>
      <c r="Q41" s="1011"/>
    </row>
    <row r="42" spans="1:17" x14ac:dyDescent="0.25">
      <c r="A42" s="1011"/>
      <c r="B42" s="1011"/>
      <c r="C42" s="1011"/>
      <c r="D42" s="1011"/>
      <c r="E42" s="1011"/>
      <c r="F42" s="1011"/>
      <c r="G42" s="1011"/>
      <c r="H42" s="1011"/>
      <c r="I42" s="1011"/>
      <c r="J42" s="1011"/>
      <c r="K42" s="1011"/>
      <c r="L42" s="1011"/>
      <c r="M42" s="1011"/>
      <c r="N42" s="1011"/>
      <c r="O42" s="1133"/>
      <c r="P42" s="1133"/>
      <c r="Q42" s="1011"/>
    </row>
    <row r="43" spans="1:17" x14ac:dyDescent="0.25">
      <c r="A43" s="1011"/>
      <c r="B43" s="1011"/>
      <c r="C43" s="1011"/>
      <c r="D43" s="1011"/>
      <c r="E43" s="1011"/>
      <c r="F43" s="1011"/>
      <c r="G43" s="1011"/>
      <c r="H43" s="1011"/>
      <c r="I43" s="1011"/>
      <c r="J43" s="1011"/>
      <c r="K43" s="1011"/>
      <c r="L43" s="1011"/>
      <c r="M43" s="1011"/>
      <c r="N43" s="1011"/>
      <c r="O43" s="1133"/>
      <c r="P43" s="1133"/>
      <c r="Q43" s="1011"/>
    </row>
    <row r="44" spans="1:17" x14ac:dyDescent="0.25">
      <c r="A44" s="1011"/>
      <c r="B44" s="1011"/>
      <c r="C44" s="1011"/>
      <c r="D44" s="1011"/>
      <c r="E44" s="1011"/>
      <c r="F44" s="1011"/>
      <c r="G44" s="1011"/>
      <c r="H44" s="1011"/>
      <c r="I44" s="1011"/>
      <c r="J44" s="1011"/>
      <c r="K44" s="1011"/>
      <c r="L44" s="1011"/>
      <c r="M44" s="1011"/>
      <c r="N44" s="1011"/>
      <c r="O44" s="1133"/>
      <c r="P44" s="1133"/>
      <c r="Q44" s="1011"/>
    </row>
    <row r="45" spans="1:17" x14ac:dyDescent="0.25">
      <c r="A45" s="1011"/>
      <c r="B45" s="1011"/>
      <c r="C45" s="1011"/>
      <c r="D45" s="1011"/>
      <c r="E45" s="1011"/>
      <c r="F45" s="1011"/>
      <c r="G45" s="1011"/>
      <c r="H45" s="1011"/>
      <c r="I45" s="1011"/>
      <c r="J45" s="1011"/>
      <c r="K45" s="1011"/>
      <c r="L45" s="1011"/>
      <c r="M45" s="1011"/>
      <c r="N45" s="1011"/>
      <c r="O45" s="1133"/>
      <c r="P45" s="1133"/>
      <c r="Q45" s="1011"/>
    </row>
    <row r="46" spans="1:17" x14ac:dyDescent="0.25">
      <c r="A46" s="1011"/>
      <c r="B46" s="1011"/>
      <c r="C46" s="1011"/>
      <c r="D46" s="1011"/>
      <c r="E46" s="1011"/>
      <c r="F46" s="1011"/>
      <c r="G46" s="1011"/>
      <c r="H46" s="1011"/>
      <c r="I46" s="1011"/>
      <c r="J46" s="1011"/>
      <c r="K46" s="1011"/>
      <c r="L46" s="1011"/>
      <c r="M46" s="1011"/>
      <c r="N46" s="1011"/>
      <c r="O46" s="1133"/>
      <c r="P46" s="1133"/>
      <c r="Q46" s="1011"/>
    </row>
    <row r="47" spans="1:17" x14ac:dyDescent="0.25">
      <c r="A47" s="1011"/>
      <c r="B47" s="1011"/>
      <c r="C47" s="1011"/>
      <c r="D47" s="1011"/>
      <c r="E47" s="1011"/>
      <c r="F47" s="1011"/>
      <c r="G47" s="1011"/>
      <c r="H47" s="1011"/>
      <c r="I47" s="1011"/>
      <c r="J47" s="1011"/>
      <c r="K47" s="1011"/>
      <c r="L47" s="1011"/>
      <c r="M47" s="1011"/>
      <c r="N47" s="1011"/>
      <c r="O47" s="1133"/>
      <c r="P47" s="1133"/>
      <c r="Q47" s="1011"/>
    </row>
    <row r="48" spans="1:17" x14ac:dyDescent="0.25">
      <c r="A48" s="1011"/>
      <c r="B48" s="1011"/>
      <c r="C48" s="1011"/>
      <c r="D48" s="1011"/>
      <c r="E48" s="1011"/>
      <c r="F48" s="1011"/>
      <c r="G48" s="1011"/>
      <c r="H48" s="1011"/>
      <c r="I48" s="1011"/>
      <c r="J48" s="1011"/>
      <c r="K48" s="1011"/>
      <c r="L48" s="1011"/>
      <c r="M48" s="1011"/>
      <c r="N48" s="1011"/>
      <c r="O48" s="1133"/>
      <c r="P48" s="1133"/>
      <c r="Q48" s="1011"/>
    </row>
    <row r="49" spans="1:17" x14ac:dyDescent="0.25">
      <c r="A49" s="1011"/>
      <c r="B49" s="1011"/>
      <c r="C49" s="1011"/>
      <c r="D49" s="1011"/>
      <c r="E49" s="1011"/>
      <c r="F49" s="1011"/>
      <c r="G49" s="1011"/>
      <c r="H49" s="1011"/>
      <c r="I49" s="1011"/>
      <c r="J49" s="1011"/>
      <c r="K49" s="1011"/>
      <c r="L49" s="1011"/>
      <c r="M49" s="1011"/>
      <c r="N49" s="1011"/>
      <c r="O49" s="1133"/>
      <c r="P49" s="1133"/>
      <c r="Q49" s="1011"/>
    </row>
    <row r="50" spans="1:17" x14ac:dyDescent="0.25">
      <c r="A50" s="1011"/>
      <c r="B50" s="1011"/>
      <c r="C50" s="1011"/>
      <c r="D50" s="1011"/>
      <c r="E50" s="1011"/>
      <c r="F50" s="1011"/>
      <c r="G50" s="1011"/>
      <c r="H50" s="1011"/>
      <c r="I50" s="1011"/>
      <c r="J50" s="1011"/>
      <c r="K50" s="1011"/>
      <c r="L50" s="1011"/>
      <c r="M50" s="1011"/>
      <c r="N50" s="1011"/>
      <c r="O50" s="1133"/>
      <c r="P50" s="1133"/>
      <c r="Q50" s="1011"/>
    </row>
    <row r="51" spans="1:17" x14ac:dyDescent="0.25">
      <c r="A51" s="1011"/>
      <c r="B51" s="1011"/>
      <c r="C51" s="1011"/>
      <c r="D51" s="1011"/>
      <c r="E51" s="1011"/>
      <c r="F51" s="1011"/>
      <c r="G51" s="1011"/>
      <c r="H51" s="1011"/>
      <c r="I51" s="1011"/>
      <c r="J51" s="1011"/>
      <c r="K51" s="1011"/>
      <c r="L51" s="1011"/>
      <c r="M51" s="1011"/>
      <c r="N51" s="1011"/>
      <c r="O51" s="1133"/>
      <c r="P51" s="1133"/>
      <c r="Q51" s="1011"/>
    </row>
    <row r="52" spans="1:17" x14ac:dyDescent="0.25">
      <c r="A52" s="1011"/>
      <c r="B52" s="1011"/>
      <c r="C52" s="1011"/>
      <c r="D52" s="1011"/>
      <c r="E52" s="1011"/>
      <c r="F52" s="1011"/>
      <c r="G52" s="1011"/>
      <c r="H52" s="1011"/>
      <c r="I52" s="1011"/>
      <c r="J52" s="1011"/>
      <c r="K52" s="1011"/>
      <c r="L52" s="1011"/>
      <c r="M52" s="1011"/>
      <c r="N52" s="1011"/>
      <c r="O52" s="1133"/>
      <c r="P52" s="1133"/>
      <c r="Q52" s="1011"/>
    </row>
    <row r="53" spans="1:17" x14ac:dyDescent="0.25">
      <c r="A53" s="1011"/>
      <c r="B53" s="1011"/>
      <c r="C53" s="1011"/>
      <c r="D53" s="1011"/>
      <c r="E53" s="1011"/>
      <c r="F53" s="1011"/>
      <c r="G53" s="1011"/>
      <c r="H53" s="1011"/>
      <c r="I53" s="1011"/>
      <c r="J53" s="1011"/>
      <c r="K53" s="1011"/>
      <c r="L53" s="1011"/>
      <c r="M53" s="1011"/>
      <c r="N53" s="1011"/>
      <c r="O53" s="1133"/>
      <c r="P53" s="1133"/>
      <c r="Q53" s="1011"/>
    </row>
    <row r="54" spans="1:17" x14ac:dyDescent="0.25">
      <c r="A54" s="1011"/>
      <c r="B54" s="1011"/>
      <c r="C54" s="1011"/>
      <c r="D54" s="1011"/>
      <c r="E54" s="1011"/>
      <c r="F54" s="1011"/>
      <c r="G54" s="1011"/>
      <c r="H54" s="1011"/>
      <c r="I54" s="1011"/>
      <c r="J54" s="1011"/>
      <c r="K54" s="1011"/>
      <c r="L54" s="1011"/>
      <c r="M54" s="1011"/>
      <c r="N54" s="1011"/>
      <c r="O54" s="1133"/>
      <c r="P54" s="1133"/>
      <c r="Q54" s="1011"/>
    </row>
    <row r="55" spans="1:17" x14ac:dyDescent="0.25">
      <c r="A55" s="1011"/>
      <c r="B55" s="1011"/>
      <c r="C55" s="1011"/>
      <c r="D55" s="1011"/>
      <c r="E55" s="1011"/>
      <c r="F55" s="1011"/>
      <c r="G55" s="1011"/>
      <c r="H55" s="1011"/>
      <c r="I55" s="1011"/>
      <c r="J55" s="1011"/>
      <c r="K55" s="1011"/>
      <c r="L55" s="1011"/>
      <c r="M55" s="1011"/>
      <c r="N55" s="1011"/>
      <c r="O55" s="1133"/>
      <c r="P55" s="1133"/>
      <c r="Q55" s="1011"/>
    </row>
    <row r="56" spans="1:17" x14ac:dyDescent="0.25">
      <c r="A56" s="1011"/>
      <c r="B56" s="1011"/>
      <c r="C56" s="1011"/>
      <c r="D56" s="1011"/>
      <c r="E56" s="1011"/>
      <c r="F56" s="1011"/>
      <c r="G56" s="1011"/>
      <c r="H56" s="1011"/>
      <c r="I56" s="1011"/>
      <c r="J56" s="1011"/>
      <c r="K56" s="1011"/>
      <c r="L56" s="1011"/>
      <c r="M56" s="1011"/>
      <c r="N56" s="1011"/>
      <c r="O56" s="1133"/>
      <c r="P56" s="1133"/>
      <c r="Q56" s="1011"/>
    </row>
    <row r="57" spans="1:17" x14ac:dyDescent="0.25">
      <c r="A57" s="1011"/>
      <c r="B57" s="1011"/>
      <c r="C57" s="1011"/>
      <c r="D57" s="1011"/>
      <c r="E57" s="1011"/>
      <c r="F57" s="1011"/>
      <c r="G57" s="1011"/>
      <c r="H57" s="1011"/>
      <c r="I57" s="1011"/>
      <c r="J57" s="1011"/>
      <c r="K57" s="1011"/>
      <c r="L57" s="1011"/>
      <c r="M57" s="1011"/>
      <c r="N57" s="1011"/>
      <c r="O57" s="1133"/>
      <c r="P57" s="1133"/>
      <c r="Q57" s="1011"/>
    </row>
    <row r="58" spans="1:17" x14ac:dyDescent="0.25">
      <c r="A58" s="1011"/>
      <c r="B58" s="1011"/>
      <c r="C58" s="1011"/>
      <c r="D58" s="1011"/>
      <c r="E58" s="1011"/>
      <c r="F58" s="1011"/>
      <c r="G58" s="1011"/>
      <c r="H58" s="1011"/>
      <c r="I58" s="1011"/>
      <c r="J58" s="1011"/>
      <c r="K58" s="1011"/>
      <c r="L58" s="1011"/>
      <c r="M58" s="1011"/>
      <c r="N58" s="1011"/>
      <c r="O58" s="1133"/>
      <c r="P58" s="1133"/>
      <c r="Q58" s="1011"/>
    </row>
    <row r="59" spans="1:17" x14ac:dyDescent="0.25">
      <c r="A59" s="1011"/>
      <c r="B59" s="1011"/>
      <c r="C59" s="1011"/>
      <c r="D59" s="1011"/>
      <c r="E59" s="1011"/>
      <c r="F59" s="1011"/>
      <c r="G59" s="1011"/>
      <c r="H59" s="1011"/>
      <c r="I59" s="1011"/>
      <c r="J59" s="1011"/>
      <c r="K59" s="1011"/>
      <c r="L59" s="1011"/>
      <c r="M59" s="1011"/>
      <c r="N59" s="1011"/>
      <c r="O59" s="1133"/>
      <c r="P59" s="1133"/>
      <c r="Q59" s="1011"/>
    </row>
    <row r="60" spans="1:17" x14ac:dyDescent="0.25">
      <c r="A60" s="1011"/>
      <c r="B60" s="1011"/>
      <c r="C60" s="1011"/>
      <c r="D60" s="1011"/>
      <c r="E60" s="1011"/>
      <c r="F60" s="1011"/>
      <c r="G60" s="1011"/>
      <c r="H60" s="1011"/>
      <c r="I60" s="1011"/>
      <c r="J60" s="1011"/>
      <c r="K60" s="1011"/>
      <c r="L60" s="1011"/>
      <c r="M60" s="1011"/>
      <c r="N60" s="1011"/>
      <c r="O60" s="1133"/>
      <c r="P60" s="1133"/>
      <c r="Q60" s="1011"/>
    </row>
    <row r="61" spans="1:17" x14ac:dyDescent="0.25">
      <c r="A61" s="1011"/>
      <c r="B61" s="1011"/>
      <c r="C61" s="1011"/>
      <c r="D61" s="1011"/>
      <c r="E61" s="1011"/>
      <c r="F61" s="1011"/>
      <c r="G61" s="1011"/>
      <c r="H61" s="1011"/>
      <c r="I61" s="1011"/>
      <c r="J61" s="1011"/>
      <c r="K61" s="1011"/>
      <c r="L61" s="1011"/>
      <c r="M61" s="1011"/>
      <c r="N61" s="1011"/>
      <c r="O61" s="1133"/>
      <c r="P61" s="1133"/>
      <c r="Q61" s="1011"/>
    </row>
    <row r="62" spans="1:17" x14ac:dyDescent="0.25">
      <c r="A62" s="1011"/>
      <c r="B62" s="1011"/>
      <c r="C62" s="1011"/>
      <c r="D62" s="1011"/>
      <c r="E62" s="1011"/>
      <c r="F62" s="1011"/>
      <c r="G62" s="1011"/>
      <c r="H62" s="1011"/>
      <c r="I62" s="1011"/>
      <c r="J62" s="1011"/>
      <c r="K62" s="1011"/>
      <c r="L62" s="1011"/>
      <c r="M62" s="1011"/>
      <c r="N62" s="1011"/>
      <c r="O62" s="1133"/>
      <c r="P62" s="1133"/>
      <c r="Q62" s="1011"/>
    </row>
    <row r="63" spans="1:17" x14ac:dyDescent="0.25">
      <c r="A63" s="1011"/>
      <c r="B63" s="1011"/>
      <c r="C63" s="1011"/>
      <c r="D63" s="1011"/>
      <c r="E63" s="1011"/>
      <c r="F63" s="1011"/>
      <c r="G63" s="1011"/>
      <c r="H63" s="1011"/>
      <c r="I63" s="1011"/>
      <c r="J63" s="1011"/>
      <c r="K63" s="1011"/>
      <c r="L63" s="1011"/>
      <c r="M63" s="1011"/>
      <c r="N63" s="1011"/>
      <c r="O63" s="1133"/>
      <c r="P63" s="1133"/>
      <c r="Q63" s="1011"/>
    </row>
    <row r="64" spans="1:17" x14ac:dyDescent="0.25">
      <c r="A64" s="1011"/>
      <c r="B64" s="1011"/>
      <c r="C64" s="1011"/>
      <c r="D64" s="1011"/>
      <c r="E64" s="1011"/>
      <c r="F64" s="1011"/>
      <c r="G64" s="1011"/>
      <c r="H64" s="1011"/>
      <c r="I64" s="1011"/>
      <c r="J64" s="1011"/>
      <c r="K64" s="1011"/>
      <c r="L64" s="1011"/>
      <c r="M64" s="1011"/>
      <c r="N64" s="1011"/>
      <c r="O64" s="1133"/>
      <c r="P64" s="1133"/>
      <c r="Q64" s="1011"/>
    </row>
    <row r="65" spans="1:17" x14ac:dyDescent="0.25">
      <c r="A65" s="1011"/>
      <c r="B65" s="1011"/>
      <c r="C65" s="1011"/>
      <c r="D65" s="1011"/>
      <c r="E65" s="1011"/>
      <c r="F65" s="1011"/>
      <c r="G65" s="1011"/>
      <c r="H65" s="1011"/>
      <c r="I65" s="1011"/>
      <c r="J65" s="1011"/>
      <c r="K65" s="1011"/>
      <c r="L65" s="1011"/>
      <c r="M65" s="1011"/>
      <c r="N65" s="1011"/>
      <c r="O65" s="1133"/>
      <c r="P65" s="1133"/>
      <c r="Q65" s="1011"/>
    </row>
    <row r="66" spans="1:17" x14ac:dyDescent="0.25">
      <c r="A66" s="1011"/>
      <c r="B66" s="1011"/>
      <c r="C66" s="1011"/>
      <c r="D66" s="1011"/>
      <c r="E66" s="1011"/>
      <c r="F66" s="1011"/>
      <c r="G66" s="1011"/>
      <c r="H66" s="1011"/>
      <c r="I66" s="1011"/>
      <c r="J66" s="1011"/>
      <c r="K66" s="1011"/>
      <c r="L66" s="1011"/>
      <c r="M66" s="1011"/>
      <c r="N66" s="1011"/>
      <c r="O66" s="1133"/>
      <c r="P66" s="1133"/>
      <c r="Q66" s="1011"/>
    </row>
    <row r="67" spans="1:17" x14ac:dyDescent="0.25">
      <c r="A67" s="1011"/>
      <c r="B67" s="1011"/>
      <c r="C67" s="1011"/>
      <c r="D67" s="1011"/>
      <c r="E67" s="1011"/>
      <c r="F67" s="1011"/>
      <c r="G67" s="1011"/>
      <c r="H67" s="1011"/>
      <c r="I67" s="1011"/>
      <c r="J67" s="1011"/>
      <c r="K67" s="1011"/>
      <c r="L67" s="1011"/>
      <c r="M67" s="1011"/>
      <c r="N67" s="1011"/>
      <c r="O67" s="1133"/>
      <c r="P67" s="1133"/>
      <c r="Q67" s="1011"/>
    </row>
    <row r="68" spans="1:17" x14ac:dyDescent="0.25">
      <c r="A68" s="1011"/>
      <c r="B68" s="1011"/>
      <c r="C68" s="1011"/>
      <c r="D68" s="1011"/>
      <c r="E68" s="1011"/>
      <c r="F68" s="1011"/>
      <c r="G68" s="1011"/>
      <c r="H68" s="1011"/>
      <c r="I68" s="1011"/>
      <c r="J68" s="1011"/>
      <c r="K68" s="1011"/>
      <c r="L68" s="1011"/>
      <c r="M68" s="1011"/>
      <c r="N68" s="1011"/>
      <c r="O68" s="1133"/>
      <c r="P68" s="1133"/>
      <c r="Q68" s="1011"/>
    </row>
    <row r="69" spans="1:17" x14ac:dyDescent="0.25">
      <c r="A69" s="1011"/>
      <c r="B69" s="1011"/>
      <c r="C69" s="1011"/>
      <c r="D69" s="1011"/>
      <c r="E69" s="1011"/>
      <c r="F69" s="1011"/>
      <c r="G69" s="1011"/>
      <c r="H69" s="1011"/>
      <c r="I69" s="1011"/>
      <c r="J69" s="1011"/>
      <c r="K69" s="1011"/>
      <c r="L69" s="1011"/>
      <c r="M69" s="1011"/>
      <c r="N69" s="1011"/>
      <c r="O69" s="1133"/>
      <c r="P69" s="1133"/>
      <c r="Q69" s="1011"/>
    </row>
    <row r="70" spans="1:17" x14ac:dyDescent="0.25">
      <c r="A70" s="1011"/>
      <c r="B70" s="1011"/>
      <c r="C70" s="1011"/>
      <c r="D70" s="1011"/>
      <c r="E70" s="1011"/>
      <c r="F70" s="1011"/>
      <c r="G70" s="1011"/>
      <c r="H70" s="1011"/>
      <c r="I70" s="1011"/>
      <c r="J70" s="1011"/>
      <c r="K70" s="1011"/>
      <c r="L70" s="1011"/>
      <c r="M70" s="1011"/>
      <c r="N70" s="1011"/>
      <c r="O70" s="1133"/>
      <c r="P70" s="1133"/>
      <c r="Q70" s="1011"/>
    </row>
    <row r="71" spans="1:17" x14ac:dyDescent="0.25">
      <c r="A71" s="1011"/>
      <c r="B71" s="1011"/>
      <c r="C71" s="1011"/>
      <c r="D71" s="1011"/>
      <c r="E71" s="1011"/>
      <c r="F71" s="1011"/>
      <c r="G71" s="1011"/>
      <c r="H71" s="1011"/>
      <c r="I71" s="1011"/>
      <c r="J71" s="1011"/>
      <c r="K71" s="1011"/>
      <c r="L71" s="1011"/>
      <c r="M71" s="1011"/>
      <c r="N71" s="1011"/>
      <c r="O71" s="1133"/>
      <c r="P71" s="1133"/>
      <c r="Q71" s="1011"/>
    </row>
    <row r="72" spans="1:17" x14ac:dyDescent="0.25">
      <c r="A72" s="1011"/>
      <c r="B72" s="1011"/>
      <c r="C72" s="1011"/>
      <c r="D72" s="1011"/>
      <c r="E72" s="1011"/>
      <c r="F72" s="1011"/>
      <c r="G72" s="1011"/>
      <c r="H72" s="1011"/>
      <c r="I72" s="1011"/>
      <c r="J72" s="1011"/>
      <c r="K72" s="1011"/>
      <c r="L72" s="1011"/>
      <c r="M72" s="1011"/>
      <c r="N72" s="1011"/>
      <c r="O72" s="1133"/>
      <c r="P72" s="1133"/>
      <c r="Q72" s="1011"/>
    </row>
    <row r="73" spans="1:17" x14ac:dyDescent="0.25">
      <c r="A73" s="1011"/>
      <c r="B73" s="1011"/>
      <c r="C73" s="1011"/>
      <c r="D73" s="1011"/>
      <c r="E73" s="1011"/>
      <c r="F73" s="1011"/>
      <c r="G73" s="1011"/>
      <c r="H73" s="1011"/>
      <c r="I73" s="1011"/>
      <c r="J73" s="1011"/>
      <c r="K73" s="1011"/>
      <c r="L73" s="1011"/>
      <c r="M73" s="1011"/>
      <c r="N73" s="1011"/>
      <c r="O73" s="1133"/>
      <c r="P73" s="1133"/>
      <c r="Q73" s="1011"/>
    </row>
    <row r="74" spans="1:17" x14ac:dyDescent="0.25">
      <c r="A74" s="1011"/>
      <c r="B74" s="1011"/>
      <c r="C74" s="1011"/>
      <c r="D74" s="1011"/>
      <c r="E74" s="1011"/>
      <c r="F74" s="1011"/>
      <c r="G74" s="1011"/>
      <c r="H74" s="1011"/>
      <c r="I74" s="1011"/>
      <c r="J74" s="1011"/>
      <c r="K74" s="1011"/>
      <c r="L74" s="1011"/>
      <c r="M74" s="1011"/>
      <c r="N74" s="1011"/>
      <c r="O74" s="1133"/>
      <c r="P74" s="1133"/>
      <c r="Q74" s="1011"/>
    </row>
    <row r="75" spans="1:17" x14ac:dyDescent="0.25">
      <c r="A75" s="1011"/>
      <c r="B75" s="1011"/>
      <c r="C75" s="1011"/>
      <c r="D75" s="1011"/>
      <c r="E75" s="1011"/>
      <c r="F75" s="1011"/>
      <c r="G75" s="1011"/>
      <c r="H75" s="1011"/>
      <c r="I75" s="1011"/>
      <c r="J75" s="1011"/>
      <c r="K75" s="1011"/>
      <c r="L75" s="1011"/>
      <c r="M75" s="1011"/>
      <c r="N75" s="1011"/>
      <c r="O75" s="1133"/>
      <c r="P75" s="1133"/>
      <c r="Q75" s="1011"/>
    </row>
    <row r="76" spans="1:17" x14ac:dyDescent="0.25">
      <c r="A76" s="1011"/>
      <c r="B76" s="1011"/>
      <c r="C76" s="1011"/>
      <c r="D76" s="1011"/>
      <c r="E76" s="1011"/>
      <c r="F76" s="1011"/>
      <c r="G76" s="1011"/>
      <c r="H76" s="1011"/>
      <c r="I76" s="1011"/>
      <c r="J76" s="1011"/>
      <c r="K76" s="1011"/>
      <c r="L76" s="1011"/>
      <c r="M76" s="1011"/>
      <c r="N76" s="1011"/>
      <c r="O76" s="1133"/>
      <c r="P76" s="1133"/>
      <c r="Q76" s="1011"/>
    </row>
    <row r="77" spans="1:17" x14ac:dyDescent="0.25">
      <c r="A77" s="1011"/>
      <c r="B77" s="1011"/>
      <c r="C77" s="1011"/>
      <c r="D77" s="1011"/>
      <c r="E77" s="1011"/>
      <c r="F77" s="1011"/>
      <c r="G77" s="1011"/>
      <c r="H77" s="1011"/>
      <c r="I77" s="1011"/>
      <c r="J77" s="1011"/>
      <c r="K77" s="1011"/>
      <c r="L77" s="1011"/>
      <c r="M77" s="1011"/>
      <c r="N77" s="1011"/>
      <c r="O77" s="1133"/>
      <c r="P77" s="1133"/>
      <c r="Q77" s="1011"/>
    </row>
    <row r="78" spans="1:17" x14ac:dyDescent="0.25">
      <c r="A78" s="1011"/>
      <c r="B78" s="1011"/>
      <c r="C78" s="1011"/>
      <c r="D78" s="1011"/>
      <c r="E78" s="1011"/>
      <c r="F78" s="1011"/>
      <c r="G78" s="1011"/>
      <c r="H78" s="1011"/>
      <c r="I78" s="1011"/>
      <c r="J78" s="1011"/>
      <c r="K78" s="1011"/>
      <c r="L78" s="1011"/>
      <c r="M78" s="1011"/>
      <c r="N78" s="1011"/>
      <c r="O78" s="1133"/>
      <c r="P78" s="1133"/>
      <c r="Q78" s="1011"/>
    </row>
    <row r="79" spans="1:17" x14ac:dyDescent="0.25">
      <c r="A79" s="1011"/>
      <c r="B79" s="1011"/>
      <c r="C79" s="1011"/>
      <c r="D79" s="1011"/>
      <c r="E79" s="1011"/>
      <c r="F79" s="1011"/>
      <c r="G79" s="1011"/>
      <c r="H79" s="1011"/>
      <c r="I79" s="1011"/>
      <c r="J79" s="1011"/>
      <c r="K79" s="1011"/>
      <c r="L79" s="1011"/>
      <c r="M79" s="1011"/>
      <c r="N79" s="1011"/>
      <c r="O79" s="1133"/>
      <c r="P79" s="1133"/>
      <c r="Q79" s="1011"/>
    </row>
    <row r="80" spans="1:17" x14ac:dyDescent="0.25">
      <c r="A80" s="1011"/>
      <c r="B80" s="1011"/>
      <c r="C80" s="1011"/>
      <c r="D80" s="1011"/>
      <c r="E80" s="1011"/>
      <c r="F80" s="1011"/>
      <c r="G80" s="1011"/>
      <c r="H80" s="1011"/>
      <c r="I80" s="1011"/>
      <c r="J80" s="1011"/>
      <c r="K80" s="1011"/>
      <c r="L80" s="1011"/>
      <c r="M80" s="1011"/>
      <c r="N80" s="1011"/>
      <c r="O80" s="1133"/>
      <c r="P80" s="1133"/>
      <c r="Q80" s="1011"/>
    </row>
    <row r="81" spans="1:17" x14ac:dyDescent="0.25">
      <c r="A81" s="1011"/>
      <c r="B81" s="1011"/>
      <c r="C81" s="1011"/>
      <c r="D81" s="1011"/>
      <c r="E81" s="1011"/>
      <c r="F81" s="1011"/>
      <c r="G81" s="1011"/>
      <c r="H81" s="1011"/>
      <c r="I81" s="1011"/>
      <c r="J81" s="1011"/>
      <c r="K81" s="1011"/>
      <c r="L81" s="1011"/>
      <c r="M81" s="1011"/>
      <c r="N81" s="1011"/>
      <c r="O81" s="1133"/>
      <c r="P81" s="1133"/>
      <c r="Q81" s="1011"/>
    </row>
    <row r="82" spans="1:17" x14ac:dyDescent="0.25">
      <c r="A82" s="1011"/>
      <c r="B82" s="1011"/>
      <c r="C82" s="1011"/>
      <c r="D82" s="1011"/>
      <c r="E82" s="1011"/>
      <c r="F82" s="1011"/>
      <c r="G82" s="1011"/>
      <c r="H82" s="1011"/>
      <c r="I82" s="1011"/>
      <c r="J82" s="1011"/>
      <c r="K82" s="1011"/>
      <c r="L82" s="1011"/>
      <c r="M82" s="1011"/>
      <c r="N82" s="1011"/>
      <c r="O82" s="1133"/>
      <c r="P82" s="1133"/>
      <c r="Q82" s="1011"/>
    </row>
    <row r="83" spans="1:17" x14ac:dyDescent="0.25">
      <c r="A83" s="1011"/>
      <c r="B83" s="1011"/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  <c r="M83" s="1011"/>
      <c r="N83" s="1011"/>
      <c r="O83" s="1133"/>
      <c r="P83" s="1133"/>
      <c r="Q83" s="1011"/>
    </row>
    <row r="84" spans="1:17" x14ac:dyDescent="0.25">
      <c r="A84" s="1011"/>
      <c r="B84" s="1011"/>
      <c r="C84" s="1011"/>
      <c r="D84" s="1011"/>
      <c r="E84" s="1011"/>
      <c r="F84" s="1011"/>
      <c r="G84" s="1011"/>
      <c r="H84" s="1011"/>
      <c r="I84" s="1011"/>
      <c r="J84" s="1011"/>
      <c r="K84" s="1011"/>
      <c r="L84" s="1011"/>
      <c r="M84" s="1011"/>
      <c r="N84" s="1011"/>
      <c r="O84" s="1133"/>
      <c r="P84" s="1133"/>
      <c r="Q84" s="1011"/>
    </row>
    <row r="85" spans="1:17" x14ac:dyDescent="0.25">
      <c r="A85" s="1011"/>
      <c r="B85" s="1011"/>
      <c r="C85" s="1011"/>
      <c r="D85" s="1011"/>
      <c r="E85" s="1011"/>
      <c r="F85" s="1011"/>
      <c r="G85" s="1011"/>
      <c r="H85" s="1011"/>
      <c r="I85" s="1011"/>
      <c r="J85" s="1011"/>
      <c r="K85" s="1011"/>
      <c r="L85" s="1011"/>
      <c r="M85" s="1011"/>
      <c r="N85" s="1011"/>
      <c r="O85" s="1133"/>
      <c r="P85" s="1133"/>
      <c r="Q85" s="1011"/>
    </row>
    <row r="86" spans="1:17" x14ac:dyDescent="0.25">
      <c r="A86" s="1011"/>
      <c r="B86" s="1011"/>
      <c r="C86" s="1011"/>
      <c r="D86" s="1011"/>
      <c r="E86" s="1011"/>
      <c r="F86" s="1011"/>
      <c r="G86" s="1011"/>
      <c r="H86" s="1011"/>
      <c r="I86" s="1011"/>
      <c r="J86" s="1011"/>
      <c r="K86" s="1011"/>
      <c r="L86" s="1011"/>
      <c r="M86" s="1011"/>
      <c r="N86" s="1011"/>
      <c r="O86" s="1133"/>
      <c r="P86" s="1133"/>
      <c r="Q86" s="1011"/>
    </row>
    <row r="87" spans="1:17" x14ac:dyDescent="0.25">
      <c r="A87" s="1011"/>
      <c r="B87" s="1011"/>
      <c r="C87" s="1011"/>
      <c r="D87" s="1011"/>
      <c r="E87" s="1011"/>
      <c r="F87" s="1011"/>
      <c r="G87" s="1011"/>
      <c r="H87" s="1011"/>
      <c r="I87" s="1011"/>
      <c r="J87" s="1011"/>
      <c r="K87" s="1011"/>
      <c r="L87" s="1011"/>
      <c r="M87" s="1011"/>
      <c r="N87" s="1011"/>
      <c r="O87" s="1133"/>
      <c r="P87" s="1133"/>
      <c r="Q87" s="1011"/>
    </row>
    <row r="88" spans="1:17" x14ac:dyDescent="0.25">
      <c r="A88" s="1011"/>
      <c r="B88" s="1011"/>
      <c r="C88" s="1011"/>
      <c r="D88" s="1011"/>
      <c r="E88" s="1011"/>
      <c r="F88" s="1011"/>
      <c r="G88" s="1011"/>
      <c r="H88" s="1011"/>
      <c r="I88" s="1011"/>
      <c r="J88" s="1011"/>
      <c r="K88" s="1011"/>
      <c r="L88" s="1011"/>
      <c r="M88" s="1011"/>
      <c r="N88" s="1011"/>
      <c r="O88" s="1133"/>
      <c r="P88" s="1133"/>
      <c r="Q88" s="1011"/>
    </row>
    <row r="89" spans="1:17" x14ac:dyDescent="0.25">
      <c r="A89" s="1011"/>
      <c r="B89" s="1011"/>
      <c r="C89" s="1011"/>
      <c r="D89" s="1011"/>
      <c r="E89" s="1011"/>
      <c r="F89" s="1011"/>
      <c r="G89" s="1011"/>
      <c r="H89" s="1011"/>
      <c r="I89" s="1011"/>
      <c r="J89" s="1011"/>
      <c r="K89" s="1011"/>
      <c r="L89" s="1011"/>
      <c r="M89" s="1011"/>
      <c r="N89" s="1011"/>
      <c r="O89" s="1133"/>
      <c r="P89" s="1133"/>
      <c r="Q89" s="1011"/>
    </row>
    <row r="90" spans="1:17" x14ac:dyDescent="0.25">
      <c r="A90" s="1011"/>
      <c r="B90" s="1011"/>
      <c r="C90" s="1011"/>
      <c r="D90" s="1011"/>
      <c r="E90" s="1011"/>
      <c r="F90" s="1011"/>
      <c r="G90" s="1011"/>
      <c r="H90" s="1011"/>
      <c r="I90" s="1011"/>
      <c r="J90" s="1011"/>
      <c r="K90" s="1011"/>
      <c r="L90" s="1011"/>
      <c r="M90" s="1011"/>
      <c r="N90" s="1011"/>
      <c r="O90" s="1133"/>
      <c r="P90" s="1133"/>
      <c r="Q90" s="1011"/>
    </row>
    <row r="91" spans="1:17" x14ac:dyDescent="0.25">
      <c r="A91" s="1011"/>
      <c r="B91" s="1011"/>
      <c r="C91" s="1011"/>
      <c r="D91" s="1011"/>
      <c r="E91" s="1011"/>
      <c r="F91" s="1011"/>
      <c r="G91" s="1011"/>
      <c r="H91" s="1011"/>
      <c r="I91" s="1011"/>
      <c r="J91" s="1011"/>
      <c r="K91" s="1011"/>
      <c r="L91" s="1011"/>
      <c r="M91" s="1011"/>
      <c r="N91" s="1011"/>
      <c r="O91" s="1133"/>
      <c r="P91" s="1133"/>
      <c r="Q91" s="1011"/>
    </row>
    <row r="92" spans="1:17" x14ac:dyDescent="0.25">
      <c r="A92" s="1011"/>
      <c r="B92" s="1011"/>
      <c r="C92" s="1011"/>
      <c r="D92" s="1011"/>
      <c r="E92" s="1011"/>
      <c r="F92" s="1011"/>
      <c r="G92" s="1011"/>
      <c r="H92" s="1011"/>
      <c r="I92" s="1011"/>
      <c r="J92" s="1011"/>
      <c r="K92" s="1011"/>
      <c r="L92" s="1011"/>
      <c r="M92" s="1011"/>
      <c r="N92" s="1011"/>
      <c r="O92" s="1133"/>
      <c r="P92" s="1133"/>
      <c r="Q92" s="1011"/>
    </row>
    <row r="93" spans="1:17" x14ac:dyDescent="0.25">
      <c r="A93" s="1011"/>
      <c r="B93" s="1011"/>
      <c r="C93" s="1011"/>
      <c r="D93" s="1011"/>
      <c r="E93" s="1011"/>
      <c r="F93" s="1011"/>
      <c r="G93" s="1011"/>
      <c r="H93" s="1011"/>
      <c r="I93" s="1011"/>
      <c r="J93" s="1011"/>
      <c r="K93" s="1011"/>
      <c r="L93" s="1011"/>
      <c r="M93" s="1011"/>
      <c r="N93" s="1011"/>
      <c r="O93" s="1133"/>
      <c r="P93" s="1133"/>
      <c r="Q93" s="1011"/>
    </row>
    <row r="94" spans="1:17" x14ac:dyDescent="0.25">
      <c r="A94" s="1011"/>
      <c r="B94" s="1011"/>
      <c r="C94" s="1011"/>
      <c r="D94" s="1011"/>
      <c r="E94" s="1011"/>
      <c r="F94" s="1011"/>
      <c r="G94" s="1011"/>
      <c r="H94" s="1011"/>
      <c r="I94" s="1011"/>
      <c r="J94" s="1011"/>
      <c r="K94" s="1011"/>
      <c r="L94" s="1011"/>
      <c r="M94" s="1011"/>
      <c r="N94" s="1011"/>
      <c r="O94" s="1133"/>
      <c r="P94" s="1133"/>
      <c r="Q94" s="1011"/>
    </row>
    <row r="95" spans="1:17" x14ac:dyDescent="0.25">
      <c r="A95" s="1011"/>
      <c r="B95" s="1011"/>
      <c r="C95" s="1011"/>
      <c r="D95" s="1011"/>
      <c r="E95" s="1011"/>
      <c r="F95" s="1011"/>
      <c r="G95" s="1011"/>
      <c r="H95" s="1011"/>
      <c r="I95" s="1011"/>
      <c r="J95" s="1011"/>
      <c r="K95" s="1011"/>
      <c r="L95" s="1011"/>
      <c r="M95" s="1011"/>
      <c r="N95" s="1011"/>
      <c r="O95" s="1133"/>
      <c r="P95" s="1133"/>
      <c r="Q95" s="1011"/>
    </row>
    <row r="96" spans="1:17" x14ac:dyDescent="0.25">
      <c r="A96" s="1011"/>
      <c r="B96" s="1011"/>
      <c r="C96" s="1011"/>
      <c r="D96" s="1011"/>
      <c r="E96" s="1011"/>
      <c r="F96" s="1011"/>
      <c r="G96" s="1011"/>
      <c r="H96" s="1011"/>
      <c r="I96" s="1011"/>
      <c r="J96" s="1011"/>
      <c r="K96" s="1011"/>
      <c r="L96" s="1011"/>
      <c r="M96" s="1011"/>
      <c r="N96" s="1011"/>
      <c r="O96" s="1133"/>
      <c r="P96" s="1133"/>
      <c r="Q96" s="1011"/>
    </row>
    <row r="97" spans="1:17" x14ac:dyDescent="0.25">
      <c r="A97" s="1011"/>
      <c r="B97" s="1011"/>
      <c r="C97" s="1011"/>
      <c r="D97" s="1011"/>
      <c r="E97" s="1011"/>
      <c r="F97" s="1011"/>
      <c r="G97" s="1011"/>
      <c r="H97" s="1011"/>
      <c r="I97" s="1011"/>
      <c r="J97" s="1011"/>
      <c r="K97" s="1011"/>
      <c r="L97" s="1011"/>
      <c r="M97" s="1011"/>
      <c r="N97" s="1011"/>
      <c r="O97" s="1133"/>
      <c r="P97" s="1133"/>
      <c r="Q97" s="1011"/>
    </row>
    <row r="98" spans="1:17" x14ac:dyDescent="0.25">
      <c r="A98" s="1011"/>
      <c r="B98" s="1011"/>
      <c r="C98" s="1011"/>
      <c r="D98" s="1011"/>
      <c r="E98" s="1011"/>
      <c r="F98" s="1011"/>
      <c r="G98" s="1011"/>
      <c r="H98" s="1011"/>
      <c r="I98" s="1011"/>
      <c r="J98" s="1011"/>
      <c r="K98" s="1011"/>
      <c r="L98" s="1011"/>
      <c r="M98" s="1011"/>
      <c r="N98" s="1011"/>
      <c r="O98" s="1133"/>
      <c r="P98" s="1133"/>
      <c r="Q98" s="1011"/>
    </row>
    <row r="99" spans="1:17" x14ac:dyDescent="0.25">
      <c r="A99" s="1011"/>
      <c r="B99" s="1011"/>
      <c r="C99" s="1011"/>
      <c r="D99" s="1011"/>
      <c r="E99" s="1011"/>
      <c r="F99" s="1011"/>
      <c r="G99" s="1011"/>
      <c r="H99" s="1011"/>
      <c r="I99" s="1011"/>
      <c r="J99" s="1011"/>
      <c r="K99" s="1011"/>
      <c r="L99" s="1011"/>
      <c r="M99" s="1011"/>
      <c r="N99" s="1011"/>
      <c r="O99" s="1133"/>
      <c r="P99" s="1133"/>
      <c r="Q99" s="1011"/>
    </row>
    <row r="100" spans="1:17" x14ac:dyDescent="0.25">
      <c r="A100" s="1011"/>
      <c r="B100" s="1011"/>
      <c r="C100" s="1011"/>
      <c r="D100" s="1011"/>
      <c r="E100" s="1011"/>
      <c r="F100" s="1011"/>
      <c r="G100" s="1011"/>
      <c r="H100" s="1011"/>
      <c r="I100" s="1011"/>
      <c r="J100" s="1011"/>
      <c r="K100" s="1011"/>
      <c r="L100" s="1011"/>
      <c r="M100" s="1011"/>
      <c r="N100" s="1011"/>
      <c r="O100" s="1133"/>
      <c r="P100" s="1133"/>
      <c r="Q100" s="1011"/>
    </row>
    <row r="101" spans="1:17" x14ac:dyDescent="0.25">
      <c r="A101" s="1011"/>
      <c r="B101" s="1011"/>
      <c r="C101" s="1011"/>
      <c r="D101" s="1011"/>
      <c r="E101" s="1011"/>
      <c r="F101" s="1011"/>
      <c r="G101" s="1011"/>
      <c r="H101" s="1011"/>
      <c r="I101" s="1011"/>
      <c r="J101" s="1011"/>
      <c r="K101" s="1011"/>
      <c r="L101" s="1011"/>
      <c r="M101" s="1011"/>
      <c r="N101" s="1011"/>
      <c r="O101" s="1133"/>
      <c r="P101" s="1133"/>
      <c r="Q101" s="1011"/>
    </row>
    <row r="102" spans="1:17" x14ac:dyDescent="0.25">
      <c r="A102" s="1011"/>
      <c r="B102" s="1011"/>
      <c r="C102" s="1011"/>
      <c r="D102" s="1011"/>
      <c r="E102" s="1011"/>
      <c r="F102" s="1011"/>
      <c r="G102" s="1011"/>
      <c r="H102" s="1011"/>
      <c r="I102" s="1011"/>
      <c r="J102" s="1011"/>
      <c r="K102" s="1011"/>
      <c r="L102" s="1011"/>
      <c r="M102" s="1011"/>
      <c r="N102" s="1011"/>
      <c r="O102" s="1133"/>
      <c r="P102" s="1133"/>
      <c r="Q102" s="1011"/>
    </row>
    <row r="103" spans="1:17" x14ac:dyDescent="0.25">
      <c r="A103" s="1011"/>
      <c r="B103" s="1011"/>
      <c r="C103" s="1011"/>
      <c r="D103" s="1011"/>
      <c r="E103" s="1011"/>
      <c r="F103" s="1011"/>
      <c r="G103" s="1011"/>
      <c r="H103" s="1011"/>
      <c r="I103" s="1011"/>
      <c r="J103" s="1011"/>
      <c r="K103" s="1011"/>
      <c r="L103" s="1011"/>
      <c r="M103" s="1011"/>
      <c r="N103" s="1011"/>
      <c r="O103" s="1133"/>
      <c r="P103" s="1133"/>
      <c r="Q103" s="1011"/>
    </row>
    <row r="104" spans="1:17" x14ac:dyDescent="0.25">
      <c r="A104" s="1011"/>
      <c r="B104" s="1011"/>
      <c r="C104" s="1011"/>
      <c r="D104" s="1011"/>
      <c r="E104" s="1011"/>
      <c r="F104" s="1011"/>
      <c r="G104" s="1011"/>
      <c r="H104" s="1011"/>
      <c r="I104" s="1011"/>
      <c r="J104" s="1011"/>
      <c r="K104" s="1011"/>
      <c r="L104" s="1011"/>
      <c r="M104" s="1011"/>
      <c r="N104" s="1011"/>
      <c r="O104" s="1133"/>
      <c r="P104" s="1133"/>
      <c r="Q104" s="1011"/>
    </row>
    <row r="105" spans="1:17" x14ac:dyDescent="0.25">
      <c r="A105" s="1011"/>
      <c r="B105" s="1011"/>
      <c r="C105" s="1011"/>
      <c r="D105" s="1011"/>
      <c r="E105" s="1011"/>
      <c r="F105" s="1011"/>
      <c r="G105" s="1011"/>
      <c r="H105" s="1011"/>
      <c r="I105" s="1011"/>
      <c r="J105" s="1011"/>
      <c r="K105" s="1011"/>
      <c r="L105" s="1011"/>
      <c r="M105" s="1011"/>
      <c r="N105" s="1011"/>
      <c r="O105" s="1133"/>
      <c r="P105" s="1133"/>
      <c r="Q105" s="1011"/>
    </row>
    <row r="106" spans="1:17" x14ac:dyDescent="0.25">
      <c r="A106" s="1011"/>
      <c r="B106" s="1011"/>
      <c r="C106" s="1011"/>
      <c r="D106" s="1011"/>
      <c r="E106" s="1011"/>
      <c r="F106" s="1011"/>
      <c r="G106" s="1011"/>
      <c r="H106" s="1011"/>
      <c r="I106" s="1011"/>
      <c r="J106" s="1011"/>
      <c r="K106" s="1011"/>
      <c r="L106" s="1011"/>
      <c r="M106" s="1011"/>
      <c r="N106" s="1011"/>
      <c r="O106" s="1133"/>
      <c r="P106" s="1133"/>
      <c r="Q106" s="1011"/>
    </row>
    <row r="107" spans="1:17" x14ac:dyDescent="0.25">
      <c r="A107" s="1011"/>
      <c r="B107" s="1011"/>
      <c r="C107" s="1011"/>
      <c r="D107" s="1011"/>
      <c r="E107" s="1011"/>
      <c r="F107" s="1011"/>
      <c r="G107" s="1011"/>
      <c r="H107" s="1011"/>
      <c r="I107" s="1011"/>
      <c r="J107" s="1011"/>
      <c r="K107" s="1011"/>
      <c r="L107" s="1011"/>
      <c r="M107" s="1011"/>
      <c r="N107" s="1011"/>
      <c r="O107" s="1133"/>
      <c r="P107" s="1133"/>
      <c r="Q107" s="1011"/>
    </row>
    <row r="108" spans="1:17" x14ac:dyDescent="0.25">
      <c r="A108" s="1011"/>
      <c r="B108" s="1011"/>
      <c r="C108" s="1011"/>
      <c r="D108" s="1011"/>
      <c r="E108" s="1011"/>
      <c r="F108" s="1011"/>
      <c r="G108" s="1011"/>
      <c r="H108" s="1011"/>
      <c r="I108" s="1011"/>
      <c r="J108" s="1011"/>
      <c r="K108" s="1011"/>
      <c r="L108" s="1011"/>
      <c r="M108" s="1011"/>
      <c r="N108" s="1011"/>
      <c r="O108" s="1133"/>
      <c r="P108" s="1133"/>
      <c r="Q108" s="1011"/>
    </row>
    <row r="109" spans="1:17" x14ac:dyDescent="0.25">
      <c r="A109" s="1011"/>
      <c r="B109" s="1011"/>
      <c r="C109" s="1011"/>
      <c r="D109" s="1011"/>
      <c r="E109" s="1011"/>
      <c r="F109" s="1011"/>
      <c r="G109" s="1011"/>
      <c r="H109" s="1011"/>
      <c r="I109" s="1011"/>
      <c r="J109" s="1011"/>
      <c r="K109" s="1011"/>
      <c r="L109" s="1011"/>
      <c r="M109" s="1011"/>
      <c r="N109" s="1011"/>
      <c r="O109" s="1133"/>
      <c r="P109" s="1133"/>
      <c r="Q109" s="1011"/>
    </row>
    <row r="110" spans="1:17" x14ac:dyDescent="0.25">
      <c r="A110" s="1011"/>
      <c r="B110" s="1011"/>
      <c r="C110" s="1011"/>
      <c r="D110" s="1011"/>
      <c r="E110" s="1011"/>
      <c r="F110" s="1011"/>
      <c r="G110" s="1011"/>
      <c r="H110" s="1011"/>
      <c r="I110" s="1011"/>
      <c r="J110" s="1011"/>
      <c r="K110" s="1011"/>
      <c r="L110" s="1011"/>
      <c r="M110" s="1011"/>
      <c r="N110" s="1011"/>
      <c r="O110" s="1133"/>
      <c r="P110" s="1133"/>
      <c r="Q110" s="1011"/>
    </row>
    <row r="111" spans="1:17" x14ac:dyDescent="0.25">
      <c r="A111" s="1011"/>
      <c r="B111" s="1011"/>
      <c r="C111" s="1011"/>
      <c r="D111" s="1011"/>
      <c r="E111" s="1011"/>
      <c r="F111" s="1011"/>
      <c r="G111" s="1011"/>
      <c r="H111" s="1011"/>
      <c r="I111" s="1011"/>
      <c r="J111" s="1011"/>
      <c r="K111" s="1011"/>
      <c r="L111" s="1011"/>
      <c r="M111" s="1011"/>
      <c r="N111" s="1011"/>
      <c r="O111" s="1133"/>
      <c r="P111" s="1133"/>
      <c r="Q111" s="1011"/>
    </row>
    <row r="112" spans="1:17" x14ac:dyDescent="0.25">
      <c r="A112" s="1011"/>
      <c r="B112" s="1011"/>
      <c r="C112" s="1011"/>
      <c r="D112" s="1011"/>
      <c r="E112" s="1011"/>
      <c r="F112" s="1011"/>
      <c r="G112" s="1011"/>
      <c r="H112" s="1011"/>
      <c r="I112" s="1011"/>
      <c r="J112" s="1011"/>
      <c r="K112" s="1011"/>
      <c r="L112" s="1011"/>
      <c r="M112" s="1011"/>
      <c r="N112" s="1011"/>
      <c r="O112" s="1133"/>
      <c r="P112" s="1133"/>
      <c r="Q112" s="1011"/>
    </row>
    <row r="113" spans="1:17" x14ac:dyDescent="0.25">
      <c r="A113" s="1011"/>
      <c r="B113" s="1011"/>
      <c r="C113" s="1011"/>
      <c r="D113" s="1011"/>
      <c r="E113" s="1011"/>
      <c r="F113" s="1011"/>
      <c r="G113" s="1011"/>
      <c r="H113" s="1011"/>
      <c r="I113" s="1011"/>
      <c r="J113" s="1011"/>
      <c r="K113" s="1011"/>
      <c r="L113" s="1011"/>
      <c r="M113" s="1011"/>
      <c r="N113" s="1011"/>
      <c r="O113" s="1133"/>
      <c r="P113" s="1133"/>
      <c r="Q113" s="1011"/>
    </row>
    <row r="114" spans="1:17" x14ac:dyDescent="0.25">
      <c r="A114" s="1011"/>
      <c r="B114" s="1011"/>
      <c r="C114" s="1011"/>
      <c r="D114" s="1011"/>
      <c r="E114" s="1011"/>
      <c r="F114" s="1011"/>
      <c r="G114" s="1011"/>
      <c r="H114" s="1011"/>
      <c r="I114" s="1011"/>
      <c r="J114" s="1011"/>
      <c r="K114" s="1011"/>
      <c r="L114" s="1011"/>
      <c r="M114" s="1011"/>
      <c r="N114" s="1011"/>
      <c r="O114" s="1133"/>
      <c r="P114" s="1133"/>
      <c r="Q114" s="1011"/>
    </row>
    <row r="115" spans="1:17" x14ac:dyDescent="0.25">
      <c r="A115" s="1011"/>
      <c r="B115" s="1011"/>
      <c r="C115" s="1011"/>
      <c r="D115" s="1011"/>
      <c r="E115" s="1011"/>
      <c r="F115" s="1011"/>
      <c r="G115" s="1011"/>
      <c r="H115" s="1011"/>
      <c r="I115" s="1011"/>
      <c r="J115" s="1011"/>
      <c r="K115" s="1011"/>
      <c r="L115" s="1011"/>
      <c r="M115" s="1011"/>
      <c r="N115" s="1011"/>
      <c r="O115" s="1133"/>
      <c r="P115" s="1133"/>
      <c r="Q115" s="1011"/>
    </row>
    <row r="116" spans="1:17" x14ac:dyDescent="0.25">
      <c r="A116" s="1011"/>
      <c r="B116" s="1011"/>
      <c r="C116" s="1011"/>
      <c r="D116" s="1011"/>
      <c r="E116" s="1011"/>
      <c r="F116" s="1011"/>
      <c r="G116" s="1011"/>
      <c r="H116" s="1011"/>
      <c r="I116" s="1011"/>
      <c r="J116" s="1011"/>
      <c r="K116" s="1011"/>
      <c r="L116" s="1011"/>
      <c r="M116" s="1011"/>
      <c r="N116" s="1011"/>
      <c r="O116" s="1133"/>
      <c r="P116" s="1133"/>
      <c r="Q116" s="1011"/>
    </row>
    <row r="117" spans="1:17" x14ac:dyDescent="0.25">
      <c r="A117" s="1011"/>
      <c r="B117" s="1011"/>
      <c r="C117" s="1011"/>
      <c r="D117" s="1011"/>
      <c r="E117" s="1011"/>
      <c r="F117" s="1011"/>
      <c r="G117" s="1011"/>
      <c r="H117" s="1011"/>
      <c r="I117" s="1011"/>
      <c r="J117" s="1011"/>
      <c r="K117" s="1011"/>
      <c r="L117" s="1011"/>
      <c r="M117" s="1011"/>
      <c r="N117" s="1011"/>
      <c r="O117" s="1133"/>
      <c r="P117" s="1133"/>
      <c r="Q117" s="1011"/>
    </row>
    <row r="118" spans="1:17" x14ac:dyDescent="0.25">
      <c r="A118" s="1011"/>
      <c r="B118" s="1011"/>
      <c r="C118" s="1011"/>
      <c r="D118" s="1011"/>
      <c r="E118" s="1011"/>
      <c r="F118" s="1011"/>
      <c r="G118" s="1011"/>
      <c r="H118" s="1011"/>
      <c r="I118" s="1011"/>
      <c r="J118" s="1011"/>
      <c r="K118" s="1011"/>
      <c r="L118" s="1011"/>
      <c r="M118" s="1011"/>
      <c r="N118" s="1011"/>
      <c r="O118" s="1133"/>
      <c r="P118" s="1133"/>
      <c r="Q118" s="1011"/>
    </row>
    <row r="119" spans="1:17" x14ac:dyDescent="0.25">
      <c r="A119" s="1011"/>
      <c r="B119" s="1011"/>
      <c r="C119" s="1011"/>
      <c r="D119" s="1011"/>
      <c r="E119" s="1011"/>
      <c r="F119" s="1011"/>
      <c r="G119" s="1011"/>
      <c r="H119" s="1011"/>
      <c r="I119" s="1011"/>
      <c r="J119" s="1011"/>
      <c r="K119" s="1011"/>
      <c r="L119" s="1011"/>
      <c r="M119" s="1011"/>
      <c r="N119" s="1011"/>
      <c r="O119" s="1133"/>
      <c r="P119" s="1133"/>
      <c r="Q119" s="1011"/>
    </row>
    <row r="120" spans="1:17" x14ac:dyDescent="0.25">
      <c r="A120" s="1011"/>
      <c r="B120" s="1011"/>
      <c r="C120" s="1011"/>
      <c r="D120" s="1011"/>
      <c r="E120" s="1011"/>
      <c r="F120" s="1011"/>
      <c r="G120" s="1011"/>
      <c r="H120" s="1011"/>
      <c r="I120" s="1011"/>
      <c r="J120" s="1011"/>
      <c r="K120" s="1011"/>
      <c r="L120" s="1011"/>
      <c r="M120" s="1011"/>
      <c r="N120" s="1011"/>
      <c r="O120" s="1133"/>
      <c r="P120" s="1133"/>
      <c r="Q120" s="1011"/>
    </row>
    <row r="121" spans="1:17" x14ac:dyDescent="0.25">
      <c r="A121" s="1011"/>
      <c r="B121" s="1011"/>
      <c r="C121" s="1011"/>
      <c r="D121" s="1011"/>
      <c r="E121" s="1011"/>
      <c r="F121" s="1011"/>
      <c r="G121" s="1011"/>
      <c r="H121" s="1011"/>
      <c r="I121" s="1011"/>
      <c r="J121" s="1011"/>
      <c r="K121" s="1011"/>
      <c r="L121" s="1011"/>
      <c r="M121" s="1011"/>
      <c r="N121" s="1011"/>
      <c r="O121" s="1133"/>
      <c r="P121" s="1133"/>
      <c r="Q121" s="1011"/>
    </row>
    <row r="122" spans="1:17" x14ac:dyDescent="0.25">
      <c r="A122" s="1011"/>
      <c r="B122" s="1011"/>
      <c r="C122" s="1011"/>
      <c r="D122" s="1011"/>
      <c r="E122" s="1011"/>
      <c r="F122" s="1011"/>
      <c r="G122" s="1011"/>
      <c r="H122" s="1011"/>
      <c r="I122" s="1011"/>
      <c r="J122" s="1011"/>
      <c r="K122" s="1011"/>
      <c r="L122" s="1011"/>
      <c r="M122" s="1011"/>
      <c r="N122" s="1011"/>
      <c r="O122" s="1133"/>
      <c r="P122" s="1133"/>
      <c r="Q122" s="1011"/>
    </row>
    <row r="123" spans="1:17" x14ac:dyDescent="0.25">
      <c r="A123" s="1011"/>
      <c r="B123" s="1011"/>
      <c r="C123" s="1011"/>
      <c r="D123" s="1011"/>
      <c r="E123" s="1011"/>
      <c r="F123" s="1011"/>
      <c r="G123" s="1011"/>
      <c r="H123" s="1011"/>
      <c r="I123" s="1011"/>
      <c r="J123" s="1011"/>
      <c r="K123" s="1011"/>
      <c r="L123" s="1011"/>
      <c r="M123" s="1011"/>
      <c r="N123" s="1011"/>
      <c r="O123" s="1133"/>
      <c r="P123" s="1133"/>
      <c r="Q123" s="1011"/>
    </row>
    <row r="124" spans="1:17" x14ac:dyDescent="0.25">
      <c r="A124" s="1011"/>
      <c r="B124" s="1011"/>
      <c r="C124" s="1011"/>
      <c r="D124" s="1011"/>
      <c r="E124" s="1011"/>
      <c r="F124" s="1011"/>
      <c r="G124" s="1011"/>
      <c r="H124" s="1011"/>
      <c r="I124" s="1011"/>
      <c r="J124" s="1011"/>
      <c r="K124" s="1011"/>
      <c r="L124" s="1011"/>
      <c r="M124" s="1011"/>
      <c r="N124" s="1011"/>
      <c r="O124" s="1133"/>
      <c r="P124" s="1133"/>
      <c r="Q124" s="1011"/>
    </row>
    <row r="125" spans="1:17" x14ac:dyDescent="0.25">
      <c r="A125" s="1011"/>
      <c r="B125" s="1011"/>
      <c r="C125" s="1011"/>
      <c r="D125" s="1011"/>
      <c r="E125" s="1011"/>
      <c r="F125" s="1011"/>
      <c r="G125" s="1011"/>
      <c r="H125" s="1011"/>
      <c r="I125" s="1011"/>
      <c r="J125" s="1011"/>
      <c r="K125" s="1011"/>
      <c r="L125" s="1011"/>
      <c r="M125" s="1011"/>
      <c r="N125" s="1011"/>
      <c r="O125" s="1133"/>
      <c r="P125" s="1133"/>
      <c r="Q125" s="1011"/>
    </row>
    <row r="126" spans="1:17" x14ac:dyDescent="0.25">
      <c r="A126" s="1011"/>
      <c r="B126" s="1011"/>
      <c r="C126" s="1011"/>
      <c r="D126" s="1011"/>
      <c r="E126" s="1011"/>
      <c r="F126" s="1011"/>
      <c r="G126" s="1011"/>
      <c r="H126" s="1011"/>
      <c r="I126" s="1011"/>
      <c r="J126" s="1011"/>
      <c r="K126" s="1011"/>
      <c r="L126" s="1011"/>
      <c r="M126" s="1011"/>
      <c r="N126" s="1011"/>
      <c r="O126" s="1133"/>
      <c r="P126" s="1133"/>
      <c r="Q126" s="1011"/>
    </row>
    <row r="127" spans="1:17" x14ac:dyDescent="0.25">
      <c r="A127" s="1011"/>
      <c r="B127" s="1011"/>
      <c r="C127" s="1011"/>
      <c r="D127" s="1011"/>
      <c r="E127" s="1011"/>
      <c r="F127" s="1011"/>
      <c r="G127" s="1011"/>
      <c r="H127" s="1011"/>
      <c r="I127" s="1011"/>
      <c r="J127" s="1011"/>
      <c r="K127" s="1011"/>
      <c r="L127" s="1011"/>
      <c r="M127" s="1011"/>
      <c r="N127" s="1011"/>
      <c r="O127" s="1133"/>
      <c r="P127" s="1133"/>
      <c r="Q127" s="1011"/>
    </row>
    <row r="128" spans="1:17" x14ac:dyDescent="0.25">
      <c r="A128" s="1011"/>
      <c r="B128" s="1011"/>
      <c r="C128" s="1011"/>
      <c r="D128" s="1011"/>
      <c r="E128" s="1011"/>
      <c r="F128" s="1011"/>
      <c r="G128" s="1011"/>
      <c r="H128" s="1011"/>
      <c r="I128" s="1011"/>
      <c r="J128" s="1011"/>
      <c r="K128" s="1011"/>
      <c r="L128" s="1011"/>
      <c r="M128" s="1011"/>
      <c r="N128" s="1011"/>
      <c r="O128" s="1133"/>
      <c r="P128" s="1133"/>
      <c r="Q128" s="1011"/>
    </row>
    <row r="129" spans="1:17" x14ac:dyDescent="0.25">
      <c r="A129" s="1011"/>
      <c r="B129" s="1011"/>
      <c r="C129" s="1011"/>
      <c r="D129" s="1011"/>
      <c r="E129" s="1011"/>
      <c r="F129" s="1011"/>
      <c r="G129" s="1011"/>
      <c r="H129" s="1011"/>
      <c r="I129" s="1011"/>
      <c r="J129" s="1011"/>
      <c r="K129" s="1011"/>
      <c r="L129" s="1011"/>
      <c r="M129" s="1011"/>
      <c r="N129" s="1011"/>
      <c r="O129" s="1133"/>
      <c r="P129" s="1133"/>
      <c r="Q129" s="1011"/>
    </row>
    <row r="130" spans="1:17" x14ac:dyDescent="0.25">
      <c r="A130" s="1011"/>
      <c r="B130" s="1011"/>
      <c r="C130" s="1011"/>
      <c r="D130" s="1011"/>
      <c r="E130" s="1011"/>
      <c r="F130" s="1011"/>
      <c r="G130" s="1011"/>
      <c r="H130" s="1011"/>
      <c r="I130" s="1011"/>
      <c r="J130" s="1011"/>
      <c r="K130" s="1011"/>
      <c r="L130" s="1011"/>
      <c r="M130" s="1011"/>
      <c r="N130" s="1011"/>
      <c r="O130" s="1133"/>
      <c r="P130" s="1133"/>
      <c r="Q130" s="1011"/>
    </row>
    <row r="131" spans="1:17" x14ac:dyDescent="0.25">
      <c r="A131" s="1011"/>
      <c r="B131" s="1011"/>
      <c r="C131" s="1011"/>
      <c r="D131" s="1011"/>
      <c r="E131" s="1011"/>
      <c r="F131" s="1011"/>
      <c r="G131" s="1011"/>
      <c r="H131" s="1011"/>
      <c r="I131" s="1011"/>
      <c r="J131" s="1011"/>
      <c r="K131" s="1011"/>
      <c r="L131" s="1011"/>
      <c r="M131" s="1011"/>
      <c r="N131" s="1011"/>
      <c r="O131" s="1133"/>
      <c r="P131" s="1133"/>
      <c r="Q131" s="1011"/>
    </row>
    <row r="132" spans="1:17" x14ac:dyDescent="0.25">
      <c r="A132" s="1011"/>
      <c r="B132" s="1011"/>
      <c r="C132" s="1011"/>
      <c r="D132" s="1011"/>
      <c r="E132" s="1011"/>
      <c r="F132" s="1011"/>
      <c r="G132" s="1011"/>
      <c r="H132" s="1011"/>
      <c r="I132" s="1011"/>
      <c r="J132" s="1011"/>
      <c r="K132" s="1011"/>
      <c r="L132" s="1011"/>
      <c r="M132" s="1011"/>
      <c r="N132" s="1011"/>
      <c r="O132" s="1133"/>
      <c r="P132" s="1133"/>
      <c r="Q132" s="1011"/>
    </row>
    <row r="133" spans="1:17" x14ac:dyDescent="0.25">
      <c r="A133" s="1011"/>
      <c r="B133" s="1011"/>
      <c r="C133" s="1011"/>
      <c r="D133" s="1011"/>
      <c r="E133" s="1011"/>
      <c r="F133" s="1011"/>
      <c r="G133" s="1011"/>
      <c r="H133" s="1011"/>
      <c r="I133" s="1011"/>
      <c r="J133" s="1011"/>
      <c r="K133" s="1011"/>
      <c r="L133" s="1011"/>
      <c r="M133" s="1011"/>
      <c r="N133" s="1011"/>
      <c r="O133" s="1133"/>
      <c r="P133" s="1133"/>
      <c r="Q133" s="1011"/>
    </row>
    <row r="134" spans="1:17" x14ac:dyDescent="0.25">
      <c r="A134" s="1011"/>
      <c r="B134" s="1011"/>
      <c r="C134" s="1011"/>
      <c r="D134" s="1011"/>
      <c r="E134" s="1011"/>
      <c r="F134" s="1011"/>
      <c r="G134" s="1011"/>
      <c r="H134" s="1011"/>
      <c r="I134" s="1011"/>
      <c r="J134" s="1011"/>
      <c r="K134" s="1011"/>
      <c r="L134" s="1011"/>
      <c r="M134" s="1011"/>
      <c r="N134" s="1011"/>
      <c r="O134" s="1133"/>
      <c r="P134" s="1133"/>
      <c r="Q134" s="1011"/>
    </row>
    <row r="135" spans="1:17" x14ac:dyDescent="0.25">
      <c r="A135" s="1011"/>
      <c r="B135" s="1011"/>
      <c r="C135" s="1011"/>
      <c r="D135" s="1011"/>
      <c r="E135" s="1011"/>
      <c r="F135" s="1011"/>
      <c r="G135" s="1011"/>
      <c r="H135" s="1011"/>
      <c r="I135" s="1011"/>
      <c r="J135" s="1011"/>
      <c r="K135" s="1011"/>
      <c r="L135" s="1011"/>
      <c r="M135" s="1011"/>
      <c r="N135" s="1011"/>
      <c r="O135" s="1133"/>
      <c r="P135" s="1133"/>
      <c r="Q135" s="1011"/>
    </row>
    <row r="136" spans="1:17" x14ac:dyDescent="0.25">
      <c r="A136" s="1011"/>
      <c r="B136" s="1011"/>
      <c r="C136" s="1011"/>
      <c r="D136" s="1011"/>
      <c r="E136" s="1011"/>
      <c r="F136" s="1011"/>
      <c r="G136" s="1011"/>
      <c r="H136" s="1011"/>
      <c r="I136" s="1011"/>
      <c r="J136" s="1011"/>
      <c r="K136" s="1011"/>
      <c r="L136" s="1011"/>
      <c r="M136" s="1011"/>
      <c r="N136" s="1011"/>
      <c r="O136" s="1133"/>
      <c r="P136" s="1133"/>
      <c r="Q136" s="1011"/>
    </row>
    <row r="137" spans="1:17" x14ac:dyDescent="0.25">
      <c r="A137" s="1011"/>
      <c r="B137" s="1011"/>
      <c r="C137" s="1011"/>
      <c r="D137" s="1011"/>
      <c r="E137" s="1011"/>
      <c r="F137" s="1011"/>
      <c r="G137" s="1011"/>
      <c r="H137" s="1011"/>
      <c r="I137" s="1011"/>
      <c r="J137" s="1011"/>
      <c r="K137" s="1011"/>
      <c r="L137" s="1011"/>
      <c r="M137" s="1011"/>
      <c r="N137" s="1011"/>
      <c r="O137" s="1133"/>
      <c r="P137" s="1133"/>
      <c r="Q137" s="1011"/>
    </row>
    <row r="138" spans="1:17" x14ac:dyDescent="0.25">
      <c r="A138" s="1011"/>
      <c r="B138" s="1011"/>
      <c r="C138" s="1011"/>
      <c r="D138" s="1011"/>
      <c r="E138" s="1011"/>
      <c r="F138" s="1011"/>
      <c r="G138" s="1011"/>
      <c r="H138" s="1011"/>
      <c r="I138" s="1011"/>
      <c r="J138" s="1011"/>
      <c r="K138" s="1011"/>
      <c r="L138" s="1011"/>
      <c r="M138" s="1011"/>
      <c r="N138" s="1011"/>
      <c r="O138" s="1133"/>
      <c r="P138" s="1133"/>
      <c r="Q138" s="1011"/>
    </row>
    <row r="139" spans="1:17" x14ac:dyDescent="0.25">
      <c r="A139" s="1011"/>
      <c r="B139" s="1011"/>
      <c r="C139" s="1011"/>
      <c r="D139" s="1011"/>
      <c r="E139" s="1011"/>
      <c r="F139" s="1011"/>
      <c r="G139" s="1011"/>
      <c r="H139" s="1011"/>
      <c r="I139" s="1011"/>
      <c r="J139" s="1011"/>
      <c r="K139" s="1011"/>
      <c r="L139" s="1011"/>
      <c r="M139" s="1011"/>
      <c r="N139" s="1011"/>
      <c r="O139" s="1133"/>
      <c r="P139" s="1133"/>
      <c r="Q139" s="1011"/>
    </row>
    <row r="140" spans="1:17" x14ac:dyDescent="0.25">
      <c r="A140" s="1011"/>
      <c r="B140" s="1011"/>
      <c r="C140" s="1011"/>
      <c r="D140" s="1011"/>
      <c r="E140" s="1011"/>
      <c r="F140" s="1011"/>
      <c r="G140" s="1011"/>
      <c r="H140" s="1011"/>
      <c r="I140" s="1011"/>
      <c r="J140" s="1011"/>
      <c r="K140" s="1011"/>
      <c r="L140" s="1011"/>
      <c r="M140" s="1011"/>
      <c r="N140" s="1011"/>
      <c r="O140" s="1133"/>
      <c r="P140" s="1133"/>
      <c r="Q140" s="1011"/>
    </row>
    <row r="141" spans="1:17" x14ac:dyDescent="0.25">
      <c r="A141" s="1011"/>
      <c r="B141" s="1011"/>
      <c r="C141" s="1011"/>
      <c r="D141" s="1011"/>
      <c r="E141" s="1011"/>
      <c r="F141" s="1011"/>
      <c r="G141" s="1011"/>
      <c r="H141" s="1011"/>
      <c r="I141" s="1011"/>
      <c r="J141" s="1011"/>
      <c r="K141" s="1011"/>
      <c r="L141" s="1011"/>
      <c r="M141" s="1011"/>
      <c r="N141" s="1011"/>
      <c r="O141" s="1133"/>
      <c r="P141" s="1133"/>
      <c r="Q141" s="1011"/>
    </row>
    <row r="142" spans="1:17" x14ac:dyDescent="0.25">
      <c r="A142" s="1011"/>
      <c r="B142" s="1011"/>
      <c r="C142" s="1011"/>
      <c r="D142" s="1011"/>
      <c r="E142" s="1011"/>
      <c r="F142" s="1011"/>
      <c r="G142" s="1011"/>
      <c r="H142" s="1011"/>
      <c r="I142" s="1011"/>
      <c r="J142" s="1011"/>
      <c r="K142" s="1011"/>
      <c r="L142" s="1011"/>
      <c r="M142" s="1011"/>
      <c r="N142" s="1011"/>
      <c r="O142" s="1133"/>
      <c r="P142" s="1133"/>
      <c r="Q142" s="1011"/>
    </row>
    <row r="143" spans="1:17" x14ac:dyDescent="0.25">
      <c r="A143" s="1011"/>
      <c r="B143" s="1011"/>
      <c r="C143" s="1011"/>
      <c r="D143" s="1011"/>
      <c r="E143" s="1011"/>
      <c r="F143" s="1011"/>
      <c r="G143" s="1011"/>
      <c r="H143" s="1011"/>
      <c r="I143" s="1011"/>
      <c r="J143" s="1011"/>
      <c r="K143" s="1011"/>
      <c r="L143" s="1011"/>
      <c r="M143" s="1011"/>
      <c r="N143" s="1011"/>
      <c r="O143" s="1133"/>
      <c r="P143" s="1133"/>
      <c r="Q143" s="1011"/>
    </row>
    <row r="144" spans="1:17" x14ac:dyDescent="0.25">
      <c r="A144" s="1011"/>
      <c r="B144" s="1011"/>
      <c r="C144" s="1011"/>
      <c r="D144" s="1011"/>
      <c r="E144" s="1011"/>
      <c r="F144" s="1011"/>
      <c r="G144" s="1011"/>
      <c r="H144" s="1011"/>
      <c r="I144" s="1011"/>
      <c r="J144" s="1011"/>
      <c r="K144" s="1011"/>
      <c r="L144" s="1011"/>
      <c r="M144" s="1011"/>
      <c r="N144" s="1011"/>
      <c r="O144" s="1133"/>
      <c r="P144" s="1133"/>
      <c r="Q144" s="1011"/>
    </row>
    <row r="145" spans="1:17" x14ac:dyDescent="0.25">
      <c r="A145" s="1011"/>
      <c r="B145" s="1011"/>
      <c r="C145" s="1011"/>
      <c r="D145" s="1011"/>
      <c r="E145" s="1011"/>
      <c r="F145" s="1011"/>
      <c r="G145" s="1011"/>
      <c r="H145" s="1011"/>
      <c r="I145" s="1011"/>
      <c r="J145" s="1011"/>
      <c r="K145" s="1011"/>
      <c r="L145" s="1011"/>
      <c r="M145" s="1011"/>
      <c r="N145" s="1011"/>
      <c r="O145" s="1133"/>
      <c r="P145" s="1133"/>
      <c r="Q145" s="1011"/>
    </row>
    <row r="146" spans="1:17" x14ac:dyDescent="0.25">
      <c r="A146" s="1011"/>
      <c r="B146" s="1011"/>
      <c r="C146" s="1011"/>
      <c r="D146" s="1011"/>
      <c r="E146" s="1011"/>
      <c r="F146" s="1011"/>
      <c r="G146" s="1011"/>
      <c r="H146" s="1011"/>
      <c r="I146" s="1011"/>
      <c r="J146" s="1011"/>
      <c r="K146" s="1011"/>
      <c r="L146" s="1011"/>
      <c r="M146" s="1011"/>
      <c r="N146" s="1011"/>
      <c r="O146" s="1133"/>
      <c r="P146" s="1133"/>
      <c r="Q146" s="1011"/>
    </row>
    <row r="147" spans="1:17" x14ac:dyDescent="0.25">
      <c r="A147" s="1011"/>
      <c r="B147" s="1011"/>
      <c r="C147" s="1011"/>
      <c r="D147" s="1011"/>
      <c r="E147" s="1011"/>
      <c r="F147" s="1011"/>
      <c r="G147" s="1011"/>
      <c r="H147" s="1011"/>
      <c r="I147" s="1011"/>
      <c r="J147" s="1011"/>
      <c r="K147" s="1011"/>
      <c r="L147" s="1011"/>
      <c r="M147" s="1011"/>
      <c r="N147" s="1011"/>
      <c r="O147" s="1133"/>
      <c r="P147" s="1133"/>
      <c r="Q147" s="1011"/>
    </row>
    <row r="148" spans="1:17" x14ac:dyDescent="0.25">
      <c r="A148" s="1011"/>
      <c r="B148" s="1011"/>
      <c r="C148" s="1011"/>
      <c r="D148" s="1011"/>
      <c r="E148" s="1011"/>
      <c r="F148" s="1011"/>
      <c r="G148" s="1011"/>
      <c r="H148" s="1011"/>
      <c r="I148" s="1011"/>
      <c r="J148" s="1011"/>
      <c r="K148" s="1011"/>
      <c r="L148" s="1011"/>
      <c r="M148" s="1011"/>
      <c r="N148" s="1011"/>
      <c r="O148" s="1133"/>
      <c r="P148" s="1133"/>
      <c r="Q148" s="1011"/>
    </row>
    <row r="149" spans="1:17" x14ac:dyDescent="0.25">
      <c r="A149" s="1011"/>
      <c r="B149" s="1011"/>
      <c r="C149" s="1011"/>
      <c r="D149" s="1011"/>
      <c r="E149" s="1011"/>
      <c r="F149" s="1011"/>
      <c r="G149" s="1011"/>
      <c r="H149" s="1011"/>
      <c r="I149" s="1011"/>
      <c r="J149" s="1011"/>
      <c r="K149" s="1011"/>
      <c r="L149" s="1011"/>
      <c r="M149" s="1011"/>
      <c r="N149" s="1011"/>
      <c r="O149" s="1133"/>
      <c r="P149" s="1133"/>
      <c r="Q149" s="1011"/>
    </row>
    <row r="150" spans="1:17" x14ac:dyDescent="0.25">
      <c r="A150" s="1011"/>
      <c r="B150" s="1011"/>
      <c r="C150" s="1011"/>
      <c r="D150" s="1011"/>
      <c r="E150" s="1011"/>
      <c r="F150" s="1011"/>
      <c r="G150" s="1011"/>
      <c r="H150" s="1011"/>
      <c r="I150" s="1011"/>
      <c r="J150" s="1011"/>
      <c r="K150" s="1011"/>
      <c r="L150" s="1011"/>
      <c r="M150" s="1011"/>
      <c r="N150" s="1011"/>
      <c r="O150" s="1133"/>
      <c r="P150" s="1133"/>
      <c r="Q150" s="1011"/>
    </row>
    <row r="151" spans="1:17" x14ac:dyDescent="0.25">
      <c r="A151" s="1011"/>
      <c r="B151" s="1011"/>
      <c r="C151" s="1011"/>
      <c r="D151" s="1011"/>
      <c r="E151" s="1011"/>
      <c r="F151" s="1011"/>
      <c r="G151" s="1011"/>
      <c r="H151" s="1011"/>
      <c r="I151" s="1011"/>
      <c r="J151" s="1011"/>
      <c r="K151" s="1011"/>
      <c r="L151" s="1011"/>
      <c r="M151" s="1011"/>
      <c r="N151" s="1011"/>
      <c r="O151" s="1133"/>
      <c r="P151" s="1133"/>
      <c r="Q151" s="1011"/>
    </row>
    <row r="152" spans="1:17" x14ac:dyDescent="0.25">
      <c r="A152" s="1011"/>
      <c r="B152" s="1011"/>
      <c r="C152" s="1011"/>
      <c r="D152" s="1011"/>
      <c r="E152" s="1011"/>
      <c r="F152" s="1011"/>
      <c r="G152" s="1011"/>
      <c r="H152" s="1011"/>
      <c r="I152" s="1011"/>
      <c r="J152" s="1011"/>
      <c r="K152" s="1011"/>
      <c r="L152" s="1011"/>
      <c r="M152" s="1011"/>
      <c r="N152" s="1011"/>
      <c r="O152" s="1133"/>
      <c r="P152" s="1133"/>
      <c r="Q152" s="1011"/>
    </row>
    <row r="153" spans="1:17" x14ac:dyDescent="0.25">
      <c r="A153" s="1011"/>
      <c r="B153" s="1011"/>
      <c r="C153" s="1011"/>
      <c r="D153" s="1011"/>
      <c r="E153" s="1011"/>
      <c r="F153" s="1011"/>
      <c r="G153" s="1011"/>
      <c r="H153" s="1011"/>
      <c r="I153" s="1011"/>
      <c r="J153" s="1011"/>
      <c r="K153" s="1011"/>
      <c r="L153" s="1011"/>
      <c r="M153" s="1011"/>
      <c r="N153" s="1011"/>
      <c r="O153" s="1133"/>
      <c r="P153" s="1133"/>
      <c r="Q153" s="1011"/>
    </row>
    <row r="154" spans="1:17" x14ac:dyDescent="0.25">
      <c r="A154" s="1011"/>
      <c r="B154" s="1011"/>
      <c r="C154" s="1011"/>
      <c r="D154" s="1011"/>
      <c r="E154" s="1011"/>
      <c r="F154" s="1011"/>
      <c r="G154" s="1011"/>
      <c r="H154" s="1011"/>
      <c r="I154" s="1011"/>
      <c r="J154" s="1011"/>
      <c r="K154" s="1011"/>
      <c r="L154" s="1011"/>
      <c r="M154" s="1011"/>
      <c r="N154" s="1011"/>
      <c r="O154" s="1133"/>
      <c r="P154" s="1133"/>
      <c r="Q154" s="1011"/>
    </row>
    <row r="155" spans="1:17" x14ac:dyDescent="0.25">
      <c r="A155" s="1011"/>
      <c r="B155" s="1011"/>
      <c r="C155" s="1011"/>
      <c r="D155" s="1011"/>
      <c r="E155" s="1011"/>
      <c r="F155" s="1011"/>
      <c r="G155" s="1011"/>
      <c r="H155" s="1011"/>
      <c r="I155" s="1011"/>
      <c r="J155" s="1011"/>
      <c r="K155" s="1011"/>
      <c r="L155" s="1011"/>
      <c r="M155" s="1011"/>
      <c r="N155" s="1011"/>
      <c r="O155" s="1133"/>
      <c r="P155" s="1133"/>
      <c r="Q155" s="1011"/>
    </row>
    <row r="156" spans="1:17" x14ac:dyDescent="0.25">
      <c r="A156" s="1011"/>
      <c r="B156" s="1011"/>
      <c r="C156" s="1011"/>
      <c r="D156" s="1011"/>
      <c r="E156" s="1011"/>
      <c r="F156" s="1011"/>
      <c r="G156" s="1011"/>
      <c r="H156" s="1011"/>
      <c r="I156" s="1011"/>
      <c r="J156" s="1011"/>
      <c r="K156" s="1011"/>
      <c r="L156" s="1011"/>
      <c r="M156" s="1011"/>
      <c r="N156" s="1011"/>
      <c r="O156" s="1133"/>
      <c r="P156" s="1133"/>
      <c r="Q156" s="1011"/>
    </row>
    <row r="157" spans="1:17" x14ac:dyDescent="0.25">
      <c r="A157" s="1011"/>
      <c r="B157" s="1011"/>
      <c r="C157" s="1011"/>
      <c r="D157" s="1011"/>
      <c r="E157" s="1011"/>
      <c r="F157" s="1011"/>
      <c r="G157" s="1011"/>
      <c r="H157" s="1011"/>
      <c r="I157" s="1011"/>
      <c r="J157" s="1011"/>
      <c r="K157" s="1011"/>
      <c r="L157" s="1011"/>
      <c r="M157" s="1011"/>
      <c r="N157" s="1011"/>
      <c r="O157" s="1133"/>
      <c r="P157" s="1133"/>
      <c r="Q157" s="1011"/>
    </row>
    <row r="158" spans="1:17" x14ac:dyDescent="0.25">
      <c r="A158" s="1011"/>
      <c r="B158" s="1011"/>
      <c r="C158" s="1011"/>
      <c r="D158" s="1011"/>
      <c r="E158" s="1011"/>
      <c r="F158" s="1011"/>
      <c r="G158" s="1011"/>
      <c r="H158" s="1011"/>
      <c r="I158" s="1011"/>
      <c r="J158" s="1011"/>
      <c r="K158" s="1011"/>
      <c r="L158" s="1011"/>
      <c r="M158" s="1011"/>
      <c r="N158" s="1011"/>
      <c r="O158" s="1133"/>
      <c r="P158" s="1133"/>
      <c r="Q158" s="1011"/>
    </row>
    <row r="159" spans="1:17" x14ac:dyDescent="0.25">
      <c r="A159" s="1011"/>
      <c r="B159" s="1011"/>
      <c r="C159" s="1011"/>
      <c r="D159" s="1011"/>
      <c r="E159" s="1011"/>
      <c r="F159" s="1011"/>
      <c r="G159" s="1011"/>
      <c r="H159" s="1011"/>
      <c r="I159" s="1011"/>
      <c r="J159" s="1011"/>
      <c r="K159" s="1011"/>
      <c r="L159" s="1011"/>
      <c r="M159" s="1011"/>
      <c r="N159" s="1011"/>
      <c r="O159" s="1133"/>
      <c r="P159" s="1133"/>
      <c r="Q159" s="1011"/>
    </row>
    <row r="160" spans="1:17" x14ac:dyDescent="0.25">
      <c r="A160" s="1011"/>
      <c r="B160" s="1011"/>
      <c r="C160" s="1011"/>
      <c r="D160" s="1011"/>
      <c r="E160" s="1011"/>
      <c r="F160" s="1011"/>
      <c r="G160" s="1011"/>
      <c r="H160" s="1011"/>
      <c r="I160" s="1011"/>
      <c r="J160" s="1011"/>
      <c r="K160" s="1011"/>
      <c r="L160" s="1011"/>
      <c r="M160" s="1011"/>
      <c r="N160" s="1011"/>
      <c r="O160" s="1133"/>
      <c r="P160" s="1133"/>
      <c r="Q160" s="1011"/>
    </row>
    <row r="161" spans="1:17" x14ac:dyDescent="0.25">
      <c r="A161" s="1011"/>
      <c r="B161" s="1011"/>
      <c r="C161" s="1011"/>
      <c r="D161" s="1011"/>
      <c r="E161" s="1011"/>
      <c r="F161" s="1011"/>
      <c r="G161" s="1011"/>
      <c r="H161" s="1011"/>
      <c r="I161" s="1011"/>
      <c r="J161" s="1011"/>
      <c r="K161" s="1011"/>
      <c r="L161" s="1011"/>
      <c r="M161" s="1011"/>
      <c r="N161" s="1011"/>
      <c r="O161" s="1133"/>
      <c r="P161" s="1133"/>
      <c r="Q161" s="1011"/>
    </row>
    <row r="162" spans="1:17" x14ac:dyDescent="0.25">
      <c r="A162" s="1011"/>
      <c r="B162" s="1011"/>
      <c r="C162" s="1011"/>
      <c r="D162" s="1011"/>
      <c r="E162" s="1011"/>
      <c r="F162" s="1011"/>
      <c r="G162" s="1011"/>
      <c r="H162" s="1011"/>
      <c r="I162" s="1011"/>
      <c r="J162" s="1011"/>
      <c r="K162" s="1011"/>
      <c r="L162" s="1011"/>
      <c r="M162" s="1011"/>
      <c r="N162" s="1011"/>
      <c r="O162" s="1133"/>
      <c r="P162" s="1133"/>
      <c r="Q162" s="1011"/>
    </row>
    <row r="163" spans="1:17" x14ac:dyDescent="0.25">
      <c r="A163" s="1011"/>
      <c r="B163" s="1011"/>
      <c r="C163" s="1011"/>
      <c r="D163" s="1011"/>
      <c r="E163" s="1011"/>
      <c r="F163" s="1011"/>
      <c r="G163" s="1011"/>
      <c r="H163" s="1011"/>
      <c r="I163" s="1011"/>
      <c r="J163" s="1011"/>
      <c r="K163" s="1011"/>
      <c r="L163" s="1011"/>
      <c r="M163" s="1011"/>
      <c r="N163" s="1011"/>
      <c r="O163" s="1133"/>
      <c r="P163" s="1133"/>
      <c r="Q163" s="1011"/>
    </row>
    <row r="164" spans="1:17" x14ac:dyDescent="0.25">
      <c r="A164" s="1011"/>
      <c r="B164" s="1011"/>
      <c r="C164" s="1011"/>
      <c r="D164" s="1011"/>
      <c r="E164" s="1011"/>
      <c r="F164" s="1011"/>
      <c r="G164" s="1011"/>
      <c r="H164" s="1011"/>
      <c r="I164" s="1011"/>
      <c r="J164" s="1011"/>
      <c r="K164" s="1011"/>
      <c r="L164" s="1011"/>
      <c r="M164" s="1011"/>
      <c r="N164" s="1011"/>
      <c r="O164" s="1133"/>
      <c r="P164" s="1133"/>
      <c r="Q164" s="1011"/>
    </row>
    <row r="165" spans="1:17" x14ac:dyDescent="0.25">
      <c r="A165" s="1011"/>
      <c r="B165" s="1011"/>
      <c r="C165" s="1011"/>
      <c r="D165" s="1011"/>
      <c r="E165" s="1011"/>
      <c r="F165" s="1011"/>
      <c r="G165" s="1011"/>
      <c r="H165" s="1011"/>
      <c r="I165" s="1011"/>
      <c r="J165" s="1011"/>
      <c r="K165" s="1011"/>
      <c r="L165" s="1011"/>
      <c r="M165" s="1011"/>
      <c r="N165" s="1011"/>
      <c r="O165" s="1133"/>
      <c r="P165" s="1133"/>
      <c r="Q165" s="1011"/>
    </row>
    <row r="166" spans="1:17" x14ac:dyDescent="0.25">
      <c r="A166" s="1011"/>
      <c r="B166" s="1011"/>
      <c r="C166" s="1011"/>
      <c r="D166" s="1011"/>
      <c r="E166" s="1011"/>
      <c r="F166" s="1011"/>
      <c r="G166" s="1011"/>
      <c r="H166" s="1011"/>
      <c r="I166" s="1011"/>
      <c r="J166" s="1011"/>
      <c r="K166" s="1011"/>
      <c r="L166" s="1011"/>
      <c r="M166" s="1011"/>
      <c r="N166" s="1011"/>
      <c r="O166" s="1133"/>
      <c r="P166" s="1133"/>
      <c r="Q166" s="1011"/>
    </row>
    <row r="167" spans="1:17" x14ac:dyDescent="0.25">
      <c r="A167" s="1011"/>
      <c r="B167" s="1011"/>
      <c r="C167" s="1011"/>
      <c r="D167" s="1011"/>
      <c r="E167" s="1011"/>
      <c r="F167" s="1011"/>
      <c r="G167" s="1011"/>
      <c r="H167" s="1011"/>
      <c r="I167" s="1011"/>
      <c r="J167" s="1011"/>
      <c r="K167" s="1011"/>
      <c r="L167" s="1011"/>
      <c r="M167" s="1011"/>
      <c r="N167" s="1011"/>
      <c r="O167" s="1133"/>
      <c r="P167" s="1133"/>
      <c r="Q167" s="1011"/>
    </row>
    <row r="168" spans="1:17" x14ac:dyDescent="0.25">
      <c r="A168" s="1011"/>
      <c r="B168" s="1011"/>
      <c r="C168" s="1011"/>
      <c r="D168" s="1011"/>
      <c r="E168" s="1011"/>
      <c r="F168" s="1011"/>
      <c r="G168" s="1011"/>
      <c r="H168" s="1011"/>
      <c r="I168" s="1011"/>
      <c r="J168" s="1011"/>
      <c r="K168" s="1011"/>
      <c r="L168" s="1011"/>
      <c r="M168" s="1011"/>
      <c r="N168" s="1011"/>
      <c r="O168" s="1133"/>
      <c r="P168" s="1133"/>
      <c r="Q168" s="1011"/>
    </row>
    <row r="169" spans="1:17" x14ac:dyDescent="0.25">
      <c r="A169" s="1011"/>
      <c r="B169" s="1011"/>
      <c r="C169" s="1011"/>
      <c r="D169" s="1011"/>
      <c r="E169" s="1011"/>
      <c r="F169" s="1011"/>
      <c r="G169" s="1011"/>
      <c r="H169" s="1011"/>
      <c r="I169" s="1011"/>
      <c r="J169" s="1011"/>
      <c r="K169" s="1011"/>
      <c r="L169" s="1011"/>
      <c r="M169" s="1011"/>
      <c r="N169" s="1011"/>
      <c r="O169" s="1133"/>
      <c r="P169" s="1133"/>
      <c r="Q169" s="1011"/>
    </row>
    <row r="170" spans="1:17" x14ac:dyDescent="0.25">
      <c r="A170" s="1011"/>
      <c r="B170" s="1011"/>
      <c r="C170" s="1011"/>
      <c r="D170" s="1011"/>
      <c r="E170" s="1011"/>
      <c r="F170" s="1011"/>
      <c r="G170" s="1011"/>
      <c r="H170" s="1011"/>
      <c r="I170" s="1011"/>
      <c r="J170" s="1011"/>
      <c r="K170" s="1011"/>
      <c r="L170" s="1011"/>
      <c r="M170" s="1011"/>
      <c r="N170" s="1011"/>
      <c r="O170" s="1133"/>
      <c r="P170" s="1133"/>
      <c r="Q170" s="1011"/>
    </row>
    <row r="171" spans="1:17" x14ac:dyDescent="0.25">
      <c r="A171" s="1011"/>
      <c r="B171" s="1011"/>
      <c r="C171" s="1011"/>
      <c r="D171" s="1011"/>
      <c r="E171" s="1011"/>
      <c r="F171" s="1011"/>
      <c r="G171" s="1011"/>
      <c r="H171" s="1011"/>
      <c r="I171" s="1011"/>
      <c r="J171" s="1011"/>
      <c r="K171" s="1011"/>
      <c r="L171" s="1011"/>
      <c r="M171" s="1011"/>
      <c r="N171" s="1011"/>
      <c r="O171" s="1133"/>
      <c r="P171" s="1133"/>
      <c r="Q171" s="1011"/>
    </row>
    <row r="172" spans="1:17" x14ac:dyDescent="0.25">
      <c r="A172" s="1011"/>
      <c r="B172" s="1011"/>
      <c r="C172" s="1011"/>
      <c r="D172" s="1011"/>
      <c r="E172" s="1011"/>
      <c r="F172" s="1011"/>
      <c r="G172" s="1011"/>
      <c r="H172" s="1011"/>
      <c r="I172" s="1011"/>
      <c r="J172" s="1011"/>
      <c r="K172" s="1011"/>
      <c r="L172" s="1011"/>
      <c r="M172" s="1011"/>
      <c r="N172" s="1011"/>
      <c r="O172" s="1133"/>
      <c r="P172" s="1133"/>
      <c r="Q172" s="1011"/>
    </row>
    <row r="173" spans="1:17" x14ac:dyDescent="0.25">
      <c r="A173" s="1011"/>
      <c r="B173" s="1011"/>
      <c r="C173" s="1011"/>
      <c r="D173" s="1011"/>
      <c r="E173" s="1011"/>
      <c r="F173" s="1011"/>
      <c r="G173" s="1011"/>
      <c r="H173" s="1011"/>
      <c r="I173" s="1011"/>
      <c r="J173" s="1011"/>
      <c r="K173" s="1011"/>
      <c r="L173" s="1011"/>
      <c r="M173" s="1011"/>
      <c r="N173" s="1011"/>
      <c r="O173" s="1133"/>
      <c r="P173" s="1133"/>
      <c r="Q173" s="1011"/>
    </row>
    <row r="174" spans="1:17" x14ac:dyDescent="0.25">
      <c r="A174" s="1011"/>
      <c r="B174" s="1011"/>
      <c r="C174" s="1011"/>
      <c r="D174" s="1011"/>
      <c r="E174" s="1011"/>
      <c r="F174" s="1011"/>
      <c r="G174" s="1011"/>
      <c r="H174" s="1011"/>
      <c r="I174" s="1011"/>
      <c r="J174" s="1011"/>
      <c r="K174" s="1011"/>
      <c r="L174" s="1011"/>
      <c r="M174" s="1011"/>
      <c r="N174" s="1011"/>
      <c r="O174" s="1133"/>
      <c r="P174" s="1133"/>
      <c r="Q174" s="1011"/>
    </row>
    <row r="175" spans="1:17" x14ac:dyDescent="0.25">
      <c r="A175" s="1011"/>
      <c r="B175" s="1011"/>
      <c r="C175" s="1011"/>
      <c r="D175" s="1011"/>
      <c r="E175" s="1011"/>
      <c r="F175" s="1011"/>
      <c r="G175" s="1011"/>
      <c r="H175" s="1011"/>
      <c r="I175" s="1011"/>
      <c r="J175" s="1011"/>
      <c r="K175" s="1011"/>
      <c r="L175" s="1011"/>
      <c r="M175" s="1011"/>
      <c r="N175" s="1011"/>
      <c r="O175" s="1133"/>
      <c r="P175" s="1133"/>
      <c r="Q175" s="1011"/>
    </row>
    <row r="176" spans="1:17" x14ac:dyDescent="0.25">
      <c r="A176" s="1011"/>
      <c r="B176" s="1011"/>
      <c r="C176" s="1011"/>
      <c r="D176" s="1011"/>
      <c r="E176" s="1011"/>
      <c r="F176" s="1011"/>
      <c r="G176" s="1011"/>
      <c r="H176" s="1011"/>
      <c r="I176" s="1011"/>
      <c r="J176" s="1011"/>
      <c r="K176" s="1011"/>
      <c r="L176" s="1011"/>
      <c r="M176" s="1011"/>
      <c r="N176" s="1011"/>
      <c r="O176" s="1133"/>
      <c r="P176" s="1133"/>
      <c r="Q176" s="1011"/>
    </row>
    <row r="177" spans="1:17" x14ac:dyDescent="0.25">
      <c r="A177" s="1011"/>
      <c r="B177" s="1011"/>
      <c r="C177" s="1011"/>
      <c r="D177" s="1011"/>
      <c r="E177" s="1011"/>
      <c r="F177" s="1011"/>
      <c r="G177" s="1011"/>
      <c r="H177" s="1011"/>
      <c r="I177" s="1011"/>
      <c r="J177" s="1011"/>
      <c r="K177" s="1011"/>
      <c r="L177" s="1011"/>
      <c r="M177" s="1011"/>
      <c r="N177" s="1011"/>
      <c r="O177" s="1133"/>
      <c r="P177" s="1133"/>
      <c r="Q177" s="1011"/>
    </row>
    <row r="178" spans="1:17" x14ac:dyDescent="0.25">
      <c r="A178" s="1011"/>
      <c r="B178" s="1011"/>
      <c r="C178" s="1011"/>
      <c r="D178" s="1011"/>
      <c r="E178" s="1011"/>
      <c r="F178" s="1011"/>
      <c r="G178" s="1011"/>
      <c r="H178" s="1011"/>
      <c r="I178" s="1011"/>
      <c r="J178" s="1011"/>
      <c r="K178" s="1011"/>
      <c r="L178" s="1011"/>
      <c r="M178" s="1011"/>
      <c r="N178" s="1011"/>
      <c r="O178" s="1133"/>
      <c r="P178" s="1133"/>
      <c r="Q178" s="1011"/>
    </row>
    <row r="179" spans="1:17" x14ac:dyDescent="0.25">
      <c r="A179" s="1011"/>
      <c r="B179" s="1011"/>
      <c r="C179" s="1011"/>
      <c r="D179" s="1011"/>
      <c r="E179" s="1011"/>
      <c r="F179" s="1011"/>
      <c r="G179" s="1011"/>
      <c r="H179" s="1011"/>
      <c r="I179" s="1011"/>
      <c r="J179" s="1011"/>
      <c r="K179" s="1011"/>
      <c r="L179" s="1011"/>
      <c r="M179" s="1011"/>
      <c r="N179" s="1011"/>
      <c r="O179" s="1133"/>
      <c r="P179" s="1133"/>
      <c r="Q179" s="1011"/>
    </row>
    <row r="180" spans="1:17" x14ac:dyDescent="0.25">
      <c r="A180" s="1011"/>
      <c r="B180" s="1011"/>
      <c r="C180" s="1011"/>
      <c r="D180" s="1011"/>
      <c r="E180" s="1011"/>
      <c r="F180" s="1011"/>
      <c r="G180" s="1011"/>
      <c r="H180" s="1011"/>
      <c r="I180" s="1011"/>
      <c r="J180" s="1011"/>
      <c r="K180" s="1011"/>
      <c r="L180" s="1011"/>
      <c r="M180" s="1011"/>
      <c r="N180" s="1011"/>
      <c r="O180" s="1133"/>
      <c r="P180" s="1133"/>
      <c r="Q180" s="1011"/>
    </row>
    <row r="181" spans="1:17" x14ac:dyDescent="0.25">
      <c r="A181" s="1011"/>
      <c r="B181" s="1011"/>
      <c r="C181" s="1011"/>
      <c r="D181" s="1011"/>
      <c r="E181" s="1011"/>
      <c r="F181" s="1011"/>
      <c r="G181" s="1011"/>
      <c r="H181" s="1011"/>
      <c r="I181" s="1011"/>
      <c r="J181" s="1011"/>
      <c r="K181" s="1011"/>
      <c r="L181" s="1011"/>
      <c r="M181" s="1011"/>
      <c r="N181" s="1011"/>
      <c r="O181" s="1133"/>
      <c r="P181" s="1133"/>
      <c r="Q181" s="1011"/>
    </row>
    <row r="182" spans="1:17" x14ac:dyDescent="0.25">
      <c r="A182" s="1011"/>
      <c r="B182" s="1011"/>
      <c r="C182" s="1011"/>
      <c r="D182" s="1011"/>
      <c r="E182" s="1011"/>
      <c r="F182" s="1011"/>
      <c r="G182" s="1011"/>
      <c r="H182" s="1011"/>
      <c r="I182" s="1011"/>
      <c r="J182" s="1011"/>
      <c r="K182" s="1011"/>
      <c r="L182" s="1011"/>
      <c r="M182" s="1011"/>
      <c r="N182" s="1011"/>
      <c r="O182" s="1133"/>
      <c r="P182" s="1133"/>
      <c r="Q182" s="1011"/>
    </row>
    <row r="183" spans="1:17" x14ac:dyDescent="0.25">
      <c r="A183" s="1011"/>
      <c r="B183" s="1011"/>
      <c r="C183" s="1011"/>
      <c r="D183" s="1011"/>
      <c r="E183" s="1011"/>
      <c r="F183" s="1011"/>
      <c r="G183" s="1011"/>
      <c r="H183" s="1011"/>
      <c r="I183" s="1011"/>
      <c r="J183" s="1011"/>
      <c r="K183" s="1011"/>
      <c r="L183" s="1011"/>
      <c r="M183" s="1011"/>
      <c r="N183" s="1011"/>
      <c r="O183" s="1133"/>
      <c r="P183" s="1133"/>
      <c r="Q183" s="1011"/>
    </row>
    <row r="184" spans="1:17" x14ac:dyDescent="0.25">
      <c r="A184" s="1011"/>
      <c r="B184" s="1011"/>
      <c r="C184" s="1011"/>
      <c r="D184" s="1011"/>
      <c r="E184" s="1011"/>
      <c r="F184" s="1011"/>
      <c r="G184" s="1011"/>
      <c r="H184" s="1011"/>
      <c r="I184" s="1011"/>
      <c r="J184" s="1011"/>
      <c r="K184" s="1011"/>
      <c r="L184" s="1011"/>
      <c r="M184" s="1011"/>
      <c r="N184" s="1011"/>
      <c r="O184" s="1133"/>
      <c r="P184" s="1133"/>
      <c r="Q184" s="1011"/>
    </row>
    <row r="185" spans="1:17" x14ac:dyDescent="0.25">
      <c r="A185" s="1011"/>
      <c r="B185" s="1011"/>
      <c r="C185" s="1011"/>
      <c r="D185" s="1011"/>
      <c r="E185" s="1011"/>
      <c r="F185" s="1011"/>
      <c r="G185" s="1011"/>
      <c r="H185" s="1011"/>
      <c r="I185" s="1011"/>
      <c r="J185" s="1011"/>
      <c r="K185" s="1011"/>
      <c r="L185" s="1011"/>
      <c r="M185" s="1011"/>
      <c r="N185" s="1011"/>
      <c r="O185" s="1133"/>
      <c r="P185" s="1133"/>
      <c r="Q185" s="1011"/>
    </row>
    <row r="186" spans="1:17" x14ac:dyDescent="0.25">
      <c r="A186" s="1011"/>
      <c r="B186" s="1011"/>
      <c r="C186" s="1011"/>
      <c r="D186" s="1011"/>
      <c r="E186" s="1011"/>
      <c r="F186" s="1011"/>
      <c r="G186" s="1011"/>
      <c r="H186" s="1011"/>
      <c r="I186" s="1011"/>
      <c r="J186" s="1011"/>
      <c r="K186" s="1011"/>
      <c r="L186" s="1011"/>
      <c r="M186" s="1011"/>
      <c r="N186" s="1011"/>
      <c r="O186" s="1133"/>
      <c r="P186" s="1133"/>
      <c r="Q186" s="1011"/>
    </row>
    <row r="187" spans="1:17" x14ac:dyDescent="0.25">
      <c r="A187" s="1011"/>
      <c r="B187" s="1011"/>
      <c r="C187" s="1011"/>
      <c r="D187" s="1011"/>
      <c r="E187" s="1011"/>
      <c r="F187" s="1011"/>
      <c r="G187" s="1011"/>
      <c r="H187" s="1011"/>
      <c r="I187" s="1011"/>
      <c r="J187" s="1011"/>
      <c r="K187" s="1011"/>
      <c r="L187" s="1011"/>
      <c r="M187" s="1011"/>
      <c r="N187" s="1011"/>
      <c r="O187" s="1133"/>
      <c r="P187" s="1133"/>
      <c r="Q187" s="1011"/>
    </row>
    <row r="188" spans="1:17" x14ac:dyDescent="0.25">
      <c r="A188" s="1011"/>
      <c r="B188" s="1011"/>
      <c r="C188" s="1011"/>
      <c r="D188" s="1011"/>
      <c r="E188" s="1011"/>
      <c r="F188" s="1011"/>
      <c r="G188" s="1011"/>
      <c r="H188" s="1011"/>
      <c r="I188" s="1011"/>
      <c r="J188" s="1011"/>
      <c r="K188" s="1011"/>
      <c r="L188" s="1011"/>
      <c r="M188" s="1011"/>
      <c r="N188" s="1011"/>
      <c r="O188" s="1133"/>
      <c r="P188" s="1133"/>
      <c r="Q188" s="1011"/>
    </row>
    <row r="189" spans="1:17" x14ac:dyDescent="0.25">
      <c r="A189" s="1011"/>
      <c r="B189" s="1011"/>
      <c r="C189" s="1011"/>
      <c r="D189" s="1011"/>
      <c r="E189" s="1011"/>
      <c r="F189" s="1011"/>
      <c r="G189" s="1011"/>
      <c r="H189" s="1011"/>
      <c r="I189" s="1011"/>
      <c r="J189" s="1011"/>
      <c r="K189" s="1011"/>
      <c r="L189" s="1011"/>
      <c r="M189" s="1011"/>
      <c r="N189" s="1011"/>
      <c r="O189" s="1133"/>
      <c r="P189" s="1133"/>
      <c r="Q189" s="1011"/>
    </row>
    <row r="190" spans="1:17" x14ac:dyDescent="0.25">
      <c r="A190" s="1011"/>
      <c r="B190" s="1011"/>
      <c r="C190" s="1011"/>
      <c r="D190" s="1011"/>
      <c r="E190" s="1011"/>
      <c r="F190" s="1011"/>
      <c r="G190" s="1011"/>
      <c r="H190" s="1011"/>
      <c r="I190" s="1011"/>
      <c r="J190" s="1011"/>
      <c r="K190" s="1011"/>
      <c r="L190" s="1011"/>
      <c r="M190" s="1011"/>
      <c r="N190" s="1011"/>
      <c r="O190" s="1133"/>
      <c r="P190" s="1133"/>
      <c r="Q190" s="1011"/>
    </row>
    <row r="191" spans="1:17" x14ac:dyDescent="0.25">
      <c r="A191" s="1011"/>
      <c r="B191" s="1011"/>
      <c r="C191" s="1011"/>
      <c r="D191" s="1011"/>
      <c r="E191" s="1011"/>
      <c r="F191" s="1011"/>
      <c r="G191" s="1011"/>
      <c r="H191" s="1011"/>
      <c r="I191" s="1011"/>
      <c r="J191" s="1011"/>
      <c r="K191" s="1011"/>
      <c r="L191" s="1011"/>
      <c r="M191" s="1011"/>
      <c r="N191" s="1011"/>
      <c r="O191" s="1133"/>
      <c r="P191" s="1133"/>
      <c r="Q191" s="1011"/>
    </row>
    <row r="192" spans="1:17" x14ac:dyDescent="0.25">
      <c r="A192" s="1011"/>
      <c r="B192" s="1011"/>
      <c r="C192" s="1011"/>
      <c r="D192" s="1011"/>
      <c r="E192" s="1011"/>
      <c r="F192" s="1011"/>
      <c r="G192" s="1011"/>
      <c r="H192" s="1011"/>
      <c r="I192" s="1011"/>
      <c r="J192" s="1011"/>
      <c r="K192" s="1011"/>
      <c r="L192" s="1011"/>
      <c r="M192" s="1011"/>
      <c r="N192" s="1011"/>
      <c r="O192" s="1133"/>
      <c r="P192" s="1133"/>
      <c r="Q192" s="1011"/>
    </row>
    <row r="193" spans="1:17" x14ac:dyDescent="0.25">
      <c r="A193" s="1011"/>
      <c r="B193" s="1011"/>
      <c r="C193" s="1011"/>
      <c r="D193" s="1011"/>
      <c r="E193" s="1011"/>
      <c r="F193" s="1011"/>
      <c r="G193" s="1011"/>
      <c r="H193" s="1011"/>
      <c r="I193" s="1011"/>
      <c r="J193" s="1011"/>
      <c r="K193" s="1011"/>
      <c r="L193" s="1011"/>
      <c r="M193" s="1011"/>
      <c r="N193" s="1011"/>
      <c r="O193" s="1133"/>
      <c r="P193" s="1133"/>
      <c r="Q193" s="1011"/>
    </row>
    <row r="194" spans="1:17" x14ac:dyDescent="0.25">
      <c r="A194" s="1011"/>
      <c r="B194" s="1011"/>
      <c r="C194" s="1011"/>
      <c r="D194" s="1011"/>
      <c r="E194" s="1011"/>
      <c r="F194" s="1011"/>
      <c r="G194" s="1011"/>
      <c r="H194" s="1011"/>
      <c r="I194" s="1011"/>
      <c r="J194" s="1011"/>
      <c r="K194" s="1011"/>
      <c r="L194" s="1011"/>
      <c r="M194" s="1011"/>
      <c r="N194" s="1011"/>
      <c r="O194" s="1133"/>
      <c r="P194" s="1133"/>
      <c r="Q194" s="1011"/>
    </row>
    <row r="195" spans="1:17" x14ac:dyDescent="0.25">
      <c r="A195" s="1011"/>
      <c r="B195" s="1011"/>
      <c r="C195" s="1011"/>
      <c r="D195" s="1011"/>
      <c r="E195" s="1011"/>
      <c r="F195" s="1011"/>
      <c r="G195" s="1011"/>
      <c r="H195" s="1011"/>
      <c r="I195" s="1011"/>
      <c r="J195" s="1011"/>
      <c r="K195" s="1011"/>
      <c r="L195" s="1011"/>
      <c r="M195" s="1011"/>
      <c r="N195" s="1011"/>
      <c r="O195" s="1133"/>
      <c r="P195" s="1133"/>
      <c r="Q195" s="1011"/>
    </row>
    <row r="196" spans="1:17" x14ac:dyDescent="0.25">
      <c r="A196" s="1011"/>
      <c r="B196" s="1011"/>
      <c r="C196" s="1011"/>
      <c r="D196" s="1011"/>
      <c r="E196" s="1011"/>
      <c r="F196" s="1011"/>
      <c r="G196" s="1011"/>
      <c r="H196" s="1011"/>
      <c r="I196" s="1011"/>
      <c r="J196" s="1011"/>
      <c r="K196" s="1011"/>
      <c r="L196" s="1011"/>
      <c r="M196" s="1011"/>
      <c r="N196" s="1011"/>
      <c r="O196" s="1133"/>
      <c r="P196" s="1133"/>
      <c r="Q196" s="1011"/>
    </row>
    <row r="197" spans="1:17" x14ac:dyDescent="0.25">
      <c r="A197" s="1011"/>
      <c r="B197" s="1011"/>
      <c r="C197" s="1011"/>
      <c r="D197" s="1011"/>
      <c r="E197" s="1011"/>
      <c r="F197" s="1011"/>
      <c r="G197" s="1011"/>
      <c r="H197" s="1011"/>
      <c r="I197" s="1011"/>
      <c r="J197" s="1011"/>
      <c r="K197" s="1011"/>
      <c r="L197" s="1011"/>
      <c r="M197" s="1011"/>
      <c r="N197" s="1011"/>
      <c r="O197" s="1133"/>
      <c r="P197" s="1133"/>
      <c r="Q197" s="1011"/>
    </row>
    <row r="198" spans="1:17" x14ac:dyDescent="0.25">
      <c r="A198" s="1011"/>
      <c r="B198" s="1011"/>
      <c r="C198" s="1011"/>
      <c r="D198" s="1011"/>
      <c r="E198" s="1011"/>
      <c r="F198" s="1011"/>
      <c r="G198" s="1011"/>
      <c r="H198" s="1011"/>
      <c r="I198" s="1011"/>
      <c r="J198" s="1011"/>
      <c r="K198" s="1011"/>
      <c r="L198" s="1011"/>
      <c r="M198" s="1011"/>
      <c r="N198" s="1011"/>
      <c r="O198" s="1133"/>
      <c r="P198" s="1133"/>
      <c r="Q198" s="1011"/>
    </row>
    <row r="199" spans="1:17" x14ac:dyDescent="0.25">
      <c r="A199" s="1011"/>
      <c r="B199" s="1011"/>
      <c r="C199" s="1011"/>
      <c r="D199" s="1011"/>
      <c r="E199" s="1011"/>
      <c r="F199" s="1011"/>
      <c r="G199" s="1011"/>
      <c r="H199" s="1011"/>
      <c r="I199" s="1011"/>
      <c r="J199" s="1011"/>
      <c r="K199" s="1011"/>
      <c r="L199" s="1011"/>
      <c r="M199" s="1011"/>
      <c r="N199" s="1011"/>
      <c r="O199" s="1133"/>
      <c r="P199" s="1133"/>
      <c r="Q199" s="1011"/>
    </row>
    <row r="200" spans="1:17" x14ac:dyDescent="0.25">
      <c r="A200" s="1011"/>
      <c r="B200" s="1011"/>
      <c r="C200" s="1011"/>
      <c r="D200" s="1011"/>
      <c r="E200" s="1011"/>
      <c r="F200" s="1011"/>
      <c r="G200" s="1011"/>
      <c r="H200" s="1011"/>
      <c r="I200" s="1011"/>
      <c r="J200" s="1011"/>
      <c r="K200" s="1011"/>
      <c r="L200" s="1011"/>
      <c r="M200" s="1011"/>
      <c r="N200" s="1011"/>
      <c r="O200" s="1133"/>
      <c r="P200" s="1133"/>
      <c r="Q200" s="1011"/>
    </row>
    <row r="201" spans="1:17" x14ac:dyDescent="0.25">
      <c r="A201" s="1011"/>
      <c r="B201" s="1011"/>
      <c r="C201" s="1011"/>
      <c r="D201" s="1011"/>
      <c r="E201" s="1011"/>
      <c r="F201" s="1011"/>
      <c r="G201" s="1011"/>
      <c r="H201" s="1011"/>
      <c r="I201" s="1011"/>
      <c r="J201" s="1011"/>
      <c r="K201" s="1011"/>
      <c r="L201" s="1011"/>
      <c r="M201" s="1011"/>
      <c r="N201" s="1011"/>
      <c r="O201" s="1133"/>
      <c r="P201" s="1133"/>
      <c r="Q201" s="1011"/>
    </row>
    <row r="202" spans="1:17" x14ac:dyDescent="0.25">
      <c r="A202" s="1011"/>
      <c r="B202" s="1011"/>
      <c r="C202" s="1011"/>
      <c r="D202" s="1011"/>
      <c r="E202" s="1011"/>
      <c r="F202" s="1011"/>
      <c r="G202" s="1011"/>
      <c r="H202" s="1011"/>
      <c r="I202" s="1011"/>
      <c r="J202" s="1011"/>
      <c r="K202" s="1011"/>
      <c r="L202" s="1011"/>
      <c r="M202" s="1011"/>
      <c r="N202" s="1011"/>
      <c r="O202" s="1133"/>
      <c r="P202" s="1133"/>
      <c r="Q202" s="1011"/>
    </row>
    <row r="203" spans="1:17" x14ac:dyDescent="0.25">
      <c r="A203" s="1011"/>
      <c r="B203" s="1011"/>
      <c r="C203" s="1011"/>
      <c r="D203" s="1011"/>
      <c r="E203" s="1011"/>
      <c r="F203" s="1011"/>
      <c r="G203" s="1011"/>
      <c r="H203" s="1011"/>
      <c r="I203" s="1011"/>
      <c r="J203" s="1011"/>
      <c r="K203" s="1011"/>
      <c r="L203" s="1011"/>
      <c r="M203" s="1011"/>
      <c r="N203" s="1011"/>
      <c r="O203" s="1133"/>
      <c r="P203" s="1133"/>
      <c r="Q203" s="1011"/>
    </row>
    <row r="204" spans="1:17" x14ac:dyDescent="0.25">
      <c r="A204" s="1011"/>
      <c r="B204" s="1011"/>
      <c r="C204" s="1011"/>
      <c r="D204" s="1011"/>
      <c r="E204" s="1011"/>
      <c r="F204" s="1011"/>
      <c r="G204" s="1011"/>
      <c r="H204" s="1011"/>
      <c r="I204" s="1011"/>
      <c r="J204" s="1011"/>
      <c r="K204" s="1011"/>
      <c r="L204" s="1011"/>
      <c r="M204" s="1011"/>
      <c r="N204" s="1011"/>
      <c r="O204" s="1133"/>
      <c r="P204" s="1133"/>
      <c r="Q204" s="1011"/>
    </row>
    <row r="205" spans="1:17" x14ac:dyDescent="0.25">
      <c r="A205" s="1011"/>
      <c r="B205" s="1011"/>
      <c r="C205" s="1011"/>
      <c r="D205" s="1011"/>
      <c r="E205" s="1011"/>
      <c r="F205" s="1011"/>
      <c r="G205" s="1011"/>
      <c r="H205" s="1011"/>
      <c r="I205" s="1011"/>
      <c r="J205" s="1011"/>
      <c r="K205" s="1011"/>
      <c r="L205" s="1011"/>
      <c r="M205" s="1011"/>
      <c r="N205" s="1011"/>
      <c r="O205" s="1133"/>
      <c r="P205" s="1133"/>
      <c r="Q205" s="1011"/>
    </row>
    <row r="206" spans="1:17" x14ac:dyDescent="0.25">
      <c r="A206" s="1011"/>
      <c r="B206" s="1011"/>
      <c r="C206" s="1011"/>
      <c r="D206" s="1011"/>
      <c r="E206" s="1011"/>
      <c r="F206" s="1011"/>
      <c r="G206" s="1011"/>
      <c r="H206" s="1011"/>
      <c r="I206" s="1011"/>
      <c r="J206" s="1011"/>
      <c r="K206" s="1011"/>
      <c r="L206" s="1011"/>
      <c r="M206" s="1011"/>
      <c r="N206" s="1011"/>
      <c r="O206" s="1133"/>
      <c r="P206" s="1133"/>
      <c r="Q206" s="1011"/>
    </row>
    <row r="207" spans="1:17" x14ac:dyDescent="0.25">
      <c r="A207" s="1011"/>
      <c r="B207" s="1011"/>
      <c r="C207" s="1011"/>
      <c r="D207" s="1011"/>
      <c r="E207" s="1011"/>
      <c r="F207" s="1011"/>
      <c r="G207" s="1011"/>
      <c r="H207" s="1011"/>
      <c r="I207" s="1011"/>
      <c r="J207" s="1011"/>
      <c r="K207" s="1011"/>
      <c r="L207" s="1011"/>
      <c r="M207" s="1011"/>
      <c r="N207" s="1011"/>
      <c r="O207" s="1133"/>
      <c r="P207" s="1133"/>
      <c r="Q207" s="1011"/>
    </row>
    <row r="208" spans="1:17" x14ac:dyDescent="0.25">
      <c r="A208" s="1011"/>
      <c r="B208" s="1011"/>
      <c r="C208" s="1011"/>
      <c r="D208" s="1011"/>
      <c r="E208" s="1011"/>
      <c r="F208" s="1011"/>
      <c r="G208" s="1011"/>
      <c r="H208" s="1011"/>
      <c r="I208" s="1011"/>
      <c r="J208" s="1011"/>
      <c r="K208" s="1011"/>
      <c r="L208" s="1011"/>
      <c r="M208" s="1011"/>
      <c r="N208" s="1011"/>
      <c r="O208" s="1133"/>
      <c r="P208" s="1133"/>
      <c r="Q208" s="1011"/>
    </row>
    <row r="209" spans="1:17" x14ac:dyDescent="0.25">
      <c r="A209" s="1011"/>
      <c r="B209" s="1011"/>
      <c r="C209" s="1011"/>
      <c r="D209" s="1011"/>
      <c r="E209" s="1011"/>
      <c r="F209" s="1011"/>
      <c r="G209" s="1011"/>
      <c r="H209" s="1011"/>
      <c r="I209" s="1011"/>
      <c r="J209" s="1011"/>
      <c r="K209" s="1011"/>
      <c r="L209" s="1011"/>
      <c r="M209" s="1011"/>
      <c r="N209" s="1011"/>
      <c r="O209" s="1133"/>
      <c r="P209" s="1133"/>
      <c r="Q209" s="1011"/>
    </row>
    <row r="210" spans="1:17" x14ac:dyDescent="0.25">
      <c r="A210" s="1011"/>
      <c r="B210" s="1011"/>
      <c r="C210" s="1011"/>
      <c r="D210" s="1011"/>
      <c r="E210" s="1011"/>
      <c r="F210" s="1011"/>
      <c r="G210" s="1011"/>
      <c r="H210" s="1011"/>
      <c r="I210" s="1011"/>
      <c r="J210" s="1011"/>
      <c r="K210" s="1011"/>
      <c r="L210" s="1011"/>
      <c r="M210" s="1011"/>
      <c r="N210" s="1011"/>
      <c r="O210" s="1133"/>
      <c r="P210" s="1133"/>
      <c r="Q210" s="1011"/>
    </row>
    <row r="211" spans="1:17" x14ac:dyDescent="0.25">
      <c r="A211" s="1011"/>
      <c r="B211" s="1011"/>
      <c r="C211" s="1011"/>
      <c r="D211" s="1011"/>
      <c r="E211" s="1011"/>
      <c r="F211" s="1011"/>
      <c r="G211" s="1011"/>
      <c r="H211" s="1011"/>
      <c r="I211" s="1011"/>
      <c r="J211" s="1011"/>
      <c r="K211" s="1011"/>
      <c r="L211" s="1011"/>
      <c r="M211" s="1011"/>
      <c r="N211" s="1011"/>
      <c r="O211" s="1133"/>
      <c r="P211" s="1133"/>
      <c r="Q211" s="1011"/>
    </row>
    <row r="212" spans="1:17" x14ac:dyDescent="0.25">
      <c r="A212" s="1011"/>
      <c r="B212" s="1011"/>
      <c r="C212" s="1011"/>
      <c r="D212" s="1011"/>
      <c r="E212" s="1011"/>
      <c r="F212" s="1011"/>
      <c r="G212" s="1011"/>
      <c r="H212" s="1011"/>
      <c r="I212" s="1011"/>
      <c r="J212" s="1011"/>
      <c r="K212" s="1011"/>
      <c r="L212" s="1011"/>
      <c r="M212" s="1011"/>
      <c r="N212" s="1011"/>
      <c r="O212" s="1133"/>
      <c r="P212" s="1133"/>
      <c r="Q212" s="1011"/>
    </row>
    <row r="213" spans="1:17" x14ac:dyDescent="0.25">
      <c r="A213" s="1011"/>
      <c r="B213" s="1011"/>
      <c r="C213" s="1011"/>
      <c r="D213" s="1011"/>
      <c r="E213" s="1011"/>
      <c r="F213" s="1011"/>
      <c r="G213" s="1011"/>
      <c r="H213" s="1011"/>
      <c r="I213" s="1011"/>
      <c r="J213" s="1011"/>
      <c r="K213" s="1011"/>
      <c r="L213" s="1011"/>
      <c r="M213" s="1011"/>
      <c r="N213" s="1011"/>
      <c r="O213" s="1133"/>
      <c r="P213" s="1133"/>
      <c r="Q213" s="1011"/>
    </row>
    <row r="214" spans="1:17" x14ac:dyDescent="0.25">
      <c r="A214" s="1011"/>
      <c r="B214" s="1011"/>
      <c r="C214" s="1011"/>
      <c r="D214" s="1011"/>
      <c r="E214" s="1011"/>
      <c r="F214" s="1011"/>
      <c r="G214" s="1011"/>
      <c r="H214" s="1011"/>
      <c r="I214" s="1011"/>
      <c r="J214" s="1011"/>
      <c r="K214" s="1011"/>
      <c r="L214" s="1011"/>
      <c r="M214" s="1011"/>
      <c r="N214" s="1011"/>
      <c r="O214" s="1133"/>
      <c r="P214" s="1133"/>
      <c r="Q214" s="1011"/>
    </row>
    <row r="215" spans="1:17" x14ac:dyDescent="0.25">
      <c r="A215" s="1011"/>
      <c r="B215" s="1011"/>
      <c r="C215" s="1011"/>
      <c r="D215" s="1011"/>
      <c r="E215" s="1011"/>
      <c r="F215" s="1011"/>
      <c r="G215" s="1011"/>
      <c r="H215" s="1011"/>
      <c r="I215" s="1011"/>
      <c r="J215" s="1011"/>
      <c r="K215" s="1011"/>
      <c r="L215" s="1011"/>
      <c r="M215" s="1011"/>
      <c r="N215" s="1011"/>
      <c r="O215" s="1133"/>
      <c r="P215" s="1133"/>
      <c r="Q215" s="1011"/>
    </row>
    <row r="216" spans="1:17" x14ac:dyDescent="0.25">
      <c r="A216" s="1011"/>
      <c r="B216" s="1011"/>
      <c r="C216" s="1011"/>
      <c r="D216" s="1011"/>
      <c r="E216" s="1011"/>
      <c r="F216" s="1011"/>
      <c r="G216" s="1011"/>
      <c r="H216" s="1011"/>
      <c r="I216" s="1011"/>
      <c r="J216" s="1011"/>
      <c r="K216" s="1011"/>
      <c r="L216" s="1011"/>
      <c r="M216" s="1011"/>
      <c r="N216" s="1011"/>
      <c r="O216" s="1133"/>
      <c r="P216" s="1133"/>
      <c r="Q216" s="1011"/>
    </row>
    <row r="217" spans="1:17" x14ac:dyDescent="0.25">
      <c r="A217" s="1011"/>
      <c r="B217" s="1011"/>
      <c r="C217" s="1011"/>
      <c r="D217" s="1011"/>
      <c r="E217" s="1011"/>
      <c r="F217" s="1011"/>
      <c r="G217" s="1011"/>
      <c r="H217" s="1011"/>
      <c r="I217" s="1011"/>
      <c r="J217" s="1011"/>
      <c r="K217" s="1011"/>
      <c r="L217" s="1011"/>
      <c r="M217" s="1011"/>
      <c r="N217" s="1011"/>
      <c r="O217" s="1133"/>
      <c r="P217" s="1133"/>
      <c r="Q217" s="1011"/>
    </row>
    <row r="218" spans="1:17" x14ac:dyDescent="0.25">
      <c r="A218" s="1011"/>
      <c r="B218" s="1011"/>
      <c r="C218" s="1011"/>
      <c r="D218" s="1011"/>
      <c r="E218" s="1011"/>
      <c r="F218" s="1011"/>
      <c r="G218" s="1011"/>
      <c r="H218" s="1011"/>
      <c r="I218" s="1011"/>
      <c r="J218" s="1011"/>
      <c r="K218" s="1011"/>
      <c r="L218" s="1011"/>
      <c r="M218" s="1011"/>
      <c r="N218" s="1011"/>
      <c r="O218" s="1133"/>
      <c r="P218" s="1133"/>
      <c r="Q218" s="1011"/>
    </row>
    <row r="219" spans="1:17" x14ac:dyDescent="0.25">
      <c r="A219" s="1011"/>
      <c r="B219" s="1011"/>
      <c r="C219" s="1011"/>
      <c r="D219" s="1011"/>
      <c r="E219" s="1011"/>
      <c r="F219" s="1011"/>
      <c r="G219" s="1011"/>
      <c r="H219" s="1011"/>
      <c r="I219" s="1011"/>
      <c r="J219" s="1011"/>
      <c r="K219" s="1011"/>
      <c r="L219" s="1011"/>
      <c r="M219" s="1011"/>
      <c r="N219" s="1011"/>
      <c r="O219" s="1133"/>
      <c r="P219" s="1133"/>
      <c r="Q219" s="1011"/>
    </row>
    <row r="220" spans="1:17" x14ac:dyDescent="0.25">
      <c r="A220" s="1011"/>
      <c r="B220" s="1011"/>
      <c r="C220" s="1011"/>
      <c r="D220" s="1011"/>
      <c r="E220" s="1011"/>
      <c r="F220" s="1011"/>
      <c r="G220" s="1011"/>
      <c r="H220" s="1011"/>
      <c r="I220" s="1011"/>
      <c r="J220" s="1011"/>
      <c r="K220" s="1011"/>
      <c r="L220" s="1011"/>
      <c r="M220" s="1011"/>
      <c r="N220" s="1011"/>
      <c r="O220" s="1133"/>
      <c r="P220" s="1133"/>
      <c r="Q220" s="1011"/>
    </row>
    <row r="221" spans="1:17" x14ac:dyDescent="0.25">
      <c r="A221" s="1011"/>
      <c r="B221" s="1011"/>
      <c r="C221" s="1011"/>
      <c r="D221" s="1011"/>
      <c r="E221" s="1011"/>
      <c r="F221" s="1011"/>
      <c r="G221" s="1011"/>
      <c r="H221" s="1011"/>
      <c r="I221" s="1011"/>
      <c r="J221" s="1011"/>
      <c r="K221" s="1011"/>
      <c r="L221" s="1011"/>
      <c r="M221" s="1011"/>
      <c r="N221" s="1011"/>
      <c r="O221" s="1133"/>
      <c r="P221" s="1133"/>
      <c r="Q221" s="1011"/>
    </row>
    <row r="222" spans="1:17" x14ac:dyDescent="0.25">
      <c r="A222" s="1011"/>
      <c r="B222" s="1011"/>
      <c r="C222" s="1011"/>
      <c r="D222" s="1011"/>
      <c r="E222" s="1011"/>
      <c r="F222" s="1011"/>
      <c r="G222" s="1011"/>
      <c r="H222" s="1011"/>
      <c r="I222" s="1011"/>
      <c r="J222" s="1011"/>
      <c r="K222" s="1011"/>
      <c r="L222" s="1011"/>
      <c r="M222" s="1011"/>
      <c r="N222" s="1011"/>
      <c r="O222" s="1133"/>
      <c r="P222" s="1133"/>
      <c r="Q222" s="1011"/>
    </row>
    <row r="223" spans="1:17" x14ac:dyDescent="0.25">
      <c r="A223" s="1011"/>
      <c r="B223" s="1011"/>
      <c r="C223" s="1011"/>
      <c r="D223" s="1011"/>
      <c r="E223" s="1011"/>
      <c r="F223" s="1011"/>
      <c r="G223" s="1011"/>
      <c r="H223" s="1011"/>
      <c r="I223" s="1011"/>
      <c r="J223" s="1011"/>
      <c r="K223" s="1011"/>
      <c r="L223" s="1011"/>
      <c r="M223" s="1011"/>
      <c r="N223" s="1011"/>
      <c r="O223" s="1133"/>
      <c r="P223" s="1133"/>
      <c r="Q223" s="1011"/>
    </row>
    <row r="224" spans="1:17" x14ac:dyDescent="0.25">
      <c r="A224" s="1011"/>
      <c r="B224" s="1011"/>
      <c r="C224" s="1011"/>
      <c r="D224" s="1011"/>
      <c r="E224" s="1011"/>
      <c r="F224" s="1011"/>
      <c r="G224" s="1011"/>
      <c r="H224" s="1011"/>
      <c r="I224" s="1011"/>
      <c r="J224" s="1011"/>
      <c r="K224" s="1011"/>
      <c r="L224" s="1011"/>
      <c r="M224" s="1011"/>
      <c r="N224" s="1011"/>
      <c r="O224" s="1133"/>
      <c r="P224" s="1133"/>
      <c r="Q224" s="1011"/>
    </row>
    <row r="225" spans="1:17" x14ac:dyDescent="0.25">
      <c r="A225" s="1011"/>
      <c r="B225" s="1011"/>
      <c r="C225" s="1011"/>
      <c r="D225" s="1011"/>
      <c r="E225" s="1011"/>
      <c r="F225" s="1011"/>
      <c r="G225" s="1011"/>
      <c r="H225" s="1011"/>
      <c r="I225" s="1011"/>
      <c r="J225" s="1011"/>
      <c r="K225" s="1011"/>
      <c r="L225" s="1011"/>
      <c r="M225" s="1011"/>
      <c r="N225" s="1011"/>
      <c r="O225" s="1133"/>
      <c r="P225" s="1133"/>
      <c r="Q225" s="1011"/>
    </row>
    <row r="226" spans="1:17" x14ac:dyDescent="0.25">
      <c r="A226" s="1011"/>
      <c r="B226" s="1011"/>
      <c r="C226" s="1011"/>
      <c r="D226" s="1011"/>
      <c r="E226" s="1011"/>
      <c r="F226" s="1011"/>
      <c r="G226" s="1011"/>
      <c r="H226" s="1011"/>
      <c r="I226" s="1011"/>
      <c r="J226" s="1011"/>
      <c r="K226" s="1011"/>
      <c r="L226" s="1011"/>
      <c r="M226" s="1011"/>
      <c r="N226" s="1011"/>
      <c r="O226" s="1133"/>
      <c r="P226" s="1133"/>
      <c r="Q226" s="1011"/>
    </row>
    <row r="227" spans="1:17" x14ac:dyDescent="0.25">
      <c r="A227" s="1011"/>
      <c r="B227" s="1011"/>
      <c r="C227" s="1011"/>
      <c r="D227" s="1011"/>
      <c r="E227" s="1011"/>
      <c r="F227" s="1011"/>
      <c r="G227" s="1011"/>
      <c r="H227" s="1011"/>
      <c r="I227" s="1011"/>
      <c r="J227" s="1011"/>
      <c r="K227" s="1011"/>
      <c r="L227" s="1011"/>
      <c r="M227" s="1011"/>
      <c r="N227" s="1011"/>
      <c r="O227" s="1133"/>
      <c r="P227" s="1133"/>
      <c r="Q227" s="1011"/>
    </row>
    <row r="228" spans="1:17" x14ac:dyDescent="0.25">
      <c r="O228" s="1129"/>
      <c r="P228" s="1129"/>
    </row>
    <row r="229" spans="1:17" x14ac:dyDescent="0.25">
      <c r="O229" s="1129"/>
      <c r="P229" s="1129"/>
    </row>
    <row r="230" spans="1:17" x14ac:dyDescent="0.25">
      <c r="O230" s="1129"/>
      <c r="P230" s="1129"/>
    </row>
    <row r="231" spans="1:17" x14ac:dyDescent="0.25">
      <c r="O231" s="1129"/>
      <c r="P231" s="1129"/>
    </row>
    <row r="232" spans="1:17" x14ac:dyDescent="0.25">
      <c r="O232" s="1129"/>
      <c r="P232" s="1129"/>
    </row>
    <row r="233" spans="1:17" x14ac:dyDescent="0.25">
      <c r="O233" s="1129"/>
      <c r="P233" s="1129"/>
    </row>
    <row r="234" spans="1:17" x14ac:dyDescent="0.25">
      <c r="O234" s="1129"/>
      <c r="P234" s="1129"/>
    </row>
    <row r="235" spans="1:17" x14ac:dyDescent="0.25">
      <c r="O235" s="1129"/>
      <c r="P235" s="1129"/>
    </row>
    <row r="236" spans="1:17" x14ac:dyDescent="0.25">
      <c r="O236" s="1129"/>
      <c r="P236" s="1129"/>
    </row>
    <row r="237" spans="1:17" x14ac:dyDescent="0.25">
      <c r="O237" s="1129"/>
      <c r="P237" s="1129"/>
    </row>
    <row r="238" spans="1:17" x14ac:dyDescent="0.25">
      <c r="O238" s="1129"/>
      <c r="P238" s="1129"/>
    </row>
    <row r="239" spans="1:17" x14ac:dyDescent="0.25">
      <c r="O239" s="1129"/>
      <c r="P239" s="1129"/>
    </row>
    <row r="240" spans="1:17" x14ac:dyDescent="0.25">
      <c r="O240" s="1129"/>
      <c r="P240" s="1129"/>
    </row>
    <row r="241" spans="15:16" x14ac:dyDescent="0.25">
      <c r="O241" s="1129"/>
      <c r="P241" s="1129"/>
    </row>
    <row r="242" spans="15:16" x14ac:dyDescent="0.25">
      <c r="O242" s="1129"/>
      <c r="P242" s="1129"/>
    </row>
    <row r="243" spans="15:16" x14ac:dyDescent="0.25">
      <c r="O243" s="1129"/>
      <c r="P243" s="1129"/>
    </row>
    <row r="244" spans="15:16" x14ac:dyDescent="0.25">
      <c r="O244" s="1129"/>
      <c r="P244" s="1129"/>
    </row>
    <row r="245" spans="15:16" x14ac:dyDescent="0.25">
      <c r="O245" s="1129"/>
      <c r="P245" s="1129"/>
    </row>
    <row r="246" spans="15:16" x14ac:dyDescent="0.25">
      <c r="O246" s="1129"/>
      <c r="P246" s="1129"/>
    </row>
    <row r="247" spans="15:16" x14ac:dyDescent="0.25">
      <c r="O247" s="1129"/>
      <c r="P247" s="1129"/>
    </row>
    <row r="248" spans="15:16" x14ac:dyDescent="0.25">
      <c r="O248" s="1129"/>
      <c r="P248" s="1129"/>
    </row>
    <row r="249" spans="15:16" x14ac:dyDescent="0.25">
      <c r="O249" s="1129"/>
      <c r="P249" s="1129"/>
    </row>
    <row r="250" spans="15:16" x14ac:dyDescent="0.25">
      <c r="O250" s="1129"/>
      <c r="P250" s="1129"/>
    </row>
    <row r="251" spans="15:16" x14ac:dyDescent="0.25">
      <c r="O251" s="1129"/>
      <c r="P251" s="1129"/>
    </row>
    <row r="252" spans="15:16" x14ac:dyDescent="0.25">
      <c r="O252" s="1129"/>
      <c r="P252" s="1129"/>
    </row>
    <row r="253" spans="15:16" x14ac:dyDescent="0.25">
      <c r="O253" s="1129"/>
      <c r="P253" s="1129"/>
    </row>
    <row r="254" spans="15:16" x14ac:dyDescent="0.25">
      <c r="O254" s="1129"/>
      <c r="P254" s="1129"/>
    </row>
  </sheetData>
  <mergeCells count="8">
    <mergeCell ref="A2:G2"/>
    <mergeCell ref="A3:G3"/>
    <mergeCell ref="A17:H17"/>
    <mergeCell ref="A6:Q6"/>
    <mergeCell ref="A5:Q5"/>
    <mergeCell ref="O7:Q7"/>
    <mergeCell ref="A7:A8"/>
    <mergeCell ref="B7:B8"/>
  </mergeCells>
  <phoneticPr fontId="56" type="noConversion"/>
  <pageMargins left="0.23622047244094491" right="0.23622047244094491" top="0.39370078740157483" bottom="0.74803149606299213" header="0.31496062992125984" footer="0.31496062992125984"/>
  <pageSetup paperSize="9" scale="68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3.85546875" customWidth="1"/>
    <col min="2" max="2" width="11.85546875" customWidth="1"/>
    <col min="3" max="14" width="11.5703125" customWidth="1"/>
    <col min="15" max="15" width="7.28515625" bestFit="1" customWidth="1"/>
    <col min="16" max="16" width="8" customWidth="1"/>
    <col min="17" max="17" width="8.140625" customWidth="1"/>
  </cols>
  <sheetData>
    <row r="1" spans="1:17" ht="42" customHeight="1" x14ac:dyDescent="0.25"/>
    <row r="2" spans="1:17" ht="18" x14ac:dyDescent="0.35">
      <c r="A2" s="1239"/>
      <c r="B2" s="1239"/>
      <c r="C2" s="1239"/>
      <c r="D2" s="1239"/>
      <c r="E2" s="1239"/>
      <c r="F2" s="1239"/>
      <c r="G2" s="1239"/>
      <c r="H2" s="1"/>
    </row>
    <row r="3" spans="1:17" ht="18" x14ac:dyDescent="0.35">
      <c r="A3" s="1239"/>
      <c r="B3" s="1239"/>
      <c r="C3" s="1239"/>
      <c r="D3" s="1239"/>
      <c r="E3" s="1239"/>
      <c r="F3" s="1239"/>
      <c r="G3" s="1239"/>
      <c r="H3" s="1"/>
    </row>
    <row r="4" spans="1:17" ht="19.5" customHeight="1" x14ac:dyDescent="0.25"/>
    <row r="5" spans="1:17" ht="20.25" customHeight="1" x14ac:dyDescent="0.25">
      <c r="A5" s="1242" t="s">
        <v>567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</row>
    <row r="6" spans="1:17" ht="20.25" customHeight="1" x14ac:dyDescent="0.25">
      <c r="A6" s="1242" t="s">
        <v>624</v>
      </c>
      <c r="B6" s="1242"/>
      <c r="C6" s="1242"/>
      <c r="D6" s="1242"/>
      <c r="E6" s="1242"/>
      <c r="F6" s="1242"/>
      <c r="G6" s="1242"/>
      <c r="H6" s="1242"/>
      <c r="I6" s="1242"/>
      <c r="J6" s="1242"/>
      <c r="K6" s="1242"/>
      <c r="L6" s="1242"/>
      <c r="M6" s="1242"/>
      <c r="N6" s="1242"/>
      <c r="O6" s="1242"/>
      <c r="P6" s="1242"/>
      <c r="Q6" s="1242"/>
    </row>
    <row r="7" spans="1:17" ht="20.25" customHeight="1" x14ac:dyDescent="0.25">
      <c r="A7" s="1248" t="s">
        <v>14</v>
      </c>
      <c r="B7" s="1246" t="s">
        <v>592</v>
      </c>
      <c r="C7" s="1111" t="s">
        <v>577</v>
      </c>
      <c r="D7" s="1111" t="s">
        <v>578</v>
      </c>
      <c r="E7" s="1111" t="s">
        <v>579</v>
      </c>
      <c r="F7" s="1111" t="s">
        <v>580</v>
      </c>
      <c r="G7" s="1111" t="s">
        <v>581</v>
      </c>
      <c r="H7" s="1111" t="s">
        <v>582</v>
      </c>
      <c r="I7" s="1111" t="s">
        <v>583</v>
      </c>
      <c r="J7" s="1111" t="s">
        <v>584</v>
      </c>
      <c r="K7" s="1111" t="s">
        <v>585</v>
      </c>
      <c r="L7" s="1111" t="s">
        <v>586</v>
      </c>
      <c r="M7" s="1111" t="s">
        <v>587</v>
      </c>
      <c r="N7" s="1111" t="s">
        <v>588</v>
      </c>
      <c r="O7" s="1243" t="s">
        <v>589</v>
      </c>
      <c r="P7" s="1244"/>
      <c r="Q7" s="1245"/>
    </row>
    <row r="8" spans="1:17" x14ac:dyDescent="0.25">
      <c r="A8" s="1249"/>
      <c r="B8" s="1247"/>
      <c r="C8" s="1004" t="s">
        <v>590</v>
      </c>
      <c r="D8" s="1004" t="s">
        <v>590</v>
      </c>
      <c r="E8" s="1004" t="s">
        <v>590</v>
      </c>
      <c r="F8" s="1004" t="s">
        <v>590</v>
      </c>
      <c r="G8" s="1004" t="s">
        <v>590</v>
      </c>
      <c r="H8" s="1004" t="s">
        <v>590</v>
      </c>
      <c r="I8" s="1004" t="s">
        <v>590</v>
      </c>
      <c r="J8" s="1004" t="s">
        <v>590</v>
      </c>
      <c r="K8" s="1004" t="s">
        <v>590</v>
      </c>
      <c r="L8" s="1004" t="s">
        <v>590</v>
      </c>
      <c r="M8" s="1004" t="s">
        <v>590</v>
      </c>
      <c r="N8" s="1004" t="s">
        <v>590</v>
      </c>
      <c r="O8" s="1004" t="s">
        <v>591</v>
      </c>
      <c r="P8" s="1004" t="s">
        <v>590</v>
      </c>
      <c r="Q8" s="1004" t="s">
        <v>1</v>
      </c>
    </row>
    <row r="9" spans="1:17" ht="28.5" customHeight="1" x14ac:dyDescent="0.25">
      <c r="A9" s="999" t="s">
        <v>525</v>
      </c>
      <c r="B9" s="1041">
        <v>528</v>
      </c>
      <c r="C9" s="1042">
        <v>308</v>
      </c>
      <c r="D9" s="1042">
        <v>170</v>
      </c>
      <c r="E9" s="1042">
        <v>3</v>
      </c>
      <c r="F9" s="1042">
        <v>6</v>
      </c>
      <c r="G9" s="1042">
        <v>1</v>
      </c>
      <c r="H9" s="1204">
        <v>191</v>
      </c>
      <c r="I9" s="1042">
        <v>235</v>
      </c>
      <c r="J9" s="1042">
        <v>118</v>
      </c>
      <c r="K9" s="1042">
        <v>80</v>
      </c>
      <c r="L9" s="1042">
        <v>23</v>
      </c>
      <c r="M9" s="1042">
        <v>288</v>
      </c>
      <c r="N9" s="1042">
        <v>277</v>
      </c>
      <c r="O9" s="1135">
        <f>B9*(IF(C9="",0,1)+IF(D9="",0,1)+IF(E9="",0,1)+IF(F9="",0,1)+IF(G9="",0,1)+IF(H9="",0,1)+IF(I9="",0,1)+IF(J9="",0,1)+IF(K9="",0,1)+IF(L9="",0,1)+IF(M9="",0,1)+IF(N9="",0,1))</f>
        <v>6336</v>
      </c>
      <c r="P9" s="1135">
        <f>SUM(C9:N9)</f>
        <v>1700</v>
      </c>
      <c r="Q9" s="1043">
        <f>IF(O9=0,"-",P9/O9)</f>
        <v>0.26830808080808083</v>
      </c>
    </row>
    <row r="10" spans="1:17" ht="28.5" customHeight="1" x14ac:dyDescent="0.25">
      <c r="A10" s="999" t="s">
        <v>511</v>
      </c>
      <c r="B10" s="1041">
        <v>1608</v>
      </c>
      <c r="C10" s="1042">
        <v>615</v>
      </c>
      <c r="D10" s="1042">
        <v>370</v>
      </c>
      <c r="E10" s="1042">
        <v>0</v>
      </c>
      <c r="F10" s="1042">
        <v>2</v>
      </c>
      <c r="G10" s="1042">
        <v>0</v>
      </c>
      <c r="H10" s="1204">
        <v>0</v>
      </c>
      <c r="I10" s="1042">
        <v>0</v>
      </c>
      <c r="J10" s="1042">
        <v>0</v>
      </c>
      <c r="K10" s="1042">
        <v>1</v>
      </c>
      <c r="L10" s="1042">
        <v>16</v>
      </c>
      <c r="M10" s="1042">
        <v>414</v>
      </c>
      <c r="N10" s="1042">
        <v>626</v>
      </c>
      <c r="O10" s="1135">
        <f t="shared" ref="O10:O13" si="0">B10*(IF(C10="",0,1)+IF(D10="",0,1)+IF(E10="",0,1)+IF(F10="",0,1)+IF(G10="",0,1)+IF(H10="",0,1)+IF(I10="",0,1)+IF(J10="",0,1)+IF(K10="",0,1)+IF(L10="",0,1)+IF(M10="",0,1)+IF(N10="",0,1))</f>
        <v>19296</v>
      </c>
      <c r="P10" s="1135">
        <f t="shared" ref="P10:P13" si="1">SUM(C10:N10)</f>
        <v>2044</v>
      </c>
      <c r="Q10" s="1043">
        <f t="shared" ref="Q10:Q14" si="2">IF(O10=0,"-",P10/O10)</f>
        <v>0.10592868988391377</v>
      </c>
    </row>
    <row r="11" spans="1:17" ht="19.5" customHeight="1" x14ac:dyDescent="0.25">
      <c r="A11" s="999" t="s">
        <v>548</v>
      </c>
      <c r="B11" s="1041">
        <v>789</v>
      </c>
      <c r="C11" s="1042">
        <v>681</v>
      </c>
      <c r="D11" s="1042">
        <v>585</v>
      </c>
      <c r="E11" s="1042">
        <v>976</v>
      </c>
      <c r="F11" s="1042">
        <v>727</v>
      </c>
      <c r="G11" s="1042">
        <v>781</v>
      </c>
      <c r="H11" s="1204">
        <v>756</v>
      </c>
      <c r="I11" s="1042">
        <v>674</v>
      </c>
      <c r="J11" s="1042">
        <v>653</v>
      </c>
      <c r="K11" s="1042">
        <v>713</v>
      </c>
      <c r="L11" s="1042">
        <v>508</v>
      </c>
      <c r="M11" s="1042">
        <v>645</v>
      </c>
      <c r="N11" s="1042">
        <v>571</v>
      </c>
      <c r="O11" s="1135">
        <f t="shared" si="0"/>
        <v>9468</v>
      </c>
      <c r="P11" s="1135">
        <f t="shared" si="1"/>
        <v>8270</v>
      </c>
      <c r="Q11" s="1043">
        <f t="shared" si="2"/>
        <v>0.87346852555978027</v>
      </c>
    </row>
    <row r="12" spans="1:17" ht="19.5" customHeight="1" x14ac:dyDescent="0.25">
      <c r="A12" s="999" t="s">
        <v>549</v>
      </c>
      <c r="B12" s="1041">
        <v>395</v>
      </c>
      <c r="C12" s="1042">
        <v>201</v>
      </c>
      <c r="D12" s="1042">
        <v>271</v>
      </c>
      <c r="E12" s="1042">
        <v>340</v>
      </c>
      <c r="F12" s="1042">
        <v>119</v>
      </c>
      <c r="G12" s="1042">
        <v>229</v>
      </c>
      <c r="H12" s="1204">
        <v>192</v>
      </c>
      <c r="I12" s="1042">
        <v>157</v>
      </c>
      <c r="J12" s="1042">
        <v>257</v>
      </c>
      <c r="K12" s="1042">
        <v>204</v>
      </c>
      <c r="L12" s="1042">
        <v>177</v>
      </c>
      <c r="M12" s="1042">
        <v>191</v>
      </c>
      <c r="N12" s="1042">
        <v>237</v>
      </c>
      <c r="O12" s="1135">
        <f t="shared" si="0"/>
        <v>4740</v>
      </c>
      <c r="P12" s="1135">
        <f t="shared" si="1"/>
        <v>2575</v>
      </c>
      <c r="Q12" s="1043">
        <f t="shared" si="2"/>
        <v>0.5432489451476793</v>
      </c>
    </row>
    <row r="13" spans="1:17" ht="19.5" customHeight="1" x14ac:dyDescent="0.25">
      <c r="A13" s="999" t="s">
        <v>551</v>
      </c>
      <c r="B13" s="1041">
        <v>526</v>
      </c>
      <c r="C13" s="1042">
        <v>274</v>
      </c>
      <c r="D13" s="1042">
        <v>360</v>
      </c>
      <c r="E13" s="1042">
        <v>449</v>
      </c>
      <c r="F13" s="1042">
        <v>290</v>
      </c>
      <c r="G13" s="1042">
        <v>295</v>
      </c>
      <c r="H13" s="1204">
        <v>247</v>
      </c>
      <c r="I13" s="1042">
        <v>284</v>
      </c>
      <c r="J13" s="1042">
        <v>317</v>
      </c>
      <c r="K13" s="1042">
        <v>300</v>
      </c>
      <c r="L13" s="1042">
        <v>222</v>
      </c>
      <c r="M13" s="1042">
        <v>350</v>
      </c>
      <c r="N13" s="1042">
        <v>325</v>
      </c>
      <c r="O13" s="1135">
        <f t="shared" si="0"/>
        <v>6312</v>
      </c>
      <c r="P13" s="1135">
        <f t="shared" si="1"/>
        <v>3713</v>
      </c>
      <c r="Q13" s="1043">
        <f t="shared" si="2"/>
        <v>0.58824461343472745</v>
      </c>
    </row>
    <row r="14" spans="1:17" s="1125" customFormat="1" ht="17.25" customHeight="1" x14ac:dyDescent="0.25">
      <c r="A14" s="1111" t="s">
        <v>7</v>
      </c>
      <c r="B14" s="1119">
        <f>SUM(B9:B13)</f>
        <v>3846</v>
      </c>
      <c r="C14" s="1119">
        <f>SUM(C9:C13)</f>
        <v>2079</v>
      </c>
      <c r="D14" s="1122">
        <f t="shared" ref="D14:P14" si="3">SUM(D9:D13)</f>
        <v>1756</v>
      </c>
      <c r="E14" s="1122">
        <f t="shared" si="3"/>
        <v>1768</v>
      </c>
      <c r="F14" s="1122">
        <f t="shared" si="3"/>
        <v>1144</v>
      </c>
      <c r="G14" s="1122">
        <f t="shared" si="3"/>
        <v>1306</v>
      </c>
      <c r="H14" s="1122">
        <f t="shared" si="3"/>
        <v>1386</v>
      </c>
      <c r="I14" s="1122">
        <f t="shared" si="3"/>
        <v>1350</v>
      </c>
      <c r="J14" s="1122">
        <f t="shared" si="3"/>
        <v>1345</v>
      </c>
      <c r="K14" s="1122">
        <f t="shared" si="3"/>
        <v>1298</v>
      </c>
      <c r="L14" s="1122">
        <f t="shared" si="3"/>
        <v>946</v>
      </c>
      <c r="M14" s="1122">
        <f t="shared" si="3"/>
        <v>1888</v>
      </c>
      <c r="N14" s="1122">
        <f t="shared" si="3"/>
        <v>2036</v>
      </c>
      <c r="O14" s="1122">
        <f t="shared" si="3"/>
        <v>46152</v>
      </c>
      <c r="P14" s="1122">
        <f t="shared" si="3"/>
        <v>18302</v>
      </c>
      <c r="Q14" s="1120">
        <f t="shared" si="2"/>
        <v>0.39655919570116138</v>
      </c>
    </row>
    <row r="15" spans="1:17" x14ac:dyDescent="0.25">
      <c r="A15" s="1011"/>
      <c r="B15" s="1011"/>
      <c r="C15" s="1011"/>
      <c r="D15" s="1011"/>
      <c r="E15" s="1011"/>
      <c r="F15" s="1011"/>
      <c r="G15" s="1011"/>
      <c r="H15" s="1011"/>
      <c r="I15" s="1011"/>
      <c r="J15" s="1011"/>
      <c r="K15" s="1011"/>
      <c r="L15" s="1011"/>
      <c r="M15" s="1011"/>
      <c r="N15" s="1011"/>
      <c r="O15" s="1136"/>
      <c r="P15" s="1136"/>
      <c r="Q15" s="1011"/>
    </row>
    <row r="16" spans="1:17" x14ac:dyDescent="0.25">
      <c r="A16" s="1108" t="s">
        <v>575</v>
      </c>
      <c r="B16" s="1011"/>
      <c r="C16" s="1011"/>
      <c r="D16" s="1011"/>
      <c r="E16" s="1011"/>
      <c r="F16" s="1011"/>
      <c r="G16" s="1011"/>
      <c r="H16" s="1011"/>
      <c r="I16" s="1011"/>
      <c r="J16" s="1011"/>
      <c r="K16" s="1011"/>
      <c r="L16" s="1011"/>
      <c r="M16" s="1011"/>
      <c r="N16" s="1011"/>
      <c r="O16" s="1136"/>
      <c r="P16" s="1136"/>
      <c r="Q16" s="1011"/>
    </row>
    <row r="17" spans="1:17" ht="15.75" hidden="1" x14ac:dyDescent="0.25">
      <c r="A17" s="1253" t="s">
        <v>413</v>
      </c>
      <c r="B17" s="1254"/>
      <c r="C17" s="1254"/>
      <c r="D17" s="1254"/>
      <c r="E17" s="1254"/>
      <c r="F17" s="1254"/>
      <c r="G17" s="1254"/>
      <c r="H17" s="1254"/>
      <c r="I17" s="1011"/>
      <c r="J17" s="1011"/>
      <c r="K17" s="1011"/>
      <c r="L17" s="1011"/>
      <c r="M17" s="1011"/>
      <c r="N17" s="1011"/>
      <c r="O17" s="1136"/>
      <c r="P17" s="1136"/>
      <c r="Q17" s="1011"/>
    </row>
    <row r="18" spans="1:17" ht="23.25" hidden="1" thickBot="1" x14ac:dyDescent="0.3">
      <c r="A18" s="1012" t="s">
        <v>14</v>
      </c>
      <c r="B18" s="1013" t="s">
        <v>198</v>
      </c>
      <c r="C18" s="1012" t="str">
        <f>'UBS Izolina Mazzei'!C34</f>
        <v>Real.</v>
      </c>
      <c r="D18" s="1012" t="str">
        <f>'UBS Izolina Mazzei'!D34</f>
        <v>Real.</v>
      </c>
      <c r="E18" s="1012" t="str">
        <f>'UBS Izolina Mazzei'!E34</f>
        <v>Real.</v>
      </c>
      <c r="F18" s="1012" t="str">
        <f>'UBS Izolina Mazzei'!F34</f>
        <v>Real.</v>
      </c>
      <c r="G18" s="1012" t="str">
        <f>'UBS Izolina Mazzei'!G34</f>
        <v>Real.</v>
      </c>
      <c r="H18" s="1012" t="str">
        <f>'UBS Izolina Mazzei'!H34</f>
        <v>Real.</v>
      </c>
      <c r="I18" s="1011"/>
      <c r="J18" s="1011"/>
      <c r="K18" s="1011"/>
      <c r="L18" s="1011"/>
      <c r="M18" s="1011"/>
      <c r="N18" s="1011"/>
      <c r="O18" s="1136"/>
      <c r="P18" s="1136"/>
      <c r="Q18" s="1011"/>
    </row>
    <row r="19" spans="1:17" hidden="1" x14ac:dyDescent="0.25">
      <c r="A19" s="1014" t="s">
        <v>33</v>
      </c>
      <c r="B19" s="1074">
        <v>6</v>
      </c>
      <c r="C19" s="1075">
        <v>6</v>
      </c>
      <c r="D19" s="1016"/>
      <c r="E19" s="1016"/>
      <c r="F19" s="1016"/>
      <c r="G19" s="1016"/>
      <c r="H19" s="1016"/>
      <c r="I19" s="1011"/>
      <c r="J19" s="1011"/>
      <c r="K19" s="1011"/>
      <c r="L19" s="1011"/>
      <c r="M19" s="1011"/>
      <c r="N19" s="1011"/>
      <c r="O19" s="1136"/>
      <c r="P19" s="1136"/>
      <c r="Q19" s="1011"/>
    </row>
    <row r="20" spans="1:17" hidden="1" x14ac:dyDescent="0.25">
      <c r="A20" s="1014" t="s">
        <v>20</v>
      </c>
      <c r="B20" s="1100">
        <v>3</v>
      </c>
      <c r="C20" s="1066">
        <v>2</v>
      </c>
      <c r="D20" s="1067"/>
      <c r="E20" s="1067"/>
      <c r="F20" s="1067"/>
      <c r="G20" s="1067"/>
      <c r="H20" s="1067"/>
      <c r="I20" s="1011"/>
      <c r="J20" s="1011"/>
      <c r="K20" s="1011"/>
      <c r="L20" s="1011"/>
      <c r="M20" s="1011"/>
      <c r="N20" s="1011"/>
      <c r="O20" s="1136"/>
      <c r="P20" s="1136"/>
      <c r="Q20" s="1011"/>
    </row>
    <row r="21" spans="1:17" hidden="1" x14ac:dyDescent="0.25">
      <c r="A21" s="1014" t="s">
        <v>43</v>
      </c>
      <c r="B21" s="1100">
        <v>2</v>
      </c>
      <c r="C21" s="1066">
        <v>2</v>
      </c>
      <c r="D21" s="1067"/>
      <c r="E21" s="1067"/>
      <c r="F21" s="1067"/>
      <c r="G21" s="1067"/>
      <c r="H21" s="1067"/>
      <c r="I21" s="1011"/>
      <c r="J21" s="1011"/>
      <c r="K21" s="1011"/>
      <c r="L21" s="1011"/>
      <c r="M21" s="1011"/>
      <c r="N21" s="1011"/>
      <c r="O21" s="1133"/>
      <c r="P21" s="1133"/>
      <c r="Q21" s="1011"/>
    </row>
    <row r="22" spans="1:17" hidden="1" x14ac:dyDescent="0.25">
      <c r="A22" s="1014" t="s">
        <v>23</v>
      </c>
      <c r="B22" s="1100">
        <v>2</v>
      </c>
      <c r="C22" s="1066">
        <v>2</v>
      </c>
      <c r="D22" s="1067"/>
      <c r="E22" s="1067"/>
      <c r="F22" s="1067"/>
      <c r="G22" s="1067"/>
      <c r="H22" s="1067"/>
      <c r="I22" s="1011"/>
      <c r="J22" s="1011"/>
      <c r="K22" s="1011"/>
      <c r="L22" s="1011"/>
      <c r="M22" s="1011"/>
      <c r="N22" s="1011"/>
      <c r="O22" s="1133"/>
      <c r="P22" s="1133"/>
      <c r="Q22" s="1011"/>
    </row>
    <row r="23" spans="1:17" hidden="1" x14ac:dyDescent="0.25">
      <c r="A23" s="1014" t="s">
        <v>24</v>
      </c>
      <c r="B23" s="1100">
        <v>1</v>
      </c>
      <c r="C23" s="1066">
        <v>1</v>
      </c>
      <c r="D23" s="1067"/>
      <c r="E23" s="1067"/>
      <c r="F23" s="1067"/>
      <c r="G23" s="1067"/>
      <c r="H23" s="1067"/>
      <c r="I23" s="1011"/>
      <c r="J23" s="1011"/>
      <c r="K23" s="1011"/>
      <c r="L23" s="1011"/>
      <c r="M23" s="1011"/>
      <c r="N23" s="1011"/>
      <c r="O23" s="1133"/>
      <c r="P23" s="1133"/>
      <c r="Q23" s="1011"/>
    </row>
    <row r="24" spans="1:17" hidden="1" x14ac:dyDescent="0.25">
      <c r="A24" s="1014" t="s">
        <v>25</v>
      </c>
      <c r="B24" s="1100">
        <v>4</v>
      </c>
      <c r="C24" s="1069">
        <v>5</v>
      </c>
      <c r="D24" s="1069"/>
      <c r="E24" s="1069"/>
      <c r="F24" s="1069"/>
      <c r="G24" s="1069"/>
      <c r="H24" s="1068"/>
      <c r="I24" s="1011"/>
      <c r="J24" s="1011"/>
      <c r="K24" s="1011"/>
      <c r="L24" s="1011"/>
      <c r="M24" s="1011"/>
      <c r="N24" s="1011"/>
      <c r="O24" s="1133"/>
      <c r="P24" s="1133"/>
      <c r="Q24" s="1011"/>
    </row>
    <row r="25" spans="1:17" hidden="1" x14ac:dyDescent="0.25">
      <c r="A25" s="1014" t="s">
        <v>26</v>
      </c>
      <c r="B25" s="1100">
        <v>1</v>
      </c>
      <c r="C25" s="1066">
        <v>1</v>
      </c>
      <c r="D25" s="1067"/>
      <c r="E25" s="1067"/>
      <c r="F25" s="1067"/>
      <c r="G25" s="1067"/>
      <c r="H25" s="1067"/>
      <c r="I25" s="1011"/>
      <c r="J25" s="1011"/>
      <c r="K25" s="1011"/>
      <c r="L25" s="1011"/>
      <c r="M25" s="1011"/>
      <c r="N25" s="1011"/>
      <c r="O25" s="1133"/>
      <c r="P25" s="1133"/>
      <c r="Q25" s="1011"/>
    </row>
    <row r="26" spans="1:17" ht="15.75" hidden="1" thickBot="1" x14ac:dyDescent="0.3">
      <c r="A26" s="1063" t="s">
        <v>7</v>
      </c>
      <c r="B26" s="1064">
        <f>SUM(B19:B25)</f>
        <v>19</v>
      </c>
      <c r="C26" s="1065">
        <f>SUM(C19:C25)</f>
        <v>19</v>
      </c>
      <c r="D26" s="1065">
        <f>SUM(D19:D25)</f>
        <v>0</v>
      </c>
      <c r="E26" s="1065">
        <f>SUM(E19:E25)</f>
        <v>0</v>
      </c>
      <c r="F26" s="1065">
        <f>SUM(F19:F25)</f>
        <v>0</v>
      </c>
      <c r="G26" s="1065">
        <f t="shared" ref="G26" si="4">SUM(G19:G25)</f>
        <v>0</v>
      </c>
      <c r="H26" s="1065">
        <f t="shared" ref="H26" si="5">SUM(H19:H25)</f>
        <v>0</v>
      </c>
      <c r="I26" s="1011"/>
      <c r="J26" s="1011"/>
      <c r="K26" s="1011"/>
      <c r="L26" s="1011"/>
      <c r="M26" s="1011"/>
      <c r="N26" s="1011"/>
      <c r="O26" s="1133"/>
      <c r="P26" s="1133"/>
      <c r="Q26" s="1011"/>
    </row>
    <row r="27" spans="1:17" hidden="1" x14ac:dyDescent="0.25">
      <c r="A27" s="1011"/>
      <c r="B27" s="1011"/>
      <c r="C27" s="1011"/>
      <c r="D27" s="1011"/>
      <c r="E27" s="1011"/>
      <c r="F27" s="1011"/>
      <c r="G27" s="1011"/>
      <c r="H27" s="1011"/>
      <c r="I27" s="1011"/>
      <c r="J27" s="1011"/>
      <c r="K27" s="1011"/>
      <c r="L27" s="1011"/>
      <c r="M27" s="1011"/>
      <c r="N27" s="1011"/>
      <c r="O27" s="1133"/>
      <c r="P27" s="1133"/>
      <c r="Q27" s="1011"/>
    </row>
    <row r="28" spans="1:17" x14ac:dyDescent="0.25">
      <c r="A28" s="1011"/>
      <c r="B28" s="1011"/>
      <c r="C28" s="1011"/>
      <c r="D28" s="1011"/>
      <c r="E28" s="1011"/>
      <c r="F28" s="1011"/>
      <c r="G28" s="1011"/>
      <c r="H28" s="1011"/>
      <c r="I28" s="1011"/>
      <c r="J28" s="1011"/>
      <c r="K28" s="1011"/>
      <c r="L28" s="1011"/>
      <c r="M28" s="1011"/>
      <c r="N28" s="1011"/>
      <c r="O28" s="1133"/>
      <c r="P28" s="1133"/>
      <c r="Q28" s="1011"/>
    </row>
    <row r="29" spans="1:17" x14ac:dyDescent="0.25">
      <c r="A29" s="1011"/>
      <c r="B29" s="1011"/>
      <c r="C29" s="1011"/>
      <c r="D29" s="1011"/>
      <c r="E29" s="1011"/>
      <c r="F29" s="1011"/>
      <c r="G29" s="1011"/>
      <c r="H29" s="1011"/>
      <c r="I29" s="1011"/>
      <c r="J29" s="1011"/>
      <c r="K29" s="1011"/>
      <c r="L29" s="1011"/>
      <c r="M29" s="1011"/>
      <c r="N29" s="1011"/>
      <c r="O29" s="1133"/>
      <c r="P29" s="1133"/>
      <c r="Q29" s="1011"/>
    </row>
    <row r="30" spans="1:17" x14ac:dyDescent="0.25">
      <c r="A30" s="1011"/>
      <c r="B30" s="1011"/>
      <c r="C30" s="1011"/>
      <c r="D30" s="1011"/>
      <c r="E30" s="1011"/>
      <c r="F30" s="1011"/>
      <c r="G30" s="1011"/>
      <c r="H30" s="1011"/>
      <c r="I30" s="1011"/>
      <c r="J30" s="1011"/>
      <c r="K30" s="1011"/>
      <c r="L30" s="1011"/>
      <c r="M30" s="1011"/>
      <c r="N30" s="1011"/>
      <c r="O30" s="1133"/>
      <c r="P30" s="1133"/>
      <c r="Q30" s="1011"/>
    </row>
    <row r="31" spans="1:17" x14ac:dyDescent="0.25">
      <c r="A31" s="1011"/>
      <c r="B31" s="1011"/>
      <c r="C31" s="1011"/>
      <c r="D31" s="1011"/>
      <c r="E31" s="1011"/>
      <c r="F31" s="1011"/>
      <c r="G31" s="1011"/>
      <c r="H31" s="1011"/>
      <c r="I31" s="1011"/>
      <c r="J31" s="1011"/>
      <c r="K31" s="1011"/>
      <c r="L31" s="1011"/>
      <c r="M31" s="1011"/>
      <c r="N31" s="1011"/>
      <c r="O31" s="1133"/>
      <c r="P31" s="1133"/>
      <c r="Q31" s="1011"/>
    </row>
    <row r="32" spans="1:17" x14ac:dyDescent="0.25">
      <c r="A32" s="1011"/>
      <c r="B32" s="1011"/>
      <c r="C32" s="1011"/>
      <c r="D32" s="1011"/>
      <c r="E32" s="1011"/>
      <c r="F32" s="1011"/>
      <c r="G32" s="1011"/>
      <c r="H32" s="1011"/>
      <c r="I32" s="1011"/>
      <c r="J32" s="1011"/>
      <c r="K32" s="1011"/>
      <c r="L32" s="1011"/>
      <c r="M32" s="1011"/>
      <c r="N32" s="1011"/>
      <c r="O32" s="1133"/>
      <c r="P32" s="1133"/>
      <c r="Q32" s="1011"/>
    </row>
    <row r="33" spans="1:17" x14ac:dyDescent="0.25">
      <c r="A33" s="1011"/>
      <c r="B33" s="1011"/>
      <c r="C33" s="1011"/>
      <c r="D33" s="1011"/>
      <c r="E33" s="1011"/>
      <c r="F33" s="1011"/>
      <c r="G33" s="1011"/>
      <c r="H33" s="1011"/>
      <c r="I33" s="1011"/>
      <c r="J33" s="1011"/>
      <c r="K33" s="1011"/>
      <c r="L33" s="1011"/>
      <c r="M33" s="1011"/>
      <c r="N33" s="1011"/>
      <c r="O33" s="1133"/>
      <c r="P33" s="1133"/>
      <c r="Q33" s="1011"/>
    </row>
    <row r="34" spans="1:17" x14ac:dyDescent="0.25">
      <c r="A34" s="1011"/>
      <c r="B34" s="1011"/>
      <c r="C34" s="1011"/>
      <c r="D34" s="1011"/>
      <c r="E34" s="1011"/>
      <c r="F34" s="1011"/>
      <c r="G34" s="1011"/>
      <c r="H34" s="1011"/>
      <c r="I34" s="1011"/>
      <c r="J34" s="1011"/>
      <c r="K34" s="1011"/>
      <c r="L34" s="1011"/>
      <c r="M34" s="1011"/>
      <c r="N34" s="1011"/>
      <c r="O34" s="1133"/>
      <c r="P34" s="1133"/>
      <c r="Q34" s="1011"/>
    </row>
    <row r="35" spans="1:17" x14ac:dyDescent="0.25">
      <c r="A35" s="1011"/>
      <c r="B35" s="1011"/>
      <c r="C35" s="1011"/>
      <c r="D35" s="1011"/>
      <c r="E35" s="1011"/>
      <c r="F35" s="1011"/>
      <c r="G35" s="1011"/>
      <c r="H35" s="1011"/>
      <c r="I35" s="1011"/>
      <c r="J35" s="1011"/>
      <c r="K35" s="1011"/>
      <c r="L35" s="1011"/>
      <c r="M35" s="1011"/>
      <c r="N35" s="1011"/>
      <c r="O35" s="1133"/>
      <c r="P35" s="1133"/>
      <c r="Q35" s="1011"/>
    </row>
    <row r="36" spans="1:17" x14ac:dyDescent="0.25">
      <c r="A36" s="1011"/>
      <c r="B36" s="1011"/>
      <c r="C36" s="1011"/>
      <c r="D36" s="1011"/>
      <c r="E36" s="1011"/>
      <c r="F36" s="1011"/>
      <c r="G36" s="1011"/>
      <c r="H36" s="1011"/>
      <c r="I36" s="1011"/>
      <c r="J36" s="1011"/>
      <c r="K36" s="1011"/>
      <c r="L36" s="1011"/>
      <c r="M36" s="1011"/>
      <c r="N36" s="1011"/>
      <c r="O36" s="1133"/>
      <c r="P36" s="1133"/>
      <c r="Q36" s="1011"/>
    </row>
    <row r="37" spans="1:17" x14ac:dyDescent="0.25">
      <c r="A37" s="1011"/>
      <c r="B37" s="1011"/>
      <c r="C37" s="1011"/>
      <c r="D37" s="1011"/>
      <c r="E37" s="1011"/>
      <c r="F37" s="1011"/>
      <c r="G37" s="1011"/>
      <c r="H37" s="1011"/>
      <c r="I37" s="1011"/>
      <c r="J37" s="1011"/>
      <c r="K37" s="1011"/>
      <c r="L37" s="1011"/>
      <c r="M37" s="1011"/>
      <c r="N37" s="1011"/>
      <c r="O37" s="1133"/>
      <c r="P37" s="1133"/>
      <c r="Q37" s="1011"/>
    </row>
    <row r="38" spans="1:17" x14ac:dyDescent="0.25">
      <c r="A38" s="1011"/>
      <c r="B38" s="1011"/>
      <c r="C38" s="1011"/>
      <c r="D38" s="1011"/>
      <c r="E38" s="1011"/>
      <c r="F38" s="1011"/>
      <c r="G38" s="1011"/>
      <c r="H38" s="1011"/>
      <c r="I38" s="1011"/>
      <c r="J38" s="1011"/>
      <c r="K38" s="1011"/>
      <c r="L38" s="1011"/>
      <c r="M38" s="1011"/>
      <c r="N38" s="1011"/>
      <c r="O38" s="1133"/>
      <c r="P38" s="1133"/>
      <c r="Q38" s="1011"/>
    </row>
    <row r="39" spans="1:17" x14ac:dyDescent="0.25">
      <c r="A39" s="1011"/>
      <c r="B39" s="1011"/>
      <c r="C39" s="1011"/>
      <c r="D39" s="1011"/>
      <c r="E39" s="1011"/>
      <c r="F39" s="1011"/>
      <c r="G39" s="1011"/>
      <c r="H39" s="1011"/>
      <c r="I39" s="1011"/>
      <c r="J39" s="1011"/>
      <c r="K39" s="1011"/>
      <c r="L39" s="1011"/>
      <c r="M39" s="1011"/>
      <c r="N39" s="1011"/>
      <c r="O39" s="1133"/>
      <c r="P39" s="1133"/>
      <c r="Q39" s="1011"/>
    </row>
    <row r="40" spans="1:17" x14ac:dyDescent="0.25">
      <c r="A40" s="1011"/>
      <c r="B40" s="1011"/>
      <c r="C40" s="1011"/>
      <c r="D40" s="1011"/>
      <c r="E40" s="1011"/>
      <c r="F40" s="1011"/>
      <c r="G40" s="1011"/>
      <c r="H40" s="1011"/>
      <c r="I40" s="1011"/>
      <c r="J40" s="1011"/>
      <c r="K40" s="1011"/>
      <c r="L40" s="1011"/>
      <c r="M40" s="1011"/>
      <c r="N40" s="1011"/>
      <c r="O40" s="1133"/>
      <c r="P40" s="1133"/>
      <c r="Q40" s="1011"/>
    </row>
    <row r="41" spans="1:17" x14ac:dyDescent="0.25">
      <c r="A41" s="1011"/>
      <c r="B41" s="1011"/>
      <c r="C41" s="1011"/>
      <c r="D41" s="1011"/>
      <c r="E41" s="1011"/>
      <c r="F41" s="1011"/>
      <c r="G41" s="1011"/>
      <c r="H41" s="1011"/>
      <c r="I41" s="1011"/>
      <c r="J41" s="1011"/>
      <c r="K41" s="1011"/>
      <c r="L41" s="1011"/>
      <c r="M41" s="1011"/>
      <c r="N41" s="1011"/>
      <c r="O41" s="1133"/>
      <c r="P41" s="1133"/>
      <c r="Q41" s="1011"/>
    </row>
    <row r="42" spans="1:17" x14ac:dyDescent="0.25">
      <c r="A42" s="1011"/>
      <c r="B42" s="1011"/>
      <c r="C42" s="1011"/>
      <c r="D42" s="1011"/>
      <c r="E42" s="1011"/>
      <c r="F42" s="1011"/>
      <c r="G42" s="1011"/>
      <c r="H42" s="1011"/>
      <c r="I42" s="1011"/>
      <c r="J42" s="1011"/>
      <c r="K42" s="1011"/>
      <c r="L42" s="1011"/>
      <c r="M42" s="1011"/>
      <c r="N42" s="1011"/>
      <c r="O42" s="1133"/>
      <c r="P42" s="1133"/>
      <c r="Q42" s="1011"/>
    </row>
    <row r="43" spans="1:17" x14ac:dyDescent="0.25">
      <c r="A43" s="1011"/>
      <c r="B43" s="1011"/>
      <c r="C43" s="1011"/>
      <c r="D43" s="1011"/>
      <c r="E43" s="1011"/>
      <c r="F43" s="1011"/>
      <c r="G43" s="1011"/>
      <c r="H43" s="1011"/>
      <c r="I43" s="1011"/>
      <c r="J43" s="1011"/>
      <c r="K43" s="1011"/>
      <c r="L43" s="1011"/>
      <c r="M43" s="1011"/>
      <c r="N43" s="1011"/>
      <c r="O43" s="1133"/>
      <c r="P43" s="1133"/>
      <c r="Q43" s="1011"/>
    </row>
    <row r="44" spans="1:17" x14ac:dyDescent="0.25">
      <c r="A44" s="1011"/>
      <c r="B44" s="1011"/>
      <c r="C44" s="1011"/>
      <c r="D44" s="1011"/>
      <c r="E44" s="1011"/>
      <c r="F44" s="1011"/>
      <c r="G44" s="1011"/>
      <c r="H44" s="1011"/>
      <c r="I44" s="1011"/>
      <c r="J44" s="1011"/>
      <c r="K44" s="1011"/>
      <c r="L44" s="1011"/>
      <c r="M44" s="1011"/>
      <c r="N44" s="1011"/>
      <c r="O44" s="1133"/>
      <c r="P44" s="1133"/>
      <c r="Q44" s="1011"/>
    </row>
    <row r="45" spans="1:17" x14ac:dyDescent="0.25">
      <c r="A45" s="1011"/>
      <c r="B45" s="1011"/>
      <c r="C45" s="1011"/>
      <c r="D45" s="1011"/>
      <c r="E45" s="1011"/>
      <c r="F45" s="1011"/>
      <c r="G45" s="1011"/>
      <c r="H45" s="1011"/>
      <c r="I45" s="1011"/>
      <c r="J45" s="1011"/>
      <c r="K45" s="1011"/>
      <c r="L45" s="1011"/>
      <c r="M45" s="1011"/>
      <c r="N45" s="1011"/>
      <c r="O45" s="1133"/>
      <c r="P45" s="1133"/>
      <c r="Q45" s="1011"/>
    </row>
    <row r="46" spans="1:17" x14ac:dyDescent="0.25">
      <c r="A46" s="1011"/>
      <c r="B46" s="1011"/>
      <c r="C46" s="1011"/>
      <c r="D46" s="1011"/>
      <c r="E46" s="1011"/>
      <c r="F46" s="1011"/>
      <c r="G46" s="1011"/>
      <c r="H46" s="1011"/>
      <c r="I46" s="1011"/>
      <c r="J46" s="1011"/>
      <c r="K46" s="1011"/>
      <c r="L46" s="1011"/>
      <c r="M46" s="1011"/>
      <c r="N46" s="1011"/>
      <c r="O46" s="1133"/>
      <c r="P46" s="1133"/>
      <c r="Q46" s="1011"/>
    </row>
    <row r="47" spans="1:17" x14ac:dyDescent="0.25">
      <c r="A47" s="1011"/>
      <c r="B47" s="1011"/>
      <c r="C47" s="1011"/>
      <c r="D47" s="1011"/>
      <c r="E47" s="1011"/>
      <c r="F47" s="1011"/>
      <c r="G47" s="1011"/>
      <c r="H47" s="1011"/>
      <c r="I47" s="1011"/>
      <c r="J47" s="1011"/>
      <c r="K47" s="1011"/>
      <c r="L47" s="1011"/>
      <c r="M47" s="1011"/>
      <c r="N47" s="1011"/>
      <c r="O47" s="1133"/>
      <c r="P47" s="1133"/>
      <c r="Q47" s="1011"/>
    </row>
    <row r="48" spans="1:17" x14ac:dyDescent="0.25">
      <c r="A48" s="1011"/>
      <c r="B48" s="1011"/>
      <c r="C48" s="1011"/>
      <c r="D48" s="1011"/>
      <c r="E48" s="1011"/>
      <c r="F48" s="1011"/>
      <c r="G48" s="1011"/>
      <c r="H48" s="1011"/>
      <c r="I48" s="1011"/>
      <c r="J48" s="1011"/>
      <c r="K48" s="1011"/>
      <c r="L48" s="1011"/>
      <c r="M48" s="1011"/>
      <c r="N48" s="1011"/>
      <c r="O48" s="1133"/>
      <c r="P48" s="1133"/>
      <c r="Q48" s="1011"/>
    </row>
    <row r="49" spans="1:17" x14ac:dyDescent="0.25">
      <c r="A49" s="1011"/>
      <c r="B49" s="1011"/>
      <c r="C49" s="1011"/>
      <c r="D49" s="1011"/>
      <c r="E49" s="1011"/>
      <c r="F49" s="1011"/>
      <c r="G49" s="1011"/>
      <c r="H49" s="1011"/>
      <c r="I49" s="1011"/>
      <c r="J49" s="1011"/>
      <c r="K49" s="1011"/>
      <c r="L49" s="1011"/>
      <c r="M49" s="1011"/>
      <c r="N49" s="1011"/>
      <c r="O49" s="1133"/>
      <c r="P49" s="1133"/>
      <c r="Q49" s="1011"/>
    </row>
    <row r="50" spans="1:17" x14ac:dyDescent="0.25">
      <c r="A50" s="1011"/>
      <c r="B50" s="1011"/>
      <c r="C50" s="1011"/>
      <c r="D50" s="1011"/>
      <c r="E50" s="1011"/>
      <c r="F50" s="1011"/>
      <c r="G50" s="1011"/>
      <c r="H50" s="1011"/>
      <c r="I50" s="1011"/>
      <c r="J50" s="1011"/>
      <c r="K50" s="1011"/>
      <c r="L50" s="1011"/>
      <c r="M50" s="1011"/>
      <c r="N50" s="1011"/>
      <c r="O50" s="1133"/>
      <c r="P50" s="1133"/>
      <c r="Q50" s="1011"/>
    </row>
    <row r="51" spans="1:17" x14ac:dyDescent="0.25">
      <c r="A51" s="1011"/>
      <c r="B51" s="1011"/>
      <c r="C51" s="1011"/>
      <c r="D51" s="1011"/>
      <c r="E51" s="1011"/>
      <c r="F51" s="1011"/>
      <c r="G51" s="1011"/>
      <c r="H51" s="1011"/>
      <c r="I51" s="1011"/>
      <c r="J51" s="1011"/>
      <c r="K51" s="1011"/>
      <c r="L51" s="1011"/>
      <c r="M51" s="1011"/>
      <c r="N51" s="1011"/>
      <c r="O51" s="1133"/>
      <c r="P51" s="1133"/>
      <c r="Q51" s="1011"/>
    </row>
    <row r="52" spans="1:17" x14ac:dyDescent="0.25">
      <c r="A52" s="1011"/>
      <c r="B52" s="1011"/>
      <c r="C52" s="1011"/>
      <c r="D52" s="1011"/>
      <c r="E52" s="1011"/>
      <c r="F52" s="1011"/>
      <c r="G52" s="1011"/>
      <c r="H52" s="1011"/>
      <c r="I52" s="1011"/>
      <c r="J52" s="1011"/>
      <c r="K52" s="1011"/>
      <c r="L52" s="1011"/>
      <c r="M52" s="1011"/>
      <c r="N52" s="1011"/>
      <c r="O52" s="1133"/>
      <c r="P52" s="1133"/>
      <c r="Q52" s="1011"/>
    </row>
    <row r="53" spans="1:17" x14ac:dyDescent="0.25">
      <c r="A53" s="1011"/>
      <c r="B53" s="1011"/>
      <c r="C53" s="1011"/>
      <c r="D53" s="1011"/>
      <c r="E53" s="1011"/>
      <c r="F53" s="1011"/>
      <c r="G53" s="1011"/>
      <c r="H53" s="1011"/>
      <c r="I53" s="1011"/>
      <c r="J53" s="1011"/>
      <c r="K53" s="1011"/>
      <c r="L53" s="1011"/>
      <c r="M53" s="1011"/>
      <c r="N53" s="1011"/>
      <c r="O53" s="1133"/>
      <c r="P53" s="1133"/>
      <c r="Q53" s="1011"/>
    </row>
    <row r="54" spans="1:17" x14ac:dyDescent="0.25">
      <c r="A54" s="1011"/>
      <c r="B54" s="1011"/>
      <c r="C54" s="1011"/>
      <c r="D54" s="1011"/>
      <c r="E54" s="1011"/>
      <c r="F54" s="1011"/>
      <c r="G54" s="1011"/>
      <c r="H54" s="1011"/>
      <c r="I54" s="1011"/>
      <c r="J54" s="1011"/>
      <c r="K54" s="1011"/>
      <c r="L54" s="1011"/>
      <c r="M54" s="1011"/>
      <c r="N54" s="1011"/>
      <c r="O54" s="1133"/>
      <c r="P54" s="1133"/>
      <c r="Q54" s="1011"/>
    </row>
    <row r="55" spans="1:17" x14ac:dyDescent="0.25">
      <c r="A55" s="1011"/>
      <c r="B55" s="1011"/>
      <c r="C55" s="1011"/>
      <c r="D55" s="1011"/>
      <c r="E55" s="1011"/>
      <c r="F55" s="1011"/>
      <c r="G55" s="1011"/>
      <c r="H55" s="1011"/>
      <c r="I55" s="1011"/>
      <c r="J55" s="1011"/>
      <c r="K55" s="1011"/>
      <c r="L55" s="1011"/>
      <c r="M55" s="1011"/>
      <c r="N55" s="1011"/>
      <c r="O55" s="1133"/>
      <c r="P55" s="1133"/>
      <c r="Q55" s="1011"/>
    </row>
    <row r="56" spans="1:17" x14ac:dyDescent="0.25">
      <c r="A56" s="1011"/>
      <c r="B56" s="1011"/>
      <c r="C56" s="1011"/>
      <c r="D56" s="1011"/>
      <c r="E56" s="1011"/>
      <c r="F56" s="1011"/>
      <c r="G56" s="1011"/>
      <c r="H56" s="1011"/>
      <c r="I56" s="1011"/>
      <c r="J56" s="1011"/>
      <c r="K56" s="1011"/>
      <c r="L56" s="1011"/>
      <c r="M56" s="1011"/>
      <c r="N56" s="1011"/>
      <c r="O56" s="1133"/>
      <c r="P56" s="1133"/>
      <c r="Q56" s="1011"/>
    </row>
    <row r="57" spans="1:17" x14ac:dyDescent="0.25">
      <c r="A57" s="1011"/>
      <c r="B57" s="1011"/>
      <c r="C57" s="1011"/>
      <c r="D57" s="1011"/>
      <c r="E57" s="1011"/>
      <c r="F57" s="1011"/>
      <c r="G57" s="1011"/>
      <c r="H57" s="1011"/>
      <c r="I57" s="1011"/>
      <c r="J57" s="1011"/>
      <c r="K57" s="1011"/>
      <c r="L57" s="1011"/>
      <c r="M57" s="1011"/>
      <c r="N57" s="1011"/>
      <c r="O57" s="1133"/>
      <c r="P57" s="1133"/>
      <c r="Q57" s="1011"/>
    </row>
    <row r="58" spans="1:17" x14ac:dyDescent="0.25">
      <c r="A58" s="1011"/>
      <c r="B58" s="1011"/>
      <c r="C58" s="1011"/>
      <c r="D58" s="1011"/>
      <c r="E58" s="1011"/>
      <c r="F58" s="1011"/>
      <c r="G58" s="1011"/>
      <c r="H58" s="1011"/>
      <c r="I58" s="1011"/>
      <c r="J58" s="1011"/>
      <c r="K58" s="1011"/>
      <c r="L58" s="1011"/>
      <c r="M58" s="1011"/>
      <c r="N58" s="1011"/>
      <c r="O58" s="1133"/>
      <c r="P58" s="1133"/>
      <c r="Q58" s="1011"/>
    </row>
    <row r="59" spans="1:17" x14ac:dyDescent="0.25">
      <c r="A59" s="1011"/>
      <c r="B59" s="1011"/>
      <c r="C59" s="1011"/>
      <c r="D59" s="1011"/>
      <c r="E59" s="1011"/>
      <c r="F59" s="1011"/>
      <c r="G59" s="1011"/>
      <c r="H59" s="1011"/>
      <c r="I59" s="1011"/>
      <c r="J59" s="1011"/>
      <c r="K59" s="1011"/>
      <c r="L59" s="1011"/>
      <c r="M59" s="1011"/>
      <c r="N59" s="1011"/>
      <c r="O59" s="1133"/>
      <c r="P59" s="1133"/>
      <c r="Q59" s="1011"/>
    </row>
    <row r="60" spans="1:17" x14ac:dyDescent="0.25">
      <c r="A60" s="1011"/>
      <c r="B60" s="1011"/>
      <c r="C60" s="1011"/>
      <c r="D60" s="1011"/>
      <c r="E60" s="1011"/>
      <c r="F60" s="1011"/>
      <c r="G60" s="1011"/>
      <c r="H60" s="1011"/>
      <c r="I60" s="1011"/>
      <c r="J60" s="1011"/>
      <c r="K60" s="1011"/>
      <c r="L60" s="1011"/>
      <c r="M60" s="1011"/>
      <c r="N60" s="1011"/>
      <c r="O60" s="1133"/>
      <c r="P60" s="1133"/>
      <c r="Q60" s="1011"/>
    </row>
    <row r="61" spans="1:17" x14ac:dyDescent="0.25">
      <c r="A61" s="1011"/>
      <c r="B61" s="1011"/>
      <c r="C61" s="1011"/>
      <c r="D61" s="1011"/>
      <c r="E61" s="1011"/>
      <c r="F61" s="1011"/>
      <c r="G61" s="1011"/>
      <c r="H61" s="1011"/>
      <c r="I61" s="1011"/>
      <c r="J61" s="1011"/>
      <c r="K61" s="1011"/>
      <c r="L61" s="1011"/>
      <c r="M61" s="1011"/>
      <c r="N61" s="1011"/>
      <c r="O61" s="1133"/>
      <c r="P61" s="1133"/>
      <c r="Q61" s="1011"/>
    </row>
    <row r="62" spans="1:17" x14ac:dyDescent="0.25">
      <c r="A62" s="1011"/>
      <c r="B62" s="1011"/>
      <c r="C62" s="1011"/>
      <c r="D62" s="1011"/>
      <c r="E62" s="1011"/>
      <c r="F62" s="1011"/>
      <c r="G62" s="1011"/>
      <c r="H62" s="1011"/>
      <c r="I62" s="1011"/>
      <c r="J62" s="1011"/>
      <c r="K62" s="1011"/>
      <c r="L62" s="1011"/>
      <c r="M62" s="1011"/>
      <c r="N62" s="1011"/>
      <c r="O62" s="1133"/>
      <c r="P62" s="1133"/>
      <c r="Q62" s="1011"/>
    </row>
    <row r="63" spans="1:17" x14ac:dyDescent="0.25">
      <c r="A63" s="1011"/>
      <c r="B63" s="1011"/>
      <c r="C63" s="1011"/>
      <c r="D63" s="1011"/>
      <c r="E63" s="1011"/>
      <c r="F63" s="1011"/>
      <c r="G63" s="1011"/>
      <c r="H63" s="1011"/>
      <c r="I63" s="1011"/>
      <c r="J63" s="1011"/>
      <c r="K63" s="1011"/>
      <c r="L63" s="1011"/>
      <c r="M63" s="1011"/>
      <c r="N63" s="1011"/>
      <c r="O63" s="1133"/>
      <c r="P63" s="1133"/>
      <c r="Q63" s="1011"/>
    </row>
    <row r="64" spans="1:17" x14ac:dyDescent="0.25">
      <c r="A64" s="1011"/>
      <c r="B64" s="1011"/>
      <c r="C64" s="1011"/>
      <c r="D64" s="1011"/>
      <c r="E64" s="1011"/>
      <c r="F64" s="1011"/>
      <c r="G64" s="1011"/>
      <c r="H64" s="1011"/>
      <c r="I64" s="1011"/>
      <c r="J64" s="1011"/>
      <c r="K64" s="1011"/>
      <c r="L64" s="1011"/>
      <c r="M64" s="1011"/>
      <c r="N64" s="1011"/>
      <c r="O64" s="1133"/>
      <c r="P64" s="1133"/>
      <c r="Q64" s="1011"/>
    </row>
    <row r="65" spans="1:17" x14ac:dyDescent="0.25">
      <c r="A65" s="1011"/>
      <c r="B65" s="1011"/>
      <c r="C65" s="1011"/>
      <c r="D65" s="1011"/>
      <c r="E65" s="1011"/>
      <c r="F65" s="1011"/>
      <c r="G65" s="1011"/>
      <c r="H65" s="1011"/>
      <c r="I65" s="1011"/>
      <c r="J65" s="1011"/>
      <c r="K65" s="1011"/>
      <c r="L65" s="1011"/>
      <c r="M65" s="1011"/>
      <c r="N65" s="1011"/>
      <c r="O65" s="1133"/>
      <c r="P65" s="1133"/>
      <c r="Q65" s="1011"/>
    </row>
    <row r="66" spans="1:17" x14ac:dyDescent="0.25">
      <c r="A66" s="1011"/>
      <c r="B66" s="1011"/>
      <c r="C66" s="1011"/>
      <c r="D66" s="1011"/>
      <c r="E66" s="1011"/>
      <c r="F66" s="1011"/>
      <c r="G66" s="1011"/>
      <c r="H66" s="1011"/>
      <c r="I66" s="1011"/>
      <c r="J66" s="1011"/>
      <c r="K66" s="1011"/>
      <c r="L66" s="1011"/>
      <c r="M66" s="1011"/>
      <c r="N66" s="1011"/>
      <c r="O66" s="1133"/>
      <c r="P66" s="1133"/>
      <c r="Q66" s="1011"/>
    </row>
    <row r="67" spans="1:17" x14ac:dyDescent="0.25">
      <c r="A67" s="1011"/>
      <c r="B67" s="1011"/>
      <c r="C67" s="1011"/>
      <c r="D67" s="1011"/>
      <c r="E67" s="1011"/>
      <c r="F67" s="1011"/>
      <c r="G67" s="1011"/>
      <c r="H67" s="1011"/>
      <c r="I67" s="1011"/>
      <c r="J67" s="1011"/>
      <c r="K67" s="1011"/>
      <c r="L67" s="1011"/>
      <c r="M67" s="1011"/>
      <c r="N67" s="1011"/>
      <c r="O67" s="1133"/>
      <c r="P67" s="1133"/>
      <c r="Q67" s="1011"/>
    </row>
    <row r="68" spans="1:17" x14ac:dyDescent="0.25">
      <c r="A68" s="1011"/>
      <c r="B68" s="1011"/>
      <c r="C68" s="1011"/>
      <c r="D68" s="1011"/>
      <c r="E68" s="1011"/>
      <c r="F68" s="1011"/>
      <c r="G68" s="1011"/>
      <c r="H68" s="1011"/>
      <c r="I68" s="1011"/>
      <c r="J68" s="1011"/>
      <c r="K68" s="1011"/>
      <c r="L68" s="1011"/>
      <c r="M68" s="1011"/>
      <c r="N68" s="1011"/>
      <c r="O68" s="1133"/>
      <c r="P68" s="1133"/>
      <c r="Q68" s="1011"/>
    </row>
    <row r="69" spans="1:17" x14ac:dyDescent="0.25">
      <c r="A69" s="1011"/>
      <c r="B69" s="1011"/>
      <c r="C69" s="1011"/>
      <c r="D69" s="1011"/>
      <c r="E69" s="1011"/>
      <c r="F69" s="1011"/>
      <c r="G69" s="1011"/>
      <c r="H69" s="1011"/>
      <c r="I69" s="1011"/>
      <c r="J69" s="1011"/>
      <c r="K69" s="1011"/>
      <c r="L69" s="1011"/>
      <c r="M69" s="1011"/>
      <c r="N69" s="1011"/>
      <c r="O69" s="1133"/>
      <c r="P69" s="1133"/>
      <c r="Q69" s="1011"/>
    </row>
    <row r="70" spans="1:17" x14ac:dyDescent="0.25">
      <c r="A70" s="1011"/>
      <c r="B70" s="1011"/>
      <c r="C70" s="1011"/>
      <c r="D70" s="1011"/>
      <c r="E70" s="1011"/>
      <c r="F70" s="1011"/>
      <c r="G70" s="1011"/>
      <c r="H70" s="1011"/>
      <c r="I70" s="1011"/>
      <c r="J70" s="1011"/>
      <c r="K70" s="1011"/>
      <c r="L70" s="1011"/>
      <c r="M70" s="1011"/>
      <c r="N70" s="1011"/>
      <c r="O70" s="1133"/>
      <c r="P70" s="1133"/>
      <c r="Q70" s="1011"/>
    </row>
    <row r="71" spans="1:17" x14ac:dyDescent="0.25">
      <c r="A71" s="1011"/>
      <c r="B71" s="1011"/>
      <c r="C71" s="1011"/>
      <c r="D71" s="1011"/>
      <c r="E71" s="1011"/>
      <c r="F71" s="1011"/>
      <c r="G71" s="1011"/>
      <c r="H71" s="1011"/>
      <c r="I71" s="1011"/>
      <c r="J71" s="1011"/>
      <c r="K71" s="1011"/>
      <c r="L71" s="1011"/>
      <c r="M71" s="1011"/>
      <c r="N71" s="1011"/>
      <c r="O71" s="1133"/>
      <c r="P71" s="1133"/>
      <c r="Q71" s="1011"/>
    </row>
    <row r="72" spans="1:17" x14ac:dyDescent="0.25">
      <c r="A72" s="1011"/>
      <c r="B72" s="1011"/>
      <c r="C72" s="1011"/>
      <c r="D72" s="1011"/>
      <c r="E72" s="1011"/>
      <c r="F72" s="1011"/>
      <c r="G72" s="1011"/>
      <c r="H72" s="1011"/>
      <c r="I72" s="1011"/>
      <c r="J72" s="1011"/>
      <c r="K72" s="1011"/>
      <c r="L72" s="1011"/>
      <c r="M72" s="1011"/>
      <c r="N72" s="1011"/>
      <c r="O72" s="1133"/>
      <c r="P72" s="1133"/>
      <c r="Q72" s="1011"/>
    </row>
    <row r="73" spans="1:17" x14ac:dyDescent="0.25">
      <c r="A73" s="1011"/>
      <c r="B73" s="1011"/>
      <c r="C73" s="1011"/>
      <c r="D73" s="1011"/>
      <c r="E73" s="1011"/>
      <c r="F73" s="1011"/>
      <c r="G73" s="1011"/>
      <c r="H73" s="1011"/>
      <c r="I73" s="1011"/>
      <c r="J73" s="1011"/>
      <c r="K73" s="1011"/>
      <c r="L73" s="1011"/>
      <c r="M73" s="1011"/>
      <c r="N73" s="1011"/>
      <c r="O73" s="1133"/>
      <c r="P73" s="1133"/>
      <c r="Q73" s="1011"/>
    </row>
    <row r="74" spans="1:17" x14ac:dyDescent="0.25">
      <c r="A74" s="1011"/>
      <c r="B74" s="1011"/>
      <c r="C74" s="1011"/>
      <c r="D74" s="1011"/>
      <c r="E74" s="1011"/>
      <c r="F74" s="1011"/>
      <c r="G74" s="1011"/>
      <c r="H74" s="1011"/>
      <c r="I74" s="1011"/>
      <c r="J74" s="1011"/>
      <c r="K74" s="1011"/>
      <c r="L74" s="1011"/>
      <c r="M74" s="1011"/>
      <c r="N74" s="1011"/>
      <c r="O74" s="1133"/>
      <c r="P74" s="1133"/>
      <c r="Q74" s="1011"/>
    </row>
    <row r="75" spans="1:17" x14ac:dyDescent="0.25">
      <c r="A75" s="1011"/>
      <c r="B75" s="1011"/>
      <c r="C75" s="1011"/>
      <c r="D75" s="1011"/>
      <c r="E75" s="1011"/>
      <c r="F75" s="1011"/>
      <c r="G75" s="1011"/>
      <c r="H75" s="1011"/>
      <c r="I75" s="1011"/>
      <c r="J75" s="1011"/>
      <c r="K75" s="1011"/>
      <c r="L75" s="1011"/>
      <c r="M75" s="1011"/>
      <c r="N75" s="1011"/>
      <c r="O75" s="1133"/>
      <c r="P75" s="1133"/>
      <c r="Q75" s="1011"/>
    </row>
    <row r="76" spans="1:17" x14ac:dyDescent="0.25">
      <c r="A76" s="1011"/>
      <c r="B76" s="1011"/>
      <c r="C76" s="1011"/>
      <c r="D76" s="1011"/>
      <c r="E76" s="1011"/>
      <c r="F76" s="1011"/>
      <c r="G76" s="1011"/>
      <c r="H76" s="1011"/>
      <c r="I76" s="1011"/>
      <c r="J76" s="1011"/>
      <c r="K76" s="1011"/>
      <c r="L76" s="1011"/>
      <c r="M76" s="1011"/>
      <c r="N76" s="1011"/>
      <c r="O76" s="1133"/>
      <c r="P76" s="1133"/>
      <c r="Q76" s="1011"/>
    </row>
    <row r="77" spans="1:17" x14ac:dyDescent="0.25">
      <c r="A77" s="1011"/>
      <c r="B77" s="1011"/>
      <c r="C77" s="1011"/>
      <c r="D77" s="1011"/>
      <c r="E77" s="1011"/>
      <c r="F77" s="1011"/>
      <c r="G77" s="1011"/>
      <c r="H77" s="1011"/>
      <c r="I77" s="1011"/>
      <c r="J77" s="1011"/>
      <c r="K77" s="1011"/>
      <c r="L77" s="1011"/>
      <c r="M77" s="1011"/>
      <c r="N77" s="1011"/>
      <c r="O77" s="1133"/>
      <c r="P77" s="1133"/>
      <c r="Q77" s="1011"/>
    </row>
    <row r="78" spans="1:17" x14ac:dyDescent="0.25">
      <c r="A78" s="1011"/>
      <c r="B78" s="1011"/>
      <c r="C78" s="1011"/>
      <c r="D78" s="1011"/>
      <c r="E78" s="1011"/>
      <c r="F78" s="1011"/>
      <c r="G78" s="1011"/>
      <c r="H78" s="1011"/>
      <c r="I78" s="1011"/>
      <c r="J78" s="1011"/>
      <c r="K78" s="1011"/>
      <c r="L78" s="1011"/>
      <c r="M78" s="1011"/>
      <c r="N78" s="1011"/>
      <c r="O78" s="1133"/>
      <c r="P78" s="1133"/>
      <c r="Q78" s="1011"/>
    </row>
    <row r="79" spans="1:17" x14ac:dyDescent="0.25">
      <c r="A79" s="1011"/>
      <c r="B79" s="1011"/>
      <c r="C79" s="1011"/>
      <c r="D79" s="1011"/>
      <c r="E79" s="1011"/>
      <c r="F79" s="1011"/>
      <c r="G79" s="1011"/>
      <c r="H79" s="1011"/>
      <c r="I79" s="1011"/>
      <c r="J79" s="1011"/>
      <c r="K79" s="1011"/>
      <c r="L79" s="1011"/>
      <c r="M79" s="1011"/>
      <c r="N79" s="1011"/>
      <c r="O79" s="1133"/>
      <c r="P79" s="1133"/>
      <c r="Q79" s="1011"/>
    </row>
    <row r="80" spans="1:17" x14ac:dyDescent="0.25">
      <c r="A80" s="1011"/>
      <c r="B80" s="1011"/>
      <c r="C80" s="1011"/>
      <c r="D80" s="1011"/>
      <c r="E80" s="1011"/>
      <c r="F80" s="1011"/>
      <c r="G80" s="1011"/>
      <c r="H80" s="1011"/>
      <c r="I80" s="1011"/>
      <c r="J80" s="1011"/>
      <c r="K80" s="1011"/>
      <c r="L80" s="1011"/>
      <c r="M80" s="1011"/>
      <c r="N80" s="1011"/>
      <c r="O80" s="1133"/>
      <c r="P80" s="1133"/>
      <c r="Q80" s="1011"/>
    </row>
    <row r="81" spans="1:17" x14ac:dyDescent="0.25">
      <c r="A81" s="1011"/>
      <c r="B81" s="1011"/>
      <c r="C81" s="1011"/>
      <c r="D81" s="1011"/>
      <c r="E81" s="1011"/>
      <c r="F81" s="1011"/>
      <c r="G81" s="1011"/>
      <c r="H81" s="1011"/>
      <c r="I81" s="1011"/>
      <c r="J81" s="1011"/>
      <c r="K81" s="1011"/>
      <c r="L81" s="1011"/>
      <c r="M81" s="1011"/>
      <c r="N81" s="1011"/>
      <c r="O81" s="1133"/>
      <c r="P81" s="1133"/>
      <c r="Q81" s="1011"/>
    </row>
    <row r="82" spans="1:17" x14ac:dyDescent="0.25">
      <c r="A82" s="1011"/>
      <c r="B82" s="1011"/>
      <c r="C82" s="1011"/>
      <c r="D82" s="1011"/>
      <c r="E82" s="1011"/>
      <c r="F82" s="1011"/>
      <c r="G82" s="1011"/>
      <c r="H82" s="1011"/>
      <c r="I82" s="1011"/>
      <c r="J82" s="1011"/>
      <c r="K82" s="1011"/>
      <c r="L82" s="1011"/>
      <c r="M82" s="1011"/>
      <c r="N82" s="1011"/>
      <c r="O82" s="1133"/>
      <c r="P82" s="1133"/>
      <c r="Q82" s="1011"/>
    </row>
    <row r="83" spans="1:17" x14ac:dyDescent="0.25">
      <c r="A83" s="1011"/>
      <c r="B83" s="1011"/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  <c r="M83" s="1011"/>
      <c r="N83" s="1011"/>
      <c r="O83" s="1133"/>
      <c r="P83" s="1133"/>
      <c r="Q83" s="1011"/>
    </row>
    <row r="84" spans="1:17" x14ac:dyDescent="0.25">
      <c r="A84" s="1011"/>
      <c r="B84" s="1011"/>
      <c r="C84" s="1011"/>
      <c r="D84" s="1011"/>
      <c r="E84" s="1011"/>
      <c r="F84" s="1011"/>
      <c r="G84" s="1011"/>
      <c r="H84" s="1011"/>
      <c r="I84" s="1011"/>
      <c r="J84" s="1011"/>
      <c r="K84" s="1011"/>
      <c r="L84" s="1011"/>
      <c r="M84" s="1011"/>
      <c r="N84" s="1011"/>
      <c r="O84" s="1133"/>
      <c r="P84" s="1133"/>
      <c r="Q84" s="1011"/>
    </row>
    <row r="85" spans="1:17" x14ac:dyDescent="0.25">
      <c r="A85" s="1011"/>
      <c r="B85" s="1011"/>
      <c r="C85" s="1011"/>
      <c r="D85" s="1011"/>
      <c r="E85" s="1011"/>
      <c r="F85" s="1011"/>
      <c r="G85" s="1011"/>
      <c r="H85" s="1011"/>
      <c r="I85" s="1011"/>
      <c r="J85" s="1011"/>
      <c r="K85" s="1011"/>
      <c r="L85" s="1011"/>
      <c r="M85" s="1011"/>
      <c r="N85" s="1011"/>
      <c r="O85" s="1133"/>
      <c r="P85" s="1133"/>
      <c r="Q85" s="1011"/>
    </row>
    <row r="86" spans="1:17" x14ac:dyDescent="0.25">
      <c r="A86" s="1011"/>
      <c r="B86" s="1011"/>
      <c r="C86" s="1011"/>
      <c r="D86" s="1011"/>
      <c r="E86" s="1011"/>
      <c r="F86" s="1011"/>
      <c r="G86" s="1011"/>
      <c r="H86" s="1011"/>
      <c r="I86" s="1011"/>
      <c r="J86" s="1011"/>
      <c r="K86" s="1011"/>
      <c r="L86" s="1011"/>
      <c r="M86" s="1011"/>
      <c r="N86" s="1011"/>
      <c r="O86" s="1133"/>
      <c r="P86" s="1133"/>
      <c r="Q86" s="1011"/>
    </row>
    <row r="87" spans="1:17" x14ac:dyDescent="0.25">
      <c r="A87" s="1011"/>
      <c r="B87" s="1011"/>
      <c r="C87" s="1011"/>
      <c r="D87" s="1011"/>
      <c r="E87" s="1011"/>
      <c r="F87" s="1011"/>
      <c r="G87" s="1011"/>
      <c r="H87" s="1011"/>
      <c r="I87" s="1011"/>
      <c r="J87" s="1011"/>
      <c r="K87" s="1011"/>
      <c r="L87" s="1011"/>
      <c r="M87" s="1011"/>
      <c r="N87" s="1011"/>
      <c r="O87" s="1133"/>
      <c r="P87" s="1133"/>
      <c r="Q87" s="1011"/>
    </row>
    <row r="88" spans="1:17" x14ac:dyDescent="0.25">
      <c r="A88" s="1011"/>
      <c r="B88" s="1011"/>
      <c r="C88" s="1011"/>
      <c r="D88" s="1011"/>
      <c r="E88" s="1011"/>
      <c r="F88" s="1011"/>
      <c r="G88" s="1011"/>
      <c r="H88" s="1011"/>
      <c r="I88" s="1011"/>
      <c r="J88" s="1011"/>
      <c r="K88" s="1011"/>
      <c r="L88" s="1011"/>
      <c r="M88" s="1011"/>
      <c r="N88" s="1011"/>
      <c r="O88" s="1133"/>
      <c r="P88" s="1133"/>
      <c r="Q88" s="1011"/>
    </row>
    <row r="89" spans="1:17" x14ac:dyDescent="0.25">
      <c r="A89" s="1011"/>
      <c r="B89" s="1011"/>
      <c r="C89" s="1011"/>
      <c r="D89" s="1011"/>
      <c r="E89" s="1011"/>
      <c r="F89" s="1011"/>
      <c r="G89" s="1011"/>
      <c r="H89" s="1011"/>
      <c r="I89" s="1011"/>
      <c r="J89" s="1011"/>
      <c r="K89" s="1011"/>
      <c r="L89" s="1011"/>
      <c r="M89" s="1011"/>
      <c r="N89" s="1011"/>
      <c r="O89" s="1133"/>
      <c r="P89" s="1133"/>
      <c r="Q89" s="1011"/>
    </row>
    <row r="90" spans="1:17" x14ac:dyDescent="0.25">
      <c r="A90" s="1011"/>
      <c r="B90" s="1011"/>
      <c r="C90" s="1011"/>
      <c r="D90" s="1011"/>
      <c r="E90" s="1011"/>
      <c r="F90" s="1011"/>
      <c r="G90" s="1011"/>
      <c r="H90" s="1011"/>
      <c r="I90" s="1011"/>
      <c r="J90" s="1011"/>
      <c r="K90" s="1011"/>
      <c r="L90" s="1011"/>
      <c r="M90" s="1011"/>
      <c r="N90" s="1011"/>
      <c r="O90" s="1133"/>
      <c r="P90" s="1133"/>
      <c r="Q90" s="1011"/>
    </row>
    <row r="91" spans="1:17" x14ac:dyDescent="0.25">
      <c r="A91" s="1011"/>
      <c r="B91" s="1011"/>
      <c r="C91" s="1011"/>
      <c r="D91" s="1011"/>
      <c r="E91" s="1011"/>
      <c r="F91" s="1011"/>
      <c r="G91" s="1011"/>
      <c r="H91" s="1011"/>
      <c r="I91" s="1011"/>
      <c r="J91" s="1011"/>
      <c r="K91" s="1011"/>
      <c r="L91" s="1011"/>
      <c r="M91" s="1011"/>
      <c r="N91" s="1011"/>
      <c r="O91" s="1133"/>
      <c r="P91" s="1133"/>
      <c r="Q91" s="1011"/>
    </row>
    <row r="92" spans="1:17" x14ac:dyDescent="0.25">
      <c r="A92" s="1011"/>
      <c r="B92" s="1011"/>
      <c r="C92" s="1011"/>
      <c r="D92" s="1011"/>
      <c r="E92" s="1011"/>
      <c r="F92" s="1011"/>
      <c r="G92" s="1011"/>
      <c r="H92" s="1011"/>
      <c r="I92" s="1011"/>
      <c r="J92" s="1011"/>
      <c r="K92" s="1011"/>
      <c r="L92" s="1011"/>
      <c r="M92" s="1011"/>
      <c r="N92" s="1011"/>
      <c r="O92" s="1133"/>
      <c r="P92" s="1133"/>
      <c r="Q92" s="1011"/>
    </row>
    <row r="93" spans="1:17" x14ac:dyDescent="0.25">
      <c r="A93" s="1011"/>
      <c r="B93" s="1011"/>
      <c r="C93" s="1011"/>
      <c r="D93" s="1011"/>
      <c r="E93" s="1011"/>
      <c r="F93" s="1011"/>
      <c r="G93" s="1011"/>
      <c r="H93" s="1011"/>
      <c r="I93" s="1011"/>
      <c r="J93" s="1011"/>
      <c r="K93" s="1011"/>
      <c r="L93" s="1011"/>
      <c r="M93" s="1011"/>
      <c r="N93" s="1011"/>
      <c r="O93" s="1133"/>
      <c r="P93" s="1133"/>
      <c r="Q93" s="1011"/>
    </row>
    <row r="94" spans="1:17" x14ac:dyDescent="0.25">
      <c r="A94" s="1011"/>
      <c r="B94" s="1011"/>
      <c r="C94" s="1011"/>
      <c r="D94" s="1011"/>
      <c r="E94" s="1011"/>
      <c r="F94" s="1011"/>
      <c r="G94" s="1011"/>
      <c r="H94" s="1011"/>
      <c r="I94" s="1011"/>
      <c r="J94" s="1011"/>
      <c r="K94" s="1011"/>
      <c r="L94" s="1011"/>
      <c r="M94" s="1011"/>
      <c r="N94" s="1011"/>
      <c r="O94" s="1133"/>
      <c r="P94" s="1133"/>
      <c r="Q94" s="1011"/>
    </row>
    <row r="95" spans="1:17" x14ac:dyDescent="0.25">
      <c r="A95" s="1011"/>
      <c r="B95" s="1011"/>
      <c r="C95" s="1011"/>
      <c r="D95" s="1011"/>
      <c r="E95" s="1011"/>
      <c r="F95" s="1011"/>
      <c r="G95" s="1011"/>
      <c r="H95" s="1011"/>
      <c r="I95" s="1011"/>
      <c r="J95" s="1011"/>
      <c r="K95" s="1011"/>
      <c r="L95" s="1011"/>
      <c r="M95" s="1011"/>
      <c r="N95" s="1011"/>
      <c r="O95" s="1133"/>
      <c r="P95" s="1133"/>
      <c r="Q95" s="1011"/>
    </row>
    <row r="96" spans="1:17" x14ac:dyDescent="0.25">
      <c r="A96" s="1011"/>
      <c r="B96" s="1011"/>
      <c r="C96" s="1011"/>
      <c r="D96" s="1011"/>
      <c r="E96" s="1011"/>
      <c r="F96" s="1011"/>
      <c r="G96" s="1011"/>
      <c r="H96" s="1011"/>
      <c r="I96" s="1011"/>
      <c r="J96" s="1011"/>
      <c r="K96" s="1011"/>
      <c r="L96" s="1011"/>
      <c r="M96" s="1011"/>
      <c r="N96" s="1011"/>
      <c r="O96" s="1133"/>
      <c r="P96" s="1133"/>
      <c r="Q96" s="1011"/>
    </row>
    <row r="97" spans="1:17" x14ac:dyDescent="0.25">
      <c r="A97" s="1011"/>
      <c r="B97" s="1011"/>
      <c r="C97" s="1011"/>
      <c r="D97" s="1011"/>
      <c r="E97" s="1011"/>
      <c r="F97" s="1011"/>
      <c r="G97" s="1011"/>
      <c r="H97" s="1011"/>
      <c r="I97" s="1011"/>
      <c r="J97" s="1011"/>
      <c r="K97" s="1011"/>
      <c r="L97" s="1011"/>
      <c r="M97" s="1011"/>
      <c r="N97" s="1011"/>
      <c r="O97" s="1133"/>
      <c r="P97" s="1133"/>
      <c r="Q97" s="1011"/>
    </row>
    <row r="98" spans="1:17" x14ac:dyDescent="0.25">
      <c r="A98" s="1011"/>
      <c r="B98" s="1011"/>
      <c r="C98" s="1011"/>
      <c r="D98" s="1011"/>
      <c r="E98" s="1011"/>
      <c r="F98" s="1011"/>
      <c r="G98" s="1011"/>
      <c r="H98" s="1011"/>
      <c r="I98" s="1011"/>
      <c r="J98" s="1011"/>
      <c r="K98" s="1011"/>
      <c r="L98" s="1011"/>
      <c r="M98" s="1011"/>
      <c r="N98" s="1011"/>
      <c r="O98" s="1133"/>
      <c r="P98" s="1133"/>
      <c r="Q98" s="1011"/>
    </row>
    <row r="99" spans="1:17" x14ac:dyDescent="0.25">
      <c r="A99" s="1011"/>
      <c r="B99" s="1011"/>
      <c r="C99" s="1011"/>
      <c r="D99" s="1011"/>
      <c r="E99" s="1011"/>
      <c r="F99" s="1011"/>
      <c r="G99" s="1011"/>
      <c r="H99" s="1011"/>
      <c r="I99" s="1011"/>
      <c r="J99" s="1011"/>
      <c r="K99" s="1011"/>
      <c r="L99" s="1011"/>
      <c r="M99" s="1011"/>
      <c r="N99" s="1011"/>
      <c r="O99" s="1133"/>
      <c r="P99" s="1133"/>
      <c r="Q99" s="1011"/>
    </row>
    <row r="100" spans="1:17" x14ac:dyDescent="0.25">
      <c r="A100" s="1011"/>
      <c r="B100" s="1011"/>
      <c r="C100" s="1011"/>
      <c r="D100" s="1011"/>
      <c r="E100" s="1011"/>
      <c r="F100" s="1011"/>
      <c r="G100" s="1011"/>
      <c r="H100" s="1011"/>
      <c r="I100" s="1011"/>
      <c r="J100" s="1011"/>
      <c r="K100" s="1011"/>
      <c r="L100" s="1011"/>
      <c r="M100" s="1011"/>
      <c r="N100" s="1011"/>
      <c r="O100" s="1133"/>
      <c r="P100" s="1133"/>
      <c r="Q100" s="1011"/>
    </row>
    <row r="101" spans="1:17" x14ac:dyDescent="0.25">
      <c r="A101" s="1011"/>
      <c r="B101" s="1011"/>
      <c r="C101" s="1011"/>
      <c r="D101" s="1011"/>
      <c r="E101" s="1011"/>
      <c r="F101" s="1011"/>
      <c r="G101" s="1011"/>
      <c r="H101" s="1011"/>
      <c r="I101" s="1011"/>
      <c r="J101" s="1011"/>
      <c r="K101" s="1011"/>
      <c r="L101" s="1011"/>
      <c r="M101" s="1011"/>
      <c r="N101" s="1011"/>
      <c r="O101" s="1133"/>
      <c r="P101" s="1133"/>
      <c r="Q101" s="1011"/>
    </row>
    <row r="102" spans="1:17" x14ac:dyDescent="0.25">
      <c r="A102" s="1011"/>
      <c r="B102" s="1011"/>
      <c r="C102" s="1011"/>
      <c r="D102" s="1011"/>
      <c r="E102" s="1011"/>
      <c r="F102" s="1011"/>
      <c r="G102" s="1011"/>
      <c r="H102" s="1011"/>
      <c r="I102" s="1011"/>
      <c r="J102" s="1011"/>
      <c r="K102" s="1011"/>
      <c r="L102" s="1011"/>
      <c r="M102" s="1011"/>
      <c r="N102" s="1011"/>
      <c r="O102" s="1133"/>
      <c r="P102" s="1133"/>
      <c r="Q102" s="1011"/>
    </row>
    <row r="103" spans="1:17" x14ac:dyDescent="0.25">
      <c r="A103" s="1011"/>
      <c r="B103" s="1011"/>
      <c r="C103" s="1011"/>
      <c r="D103" s="1011"/>
      <c r="E103" s="1011"/>
      <c r="F103" s="1011"/>
      <c r="G103" s="1011"/>
      <c r="H103" s="1011"/>
      <c r="I103" s="1011"/>
      <c r="J103" s="1011"/>
      <c r="K103" s="1011"/>
      <c r="L103" s="1011"/>
      <c r="M103" s="1011"/>
      <c r="N103" s="1011"/>
      <c r="O103" s="1133"/>
      <c r="P103" s="1133"/>
      <c r="Q103" s="1011"/>
    </row>
    <row r="104" spans="1:17" x14ac:dyDescent="0.25">
      <c r="A104" s="1011"/>
      <c r="B104" s="1011"/>
      <c r="C104" s="1011"/>
      <c r="D104" s="1011"/>
      <c r="E104" s="1011"/>
      <c r="F104" s="1011"/>
      <c r="G104" s="1011"/>
      <c r="H104" s="1011"/>
      <c r="I104" s="1011"/>
      <c r="J104" s="1011"/>
      <c r="K104" s="1011"/>
      <c r="L104" s="1011"/>
      <c r="M104" s="1011"/>
      <c r="N104" s="1011"/>
      <c r="O104" s="1133"/>
      <c r="P104" s="1133"/>
      <c r="Q104" s="1011"/>
    </row>
    <row r="105" spans="1:17" x14ac:dyDescent="0.25">
      <c r="A105" s="1011"/>
      <c r="B105" s="1011"/>
      <c r="C105" s="1011"/>
      <c r="D105" s="1011"/>
      <c r="E105" s="1011"/>
      <c r="F105" s="1011"/>
      <c r="G105" s="1011"/>
      <c r="H105" s="1011"/>
      <c r="I105" s="1011"/>
      <c r="J105" s="1011"/>
      <c r="K105" s="1011"/>
      <c r="L105" s="1011"/>
      <c r="M105" s="1011"/>
      <c r="N105" s="1011"/>
      <c r="O105" s="1133"/>
      <c r="P105" s="1133"/>
      <c r="Q105" s="1011"/>
    </row>
    <row r="106" spans="1:17" x14ac:dyDescent="0.25">
      <c r="A106" s="1011"/>
      <c r="B106" s="1011"/>
      <c r="C106" s="1011"/>
      <c r="D106" s="1011"/>
      <c r="E106" s="1011"/>
      <c r="F106" s="1011"/>
      <c r="G106" s="1011"/>
      <c r="H106" s="1011"/>
      <c r="I106" s="1011"/>
      <c r="J106" s="1011"/>
      <c r="K106" s="1011"/>
      <c r="L106" s="1011"/>
      <c r="M106" s="1011"/>
      <c r="N106" s="1011"/>
      <c r="O106" s="1133"/>
      <c r="P106" s="1133"/>
      <c r="Q106" s="1011"/>
    </row>
    <row r="107" spans="1:17" x14ac:dyDescent="0.25">
      <c r="A107" s="1011"/>
      <c r="B107" s="1011"/>
      <c r="C107" s="1011"/>
      <c r="D107" s="1011"/>
      <c r="E107" s="1011"/>
      <c r="F107" s="1011"/>
      <c r="G107" s="1011"/>
      <c r="H107" s="1011"/>
      <c r="I107" s="1011"/>
      <c r="J107" s="1011"/>
      <c r="K107" s="1011"/>
      <c r="L107" s="1011"/>
      <c r="M107" s="1011"/>
      <c r="N107" s="1011"/>
      <c r="O107" s="1133"/>
      <c r="P107" s="1133"/>
      <c r="Q107" s="1011"/>
    </row>
    <row r="108" spans="1:17" x14ac:dyDescent="0.25">
      <c r="A108" s="1011"/>
      <c r="B108" s="1011"/>
      <c r="C108" s="1011"/>
      <c r="D108" s="1011"/>
      <c r="E108" s="1011"/>
      <c r="F108" s="1011"/>
      <c r="G108" s="1011"/>
      <c r="H108" s="1011"/>
      <c r="I108" s="1011"/>
      <c r="J108" s="1011"/>
      <c r="K108" s="1011"/>
      <c r="L108" s="1011"/>
      <c r="M108" s="1011"/>
      <c r="N108" s="1011"/>
      <c r="O108" s="1133"/>
      <c r="P108" s="1133"/>
      <c r="Q108" s="1011"/>
    </row>
    <row r="109" spans="1:17" x14ac:dyDescent="0.25">
      <c r="A109" s="1011"/>
      <c r="B109" s="1011"/>
      <c r="C109" s="1011"/>
      <c r="D109" s="1011"/>
      <c r="E109" s="1011"/>
      <c r="F109" s="1011"/>
      <c r="G109" s="1011"/>
      <c r="H109" s="1011"/>
      <c r="I109" s="1011"/>
      <c r="J109" s="1011"/>
      <c r="K109" s="1011"/>
      <c r="L109" s="1011"/>
      <c r="M109" s="1011"/>
      <c r="N109" s="1011"/>
      <c r="O109" s="1133"/>
      <c r="P109" s="1133"/>
      <c r="Q109" s="1011"/>
    </row>
    <row r="110" spans="1:17" x14ac:dyDescent="0.25">
      <c r="A110" s="1011"/>
      <c r="B110" s="1011"/>
      <c r="C110" s="1011"/>
      <c r="D110" s="1011"/>
      <c r="E110" s="1011"/>
      <c r="F110" s="1011"/>
      <c r="G110" s="1011"/>
      <c r="H110" s="1011"/>
      <c r="I110" s="1011"/>
      <c r="J110" s="1011"/>
      <c r="K110" s="1011"/>
      <c r="L110" s="1011"/>
      <c r="M110" s="1011"/>
      <c r="N110" s="1011"/>
      <c r="O110" s="1133"/>
      <c r="P110" s="1133"/>
      <c r="Q110" s="1011"/>
    </row>
    <row r="111" spans="1:17" x14ac:dyDescent="0.25">
      <c r="A111" s="1011"/>
      <c r="B111" s="1011"/>
      <c r="C111" s="1011"/>
      <c r="D111" s="1011"/>
      <c r="E111" s="1011"/>
      <c r="F111" s="1011"/>
      <c r="G111" s="1011"/>
      <c r="H111" s="1011"/>
      <c r="I111" s="1011"/>
      <c r="J111" s="1011"/>
      <c r="K111" s="1011"/>
      <c r="L111" s="1011"/>
      <c r="M111" s="1011"/>
      <c r="N111" s="1011"/>
      <c r="O111" s="1133"/>
      <c r="P111" s="1133"/>
      <c r="Q111" s="1011"/>
    </row>
    <row r="112" spans="1:17" x14ac:dyDescent="0.25">
      <c r="A112" s="1011"/>
      <c r="B112" s="1011"/>
      <c r="C112" s="1011"/>
      <c r="D112" s="1011"/>
      <c r="E112" s="1011"/>
      <c r="F112" s="1011"/>
      <c r="G112" s="1011"/>
      <c r="H112" s="1011"/>
      <c r="I112" s="1011"/>
      <c r="J112" s="1011"/>
      <c r="K112" s="1011"/>
      <c r="L112" s="1011"/>
      <c r="M112" s="1011"/>
      <c r="N112" s="1011"/>
      <c r="O112" s="1133"/>
      <c r="P112" s="1133"/>
      <c r="Q112" s="1011"/>
    </row>
    <row r="113" spans="1:17" x14ac:dyDescent="0.25">
      <c r="A113" s="1011"/>
      <c r="B113" s="1011"/>
      <c r="C113" s="1011"/>
      <c r="D113" s="1011"/>
      <c r="E113" s="1011"/>
      <c r="F113" s="1011"/>
      <c r="G113" s="1011"/>
      <c r="H113" s="1011"/>
      <c r="I113" s="1011"/>
      <c r="J113" s="1011"/>
      <c r="K113" s="1011"/>
      <c r="L113" s="1011"/>
      <c r="M113" s="1011"/>
      <c r="N113" s="1011"/>
      <c r="O113" s="1133"/>
      <c r="P113" s="1133"/>
      <c r="Q113" s="1011"/>
    </row>
    <row r="114" spans="1:17" x14ac:dyDescent="0.25">
      <c r="A114" s="1011"/>
      <c r="B114" s="1011"/>
      <c r="C114" s="1011"/>
      <c r="D114" s="1011"/>
      <c r="E114" s="1011"/>
      <c r="F114" s="1011"/>
      <c r="G114" s="1011"/>
      <c r="H114" s="1011"/>
      <c r="I114" s="1011"/>
      <c r="J114" s="1011"/>
      <c r="K114" s="1011"/>
      <c r="L114" s="1011"/>
      <c r="M114" s="1011"/>
      <c r="N114" s="1011"/>
      <c r="O114" s="1133"/>
      <c r="P114" s="1133"/>
      <c r="Q114" s="1011"/>
    </row>
    <row r="115" spans="1:17" x14ac:dyDescent="0.25">
      <c r="A115" s="1011"/>
      <c r="B115" s="1011"/>
      <c r="C115" s="1011"/>
      <c r="D115" s="1011"/>
      <c r="E115" s="1011"/>
      <c r="F115" s="1011"/>
      <c r="G115" s="1011"/>
      <c r="H115" s="1011"/>
      <c r="I115" s="1011"/>
      <c r="J115" s="1011"/>
      <c r="K115" s="1011"/>
      <c r="L115" s="1011"/>
      <c r="M115" s="1011"/>
      <c r="N115" s="1011"/>
      <c r="O115" s="1133"/>
      <c r="P115" s="1133"/>
      <c r="Q115" s="1011"/>
    </row>
    <row r="116" spans="1:17" x14ac:dyDescent="0.25">
      <c r="A116" s="1011"/>
      <c r="B116" s="1011"/>
      <c r="C116" s="1011"/>
      <c r="D116" s="1011"/>
      <c r="E116" s="1011"/>
      <c r="F116" s="1011"/>
      <c r="G116" s="1011"/>
      <c r="H116" s="1011"/>
      <c r="I116" s="1011"/>
      <c r="J116" s="1011"/>
      <c r="K116" s="1011"/>
      <c r="L116" s="1011"/>
      <c r="M116" s="1011"/>
      <c r="N116" s="1011"/>
      <c r="O116" s="1133"/>
      <c r="P116" s="1133"/>
      <c r="Q116" s="1011"/>
    </row>
    <row r="117" spans="1:17" x14ac:dyDescent="0.25">
      <c r="A117" s="1011"/>
      <c r="B117" s="1011"/>
      <c r="C117" s="1011"/>
      <c r="D117" s="1011"/>
      <c r="E117" s="1011"/>
      <c r="F117" s="1011"/>
      <c r="G117" s="1011"/>
      <c r="H117" s="1011"/>
      <c r="I117" s="1011"/>
      <c r="J117" s="1011"/>
      <c r="K117" s="1011"/>
      <c r="L117" s="1011"/>
      <c r="M117" s="1011"/>
      <c r="N117" s="1011"/>
      <c r="O117" s="1133"/>
      <c r="P117" s="1133"/>
      <c r="Q117" s="1011"/>
    </row>
    <row r="118" spans="1:17" x14ac:dyDescent="0.25">
      <c r="A118" s="1011"/>
      <c r="B118" s="1011"/>
      <c r="C118" s="1011"/>
      <c r="D118" s="1011"/>
      <c r="E118" s="1011"/>
      <c r="F118" s="1011"/>
      <c r="G118" s="1011"/>
      <c r="H118" s="1011"/>
      <c r="I118" s="1011"/>
      <c r="J118" s="1011"/>
      <c r="K118" s="1011"/>
      <c r="L118" s="1011"/>
      <c r="M118" s="1011"/>
      <c r="N118" s="1011"/>
      <c r="O118" s="1133"/>
      <c r="P118" s="1133"/>
      <c r="Q118" s="1011"/>
    </row>
    <row r="119" spans="1:17" x14ac:dyDescent="0.25">
      <c r="A119" s="1011"/>
      <c r="B119" s="1011"/>
      <c r="C119" s="1011"/>
      <c r="D119" s="1011"/>
      <c r="E119" s="1011"/>
      <c r="F119" s="1011"/>
      <c r="G119" s="1011"/>
      <c r="H119" s="1011"/>
      <c r="I119" s="1011"/>
      <c r="J119" s="1011"/>
      <c r="K119" s="1011"/>
      <c r="L119" s="1011"/>
      <c r="M119" s="1011"/>
      <c r="N119" s="1011"/>
      <c r="O119" s="1133"/>
      <c r="P119" s="1133"/>
      <c r="Q119" s="1011"/>
    </row>
    <row r="120" spans="1:17" x14ac:dyDescent="0.25">
      <c r="A120" s="1011"/>
      <c r="B120" s="1011"/>
      <c r="C120" s="1011"/>
      <c r="D120" s="1011"/>
      <c r="E120" s="1011"/>
      <c r="F120" s="1011"/>
      <c r="G120" s="1011"/>
      <c r="H120" s="1011"/>
      <c r="I120" s="1011"/>
      <c r="J120" s="1011"/>
      <c r="K120" s="1011"/>
      <c r="L120" s="1011"/>
      <c r="M120" s="1011"/>
      <c r="N120" s="1011"/>
      <c r="O120" s="1133"/>
      <c r="P120" s="1133"/>
      <c r="Q120" s="1011"/>
    </row>
    <row r="121" spans="1:17" x14ac:dyDescent="0.25">
      <c r="A121" s="1011"/>
      <c r="B121" s="1011"/>
      <c r="C121" s="1011"/>
      <c r="D121" s="1011"/>
      <c r="E121" s="1011"/>
      <c r="F121" s="1011"/>
      <c r="G121" s="1011"/>
      <c r="H121" s="1011"/>
      <c r="I121" s="1011"/>
      <c r="J121" s="1011"/>
      <c r="K121" s="1011"/>
      <c r="L121" s="1011"/>
      <c r="M121" s="1011"/>
      <c r="N121" s="1011"/>
      <c r="O121" s="1133"/>
      <c r="P121" s="1133"/>
      <c r="Q121" s="1011"/>
    </row>
    <row r="122" spans="1:17" x14ac:dyDescent="0.25">
      <c r="A122" s="1011"/>
      <c r="B122" s="1011"/>
      <c r="C122" s="1011"/>
      <c r="D122" s="1011"/>
      <c r="E122" s="1011"/>
      <c r="F122" s="1011"/>
      <c r="G122" s="1011"/>
      <c r="H122" s="1011"/>
      <c r="I122" s="1011"/>
      <c r="J122" s="1011"/>
      <c r="K122" s="1011"/>
      <c r="L122" s="1011"/>
      <c r="M122" s="1011"/>
      <c r="N122" s="1011"/>
      <c r="O122" s="1133"/>
      <c r="P122" s="1133"/>
      <c r="Q122" s="1011"/>
    </row>
    <row r="123" spans="1:17" x14ac:dyDescent="0.25">
      <c r="A123" s="1011"/>
      <c r="B123" s="1011"/>
      <c r="C123" s="1011"/>
      <c r="D123" s="1011"/>
      <c r="E123" s="1011"/>
      <c r="F123" s="1011"/>
      <c r="G123" s="1011"/>
      <c r="H123" s="1011"/>
      <c r="I123" s="1011"/>
      <c r="J123" s="1011"/>
      <c r="K123" s="1011"/>
      <c r="L123" s="1011"/>
      <c r="M123" s="1011"/>
      <c r="N123" s="1011"/>
      <c r="O123" s="1133"/>
      <c r="P123" s="1133"/>
      <c r="Q123" s="1011"/>
    </row>
    <row r="124" spans="1:17" x14ac:dyDescent="0.25">
      <c r="A124" s="1011"/>
      <c r="B124" s="1011"/>
      <c r="C124" s="1011"/>
      <c r="D124" s="1011"/>
      <c r="E124" s="1011"/>
      <c r="F124" s="1011"/>
      <c r="G124" s="1011"/>
      <c r="H124" s="1011"/>
      <c r="I124" s="1011"/>
      <c r="J124" s="1011"/>
      <c r="K124" s="1011"/>
      <c r="L124" s="1011"/>
      <c r="M124" s="1011"/>
      <c r="N124" s="1011"/>
      <c r="O124" s="1133"/>
      <c r="P124" s="1133"/>
      <c r="Q124" s="1011"/>
    </row>
    <row r="125" spans="1:17" x14ac:dyDescent="0.25">
      <c r="A125" s="1011"/>
      <c r="B125" s="1011"/>
      <c r="C125" s="1011"/>
      <c r="D125" s="1011"/>
      <c r="E125" s="1011"/>
      <c r="F125" s="1011"/>
      <c r="G125" s="1011"/>
      <c r="H125" s="1011"/>
      <c r="I125" s="1011"/>
      <c r="J125" s="1011"/>
      <c r="K125" s="1011"/>
      <c r="L125" s="1011"/>
      <c r="M125" s="1011"/>
      <c r="N125" s="1011"/>
      <c r="O125" s="1133"/>
      <c r="P125" s="1133"/>
      <c r="Q125" s="1011"/>
    </row>
    <row r="126" spans="1:17" x14ac:dyDescent="0.25">
      <c r="A126" s="1011"/>
      <c r="B126" s="1011"/>
      <c r="C126" s="1011"/>
      <c r="D126" s="1011"/>
      <c r="E126" s="1011"/>
      <c r="F126" s="1011"/>
      <c r="G126" s="1011"/>
      <c r="H126" s="1011"/>
      <c r="I126" s="1011"/>
      <c r="J126" s="1011"/>
      <c r="K126" s="1011"/>
      <c r="L126" s="1011"/>
      <c r="M126" s="1011"/>
      <c r="N126" s="1011"/>
      <c r="O126" s="1133"/>
      <c r="P126" s="1133"/>
      <c r="Q126" s="1011"/>
    </row>
    <row r="127" spans="1:17" x14ac:dyDescent="0.25">
      <c r="A127" s="1011"/>
      <c r="B127" s="1011"/>
      <c r="C127" s="1011"/>
      <c r="D127" s="1011"/>
      <c r="E127" s="1011"/>
      <c r="F127" s="1011"/>
      <c r="G127" s="1011"/>
      <c r="H127" s="1011"/>
      <c r="I127" s="1011"/>
      <c r="J127" s="1011"/>
      <c r="K127" s="1011"/>
      <c r="L127" s="1011"/>
      <c r="M127" s="1011"/>
      <c r="N127" s="1011"/>
      <c r="O127" s="1133"/>
      <c r="P127" s="1133"/>
      <c r="Q127" s="1011"/>
    </row>
    <row r="128" spans="1:17" x14ac:dyDescent="0.25">
      <c r="A128" s="1011"/>
      <c r="B128" s="1011"/>
      <c r="C128" s="1011"/>
      <c r="D128" s="1011"/>
      <c r="E128" s="1011"/>
      <c r="F128" s="1011"/>
      <c r="G128" s="1011"/>
      <c r="H128" s="1011"/>
      <c r="I128" s="1011"/>
      <c r="J128" s="1011"/>
      <c r="K128" s="1011"/>
      <c r="L128" s="1011"/>
      <c r="M128" s="1011"/>
      <c r="N128" s="1011"/>
      <c r="O128" s="1133"/>
      <c r="P128" s="1133"/>
      <c r="Q128" s="1011"/>
    </row>
    <row r="129" spans="1:17" x14ac:dyDescent="0.25">
      <c r="A129" s="1011"/>
      <c r="B129" s="1011"/>
      <c r="C129" s="1011"/>
      <c r="D129" s="1011"/>
      <c r="E129" s="1011"/>
      <c r="F129" s="1011"/>
      <c r="G129" s="1011"/>
      <c r="H129" s="1011"/>
      <c r="I129" s="1011"/>
      <c r="J129" s="1011"/>
      <c r="K129" s="1011"/>
      <c r="L129" s="1011"/>
      <c r="M129" s="1011"/>
      <c r="N129" s="1011"/>
      <c r="O129" s="1133"/>
      <c r="P129" s="1133"/>
      <c r="Q129" s="1011"/>
    </row>
    <row r="130" spans="1:17" x14ac:dyDescent="0.25">
      <c r="A130" s="1011"/>
      <c r="B130" s="1011"/>
      <c r="C130" s="1011"/>
      <c r="D130" s="1011"/>
      <c r="E130" s="1011"/>
      <c r="F130" s="1011"/>
      <c r="G130" s="1011"/>
      <c r="H130" s="1011"/>
      <c r="I130" s="1011"/>
      <c r="J130" s="1011"/>
      <c r="K130" s="1011"/>
      <c r="L130" s="1011"/>
      <c r="M130" s="1011"/>
      <c r="N130" s="1011"/>
      <c r="O130" s="1133"/>
      <c r="P130" s="1133"/>
      <c r="Q130" s="1011"/>
    </row>
    <row r="131" spans="1:17" x14ac:dyDescent="0.25">
      <c r="A131" s="1011"/>
      <c r="B131" s="1011"/>
      <c r="C131" s="1011"/>
      <c r="D131" s="1011"/>
      <c r="E131" s="1011"/>
      <c r="F131" s="1011"/>
      <c r="G131" s="1011"/>
      <c r="H131" s="1011"/>
      <c r="I131" s="1011"/>
      <c r="J131" s="1011"/>
      <c r="K131" s="1011"/>
      <c r="L131" s="1011"/>
      <c r="M131" s="1011"/>
      <c r="N131" s="1011"/>
      <c r="O131" s="1133"/>
      <c r="P131" s="1133"/>
      <c r="Q131" s="1011"/>
    </row>
    <row r="132" spans="1:17" x14ac:dyDescent="0.25">
      <c r="A132" s="1011"/>
      <c r="B132" s="1011"/>
      <c r="C132" s="1011"/>
      <c r="D132" s="1011"/>
      <c r="E132" s="1011"/>
      <c r="F132" s="1011"/>
      <c r="G132" s="1011"/>
      <c r="H132" s="1011"/>
      <c r="I132" s="1011"/>
      <c r="J132" s="1011"/>
      <c r="K132" s="1011"/>
      <c r="L132" s="1011"/>
      <c r="M132" s="1011"/>
      <c r="N132" s="1011"/>
      <c r="O132" s="1133"/>
      <c r="P132" s="1133"/>
      <c r="Q132" s="1011"/>
    </row>
    <row r="133" spans="1:17" x14ac:dyDescent="0.25">
      <c r="A133" s="1011"/>
      <c r="B133" s="1011"/>
      <c r="C133" s="1011"/>
      <c r="D133" s="1011"/>
      <c r="E133" s="1011"/>
      <c r="F133" s="1011"/>
      <c r="G133" s="1011"/>
      <c r="H133" s="1011"/>
      <c r="I133" s="1011"/>
      <c r="J133" s="1011"/>
      <c r="K133" s="1011"/>
      <c r="L133" s="1011"/>
      <c r="M133" s="1011"/>
      <c r="N133" s="1011"/>
      <c r="O133" s="1133"/>
      <c r="P133" s="1133"/>
      <c r="Q133" s="1011"/>
    </row>
    <row r="134" spans="1:17" x14ac:dyDescent="0.25">
      <c r="A134" s="1011"/>
      <c r="B134" s="1011"/>
      <c r="C134" s="1011"/>
      <c r="D134" s="1011"/>
      <c r="E134" s="1011"/>
      <c r="F134" s="1011"/>
      <c r="G134" s="1011"/>
      <c r="H134" s="1011"/>
      <c r="I134" s="1011"/>
      <c r="J134" s="1011"/>
      <c r="K134" s="1011"/>
      <c r="L134" s="1011"/>
      <c r="M134" s="1011"/>
      <c r="N134" s="1011"/>
      <c r="O134" s="1133"/>
      <c r="P134" s="1133"/>
      <c r="Q134" s="1011"/>
    </row>
    <row r="135" spans="1:17" x14ac:dyDescent="0.25">
      <c r="A135" s="1011"/>
      <c r="B135" s="1011"/>
      <c r="C135" s="1011"/>
      <c r="D135" s="1011"/>
      <c r="E135" s="1011"/>
      <c r="F135" s="1011"/>
      <c r="G135" s="1011"/>
      <c r="H135" s="1011"/>
      <c r="I135" s="1011"/>
      <c r="J135" s="1011"/>
      <c r="K135" s="1011"/>
      <c r="L135" s="1011"/>
      <c r="M135" s="1011"/>
      <c r="N135" s="1011"/>
      <c r="O135" s="1133"/>
      <c r="P135" s="1133"/>
      <c r="Q135" s="1011"/>
    </row>
    <row r="136" spans="1:17" x14ac:dyDescent="0.25">
      <c r="A136" s="1011"/>
      <c r="B136" s="1011"/>
      <c r="C136" s="1011"/>
      <c r="D136" s="1011"/>
      <c r="E136" s="1011"/>
      <c r="F136" s="1011"/>
      <c r="G136" s="1011"/>
      <c r="H136" s="1011"/>
      <c r="I136" s="1011"/>
      <c r="J136" s="1011"/>
      <c r="K136" s="1011"/>
      <c r="L136" s="1011"/>
      <c r="M136" s="1011"/>
      <c r="N136" s="1011"/>
      <c r="O136" s="1133"/>
      <c r="P136" s="1133"/>
      <c r="Q136" s="1011"/>
    </row>
    <row r="137" spans="1:17" x14ac:dyDescent="0.25">
      <c r="A137" s="1011"/>
      <c r="B137" s="1011"/>
      <c r="C137" s="1011"/>
      <c r="D137" s="1011"/>
      <c r="E137" s="1011"/>
      <c r="F137" s="1011"/>
      <c r="G137" s="1011"/>
      <c r="H137" s="1011"/>
      <c r="I137" s="1011"/>
      <c r="J137" s="1011"/>
      <c r="K137" s="1011"/>
      <c r="L137" s="1011"/>
      <c r="M137" s="1011"/>
      <c r="N137" s="1011"/>
      <c r="O137" s="1133"/>
      <c r="P137" s="1133"/>
      <c r="Q137" s="1011"/>
    </row>
    <row r="138" spans="1:17" x14ac:dyDescent="0.25">
      <c r="A138" s="1011"/>
      <c r="B138" s="1011"/>
      <c r="C138" s="1011"/>
      <c r="D138" s="1011"/>
      <c r="E138" s="1011"/>
      <c r="F138" s="1011"/>
      <c r="G138" s="1011"/>
      <c r="H138" s="1011"/>
      <c r="I138" s="1011"/>
      <c r="J138" s="1011"/>
      <c r="K138" s="1011"/>
      <c r="L138" s="1011"/>
      <c r="M138" s="1011"/>
      <c r="N138" s="1011"/>
      <c r="O138" s="1133"/>
      <c r="P138" s="1133"/>
      <c r="Q138" s="1011"/>
    </row>
    <row r="139" spans="1:17" x14ac:dyDescent="0.25">
      <c r="A139" s="1011"/>
      <c r="B139" s="1011"/>
      <c r="C139" s="1011"/>
      <c r="D139" s="1011"/>
      <c r="E139" s="1011"/>
      <c r="F139" s="1011"/>
      <c r="G139" s="1011"/>
      <c r="H139" s="1011"/>
      <c r="I139" s="1011"/>
      <c r="J139" s="1011"/>
      <c r="K139" s="1011"/>
      <c r="L139" s="1011"/>
      <c r="M139" s="1011"/>
      <c r="N139" s="1011"/>
      <c r="O139" s="1133"/>
      <c r="P139" s="1133"/>
      <c r="Q139" s="1011"/>
    </row>
    <row r="140" spans="1:17" x14ac:dyDescent="0.25">
      <c r="A140" s="1011"/>
      <c r="B140" s="1011"/>
      <c r="C140" s="1011"/>
      <c r="D140" s="1011"/>
      <c r="E140" s="1011"/>
      <c r="F140" s="1011"/>
      <c r="G140" s="1011"/>
      <c r="H140" s="1011"/>
      <c r="I140" s="1011"/>
      <c r="J140" s="1011"/>
      <c r="K140" s="1011"/>
      <c r="L140" s="1011"/>
      <c r="M140" s="1011"/>
      <c r="N140" s="1011"/>
      <c r="O140" s="1133"/>
      <c r="P140" s="1133"/>
      <c r="Q140" s="1011"/>
    </row>
    <row r="141" spans="1:17" x14ac:dyDescent="0.25">
      <c r="A141" s="1011"/>
      <c r="B141" s="1011"/>
      <c r="C141" s="1011"/>
      <c r="D141" s="1011"/>
      <c r="E141" s="1011"/>
      <c r="F141" s="1011"/>
      <c r="G141" s="1011"/>
      <c r="H141" s="1011"/>
      <c r="I141" s="1011"/>
      <c r="J141" s="1011"/>
      <c r="K141" s="1011"/>
      <c r="L141" s="1011"/>
      <c r="M141" s="1011"/>
      <c r="N141" s="1011"/>
      <c r="O141" s="1133"/>
      <c r="P141" s="1133"/>
      <c r="Q141" s="1011"/>
    </row>
    <row r="142" spans="1:17" x14ac:dyDescent="0.25">
      <c r="A142" s="1011"/>
      <c r="B142" s="1011"/>
      <c r="C142" s="1011"/>
      <c r="D142" s="1011"/>
      <c r="E142" s="1011"/>
      <c r="F142" s="1011"/>
      <c r="G142" s="1011"/>
      <c r="H142" s="1011"/>
      <c r="I142" s="1011"/>
      <c r="J142" s="1011"/>
      <c r="K142" s="1011"/>
      <c r="L142" s="1011"/>
      <c r="M142" s="1011"/>
      <c r="N142" s="1011"/>
      <c r="O142" s="1133"/>
      <c r="P142" s="1133"/>
      <c r="Q142" s="1011"/>
    </row>
    <row r="143" spans="1:17" x14ac:dyDescent="0.25">
      <c r="A143" s="1011"/>
      <c r="B143" s="1011"/>
      <c r="C143" s="1011"/>
      <c r="D143" s="1011"/>
      <c r="E143" s="1011"/>
      <c r="F143" s="1011"/>
      <c r="G143" s="1011"/>
      <c r="H143" s="1011"/>
      <c r="I143" s="1011"/>
      <c r="J143" s="1011"/>
      <c r="K143" s="1011"/>
      <c r="L143" s="1011"/>
      <c r="M143" s="1011"/>
      <c r="N143" s="1011"/>
      <c r="O143" s="1133"/>
      <c r="P143" s="1133"/>
      <c r="Q143" s="1011"/>
    </row>
    <row r="144" spans="1:17" x14ac:dyDescent="0.25">
      <c r="A144" s="1011"/>
      <c r="B144" s="1011"/>
      <c r="C144" s="1011"/>
      <c r="D144" s="1011"/>
      <c r="E144" s="1011"/>
      <c r="F144" s="1011"/>
      <c r="G144" s="1011"/>
      <c r="H144" s="1011"/>
      <c r="I144" s="1011"/>
      <c r="J144" s="1011"/>
      <c r="K144" s="1011"/>
      <c r="L144" s="1011"/>
      <c r="M144" s="1011"/>
      <c r="N144" s="1011"/>
      <c r="O144" s="1133"/>
      <c r="P144" s="1133"/>
      <c r="Q144" s="1011"/>
    </row>
    <row r="145" spans="1:17" x14ac:dyDescent="0.25">
      <c r="A145" s="1011"/>
      <c r="B145" s="1011"/>
      <c r="C145" s="1011"/>
      <c r="D145" s="1011"/>
      <c r="E145" s="1011"/>
      <c r="F145" s="1011"/>
      <c r="G145" s="1011"/>
      <c r="H145" s="1011"/>
      <c r="I145" s="1011"/>
      <c r="J145" s="1011"/>
      <c r="K145" s="1011"/>
      <c r="L145" s="1011"/>
      <c r="M145" s="1011"/>
      <c r="N145" s="1011"/>
      <c r="O145" s="1133"/>
      <c r="P145" s="1133"/>
      <c r="Q145" s="1011"/>
    </row>
    <row r="146" spans="1:17" x14ac:dyDescent="0.25">
      <c r="A146" s="1011"/>
      <c r="B146" s="1011"/>
      <c r="C146" s="1011"/>
      <c r="D146" s="1011"/>
      <c r="E146" s="1011"/>
      <c r="F146" s="1011"/>
      <c r="G146" s="1011"/>
      <c r="H146" s="1011"/>
      <c r="I146" s="1011"/>
      <c r="J146" s="1011"/>
      <c r="K146" s="1011"/>
      <c r="L146" s="1011"/>
      <c r="M146" s="1011"/>
      <c r="N146" s="1011"/>
      <c r="O146" s="1133"/>
      <c r="P146" s="1133"/>
      <c r="Q146" s="1011"/>
    </row>
    <row r="147" spans="1:17" x14ac:dyDescent="0.25">
      <c r="A147" s="1011"/>
      <c r="B147" s="1011"/>
      <c r="C147" s="1011"/>
      <c r="D147" s="1011"/>
      <c r="E147" s="1011"/>
      <c r="F147" s="1011"/>
      <c r="G147" s="1011"/>
      <c r="H147" s="1011"/>
      <c r="I147" s="1011"/>
      <c r="J147" s="1011"/>
      <c r="K147" s="1011"/>
      <c r="L147" s="1011"/>
      <c r="M147" s="1011"/>
      <c r="N147" s="1011"/>
      <c r="O147" s="1133"/>
      <c r="P147" s="1133"/>
      <c r="Q147" s="1011"/>
    </row>
    <row r="148" spans="1:17" x14ac:dyDescent="0.25">
      <c r="A148" s="1011"/>
      <c r="B148" s="1011"/>
      <c r="C148" s="1011"/>
      <c r="D148" s="1011"/>
      <c r="E148" s="1011"/>
      <c r="F148" s="1011"/>
      <c r="G148" s="1011"/>
      <c r="H148" s="1011"/>
      <c r="I148" s="1011"/>
      <c r="J148" s="1011"/>
      <c r="K148" s="1011"/>
      <c r="L148" s="1011"/>
      <c r="M148" s="1011"/>
      <c r="N148" s="1011"/>
      <c r="O148" s="1133"/>
      <c r="P148" s="1133"/>
      <c r="Q148" s="1011"/>
    </row>
    <row r="149" spans="1:17" x14ac:dyDescent="0.25">
      <c r="A149" s="1011"/>
      <c r="B149" s="1011"/>
      <c r="C149" s="1011"/>
      <c r="D149" s="1011"/>
      <c r="E149" s="1011"/>
      <c r="F149" s="1011"/>
      <c r="G149" s="1011"/>
      <c r="H149" s="1011"/>
      <c r="I149" s="1011"/>
      <c r="J149" s="1011"/>
      <c r="K149" s="1011"/>
      <c r="L149" s="1011"/>
      <c r="M149" s="1011"/>
      <c r="N149" s="1011"/>
      <c r="O149" s="1133"/>
      <c r="P149" s="1133"/>
      <c r="Q149" s="1011"/>
    </row>
    <row r="150" spans="1:17" x14ac:dyDescent="0.25">
      <c r="A150" s="1011"/>
      <c r="B150" s="1011"/>
      <c r="C150" s="1011"/>
      <c r="D150" s="1011"/>
      <c r="E150" s="1011"/>
      <c r="F150" s="1011"/>
      <c r="G150" s="1011"/>
      <c r="H150" s="1011"/>
      <c r="I150" s="1011"/>
      <c r="J150" s="1011"/>
      <c r="K150" s="1011"/>
      <c r="L150" s="1011"/>
      <c r="M150" s="1011"/>
      <c r="N150" s="1011"/>
      <c r="O150" s="1133"/>
      <c r="P150" s="1133"/>
      <c r="Q150" s="1011"/>
    </row>
    <row r="151" spans="1:17" x14ac:dyDescent="0.25">
      <c r="A151" s="1011"/>
      <c r="B151" s="1011"/>
      <c r="C151" s="1011"/>
      <c r="D151" s="1011"/>
      <c r="E151" s="1011"/>
      <c r="F151" s="1011"/>
      <c r="G151" s="1011"/>
      <c r="H151" s="1011"/>
      <c r="I151" s="1011"/>
      <c r="J151" s="1011"/>
      <c r="K151" s="1011"/>
      <c r="L151" s="1011"/>
      <c r="M151" s="1011"/>
      <c r="N151" s="1011"/>
      <c r="O151" s="1133"/>
      <c r="P151" s="1133"/>
      <c r="Q151" s="1011"/>
    </row>
    <row r="152" spans="1:17" x14ac:dyDescent="0.25">
      <c r="A152" s="1011"/>
      <c r="B152" s="1011"/>
      <c r="C152" s="1011"/>
      <c r="D152" s="1011"/>
      <c r="E152" s="1011"/>
      <c r="F152" s="1011"/>
      <c r="G152" s="1011"/>
      <c r="H152" s="1011"/>
      <c r="I152" s="1011"/>
      <c r="J152" s="1011"/>
      <c r="K152" s="1011"/>
      <c r="L152" s="1011"/>
      <c r="M152" s="1011"/>
      <c r="N152" s="1011"/>
      <c r="O152" s="1133"/>
      <c r="P152" s="1133"/>
      <c r="Q152" s="1011"/>
    </row>
    <row r="153" spans="1:17" x14ac:dyDescent="0.25">
      <c r="A153" s="1011"/>
      <c r="B153" s="1011"/>
      <c r="C153" s="1011"/>
      <c r="D153" s="1011"/>
      <c r="E153" s="1011"/>
      <c r="F153" s="1011"/>
      <c r="G153" s="1011"/>
      <c r="H153" s="1011"/>
      <c r="I153" s="1011"/>
      <c r="J153" s="1011"/>
      <c r="K153" s="1011"/>
      <c r="L153" s="1011"/>
      <c r="M153" s="1011"/>
      <c r="N153" s="1011"/>
      <c r="O153" s="1133"/>
      <c r="P153" s="1133"/>
      <c r="Q153" s="1011"/>
    </row>
    <row r="154" spans="1:17" x14ac:dyDescent="0.25">
      <c r="A154" s="1011"/>
      <c r="B154" s="1011"/>
      <c r="C154" s="1011"/>
      <c r="D154" s="1011"/>
      <c r="E154" s="1011"/>
      <c r="F154" s="1011"/>
      <c r="G154" s="1011"/>
      <c r="H154" s="1011"/>
      <c r="I154" s="1011"/>
      <c r="J154" s="1011"/>
      <c r="K154" s="1011"/>
      <c r="L154" s="1011"/>
      <c r="M154" s="1011"/>
      <c r="N154" s="1011"/>
      <c r="O154" s="1133"/>
      <c r="P154" s="1133"/>
      <c r="Q154" s="1011"/>
    </row>
    <row r="155" spans="1:17" x14ac:dyDescent="0.25">
      <c r="A155" s="1011"/>
      <c r="B155" s="1011"/>
      <c r="C155" s="1011"/>
      <c r="D155" s="1011"/>
      <c r="E155" s="1011"/>
      <c r="F155" s="1011"/>
      <c r="G155" s="1011"/>
      <c r="H155" s="1011"/>
      <c r="I155" s="1011"/>
      <c r="J155" s="1011"/>
      <c r="K155" s="1011"/>
      <c r="L155" s="1011"/>
      <c r="M155" s="1011"/>
      <c r="N155" s="1011"/>
      <c r="O155" s="1133"/>
      <c r="P155" s="1133"/>
      <c r="Q155" s="1011"/>
    </row>
    <row r="156" spans="1:17" x14ac:dyDescent="0.25">
      <c r="A156" s="1011"/>
      <c r="B156" s="1011"/>
      <c r="C156" s="1011"/>
      <c r="D156" s="1011"/>
      <c r="E156" s="1011"/>
      <c r="F156" s="1011"/>
      <c r="G156" s="1011"/>
      <c r="H156" s="1011"/>
      <c r="I156" s="1011"/>
      <c r="J156" s="1011"/>
      <c r="K156" s="1011"/>
      <c r="L156" s="1011"/>
      <c r="M156" s="1011"/>
      <c r="N156" s="1011"/>
      <c r="O156" s="1133"/>
      <c r="P156" s="1133"/>
      <c r="Q156" s="1011"/>
    </row>
    <row r="157" spans="1:17" x14ac:dyDescent="0.25">
      <c r="A157" s="1011"/>
      <c r="B157" s="1011"/>
      <c r="C157" s="1011"/>
      <c r="D157" s="1011"/>
      <c r="E157" s="1011"/>
      <c r="F157" s="1011"/>
      <c r="G157" s="1011"/>
      <c r="H157" s="1011"/>
      <c r="I157" s="1011"/>
      <c r="J157" s="1011"/>
      <c r="K157" s="1011"/>
      <c r="L157" s="1011"/>
      <c r="M157" s="1011"/>
      <c r="N157" s="1011"/>
      <c r="O157" s="1133"/>
      <c r="P157" s="1133"/>
      <c r="Q157" s="1011"/>
    </row>
    <row r="158" spans="1:17" x14ac:dyDescent="0.25">
      <c r="A158" s="1011"/>
      <c r="B158" s="1011"/>
      <c r="C158" s="1011"/>
      <c r="D158" s="1011"/>
      <c r="E158" s="1011"/>
      <c r="F158" s="1011"/>
      <c r="G158" s="1011"/>
      <c r="H158" s="1011"/>
      <c r="I158" s="1011"/>
      <c r="J158" s="1011"/>
      <c r="K158" s="1011"/>
      <c r="L158" s="1011"/>
      <c r="M158" s="1011"/>
      <c r="N158" s="1011"/>
      <c r="O158" s="1133"/>
      <c r="P158" s="1133"/>
      <c r="Q158" s="1011"/>
    </row>
    <row r="159" spans="1:17" x14ac:dyDescent="0.25">
      <c r="A159" s="1011"/>
      <c r="B159" s="1011"/>
      <c r="C159" s="1011"/>
      <c r="D159" s="1011"/>
      <c r="E159" s="1011"/>
      <c r="F159" s="1011"/>
      <c r="G159" s="1011"/>
      <c r="H159" s="1011"/>
      <c r="I159" s="1011"/>
      <c r="J159" s="1011"/>
      <c r="K159" s="1011"/>
      <c r="L159" s="1011"/>
      <c r="M159" s="1011"/>
      <c r="N159" s="1011"/>
      <c r="O159" s="1133"/>
      <c r="P159" s="1133"/>
      <c r="Q159" s="1011"/>
    </row>
    <row r="160" spans="1:17" x14ac:dyDescent="0.25">
      <c r="A160" s="1011"/>
      <c r="B160" s="1011"/>
      <c r="C160" s="1011"/>
      <c r="D160" s="1011"/>
      <c r="E160" s="1011"/>
      <c r="F160" s="1011"/>
      <c r="G160" s="1011"/>
      <c r="H160" s="1011"/>
      <c r="I160" s="1011"/>
      <c r="J160" s="1011"/>
      <c r="K160" s="1011"/>
      <c r="L160" s="1011"/>
      <c r="M160" s="1011"/>
      <c r="N160" s="1011"/>
      <c r="O160" s="1133"/>
      <c r="P160" s="1133"/>
      <c r="Q160" s="1011"/>
    </row>
    <row r="161" spans="1:17" x14ac:dyDescent="0.25">
      <c r="A161" s="1011"/>
      <c r="B161" s="1011"/>
      <c r="C161" s="1011"/>
      <c r="D161" s="1011"/>
      <c r="E161" s="1011"/>
      <c r="F161" s="1011"/>
      <c r="G161" s="1011"/>
      <c r="H161" s="1011"/>
      <c r="I161" s="1011"/>
      <c r="J161" s="1011"/>
      <c r="K161" s="1011"/>
      <c r="L161" s="1011"/>
      <c r="M161" s="1011"/>
      <c r="N161" s="1011"/>
      <c r="O161" s="1133"/>
      <c r="P161" s="1133"/>
      <c r="Q161" s="1011"/>
    </row>
    <row r="162" spans="1:17" x14ac:dyDescent="0.25">
      <c r="A162" s="1011"/>
      <c r="B162" s="1011"/>
      <c r="C162" s="1011"/>
      <c r="D162" s="1011"/>
      <c r="E162" s="1011"/>
      <c r="F162" s="1011"/>
      <c r="G162" s="1011"/>
      <c r="H162" s="1011"/>
      <c r="I162" s="1011"/>
      <c r="J162" s="1011"/>
      <c r="K162" s="1011"/>
      <c r="L162" s="1011"/>
      <c r="M162" s="1011"/>
      <c r="N162" s="1011"/>
      <c r="O162" s="1133"/>
      <c r="P162" s="1133"/>
      <c r="Q162" s="1011"/>
    </row>
    <row r="163" spans="1:17" x14ac:dyDescent="0.25">
      <c r="A163" s="1011"/>
      <c r="B163" s="1011"/>
      <c r="C163" s="1011"/>
      <c r="D163" s="1011"/>
      <c r="E163" s="1011"/>
      <c r="F163" s="1011"/>
      <c r="G163" s="1011"/>
      <c r="H163" s="1011"/>
      <c r="I163" s="1011"/>
      <c r="J163" s="1011"/>
      <c r="K163" s="1011"/>
      <c r="L163" s="1011"/>
      <c r="M163" s="1011"/>
      <c r="N163" s="1011"/>
      <c r="O163" s="1133"/>
      <c r="P163" s="1133"/>
      <c r="Q163" s="1011"/>
    </row>
    <row r="164" spans="1:17" x14ac:dyDescent="0.25">
      <c r="A164" s="1011"/>
      <c r="B164" s="1011"/>
      <c r="C164" s="1011"/>
      <c r="D164" s="1011"/>
      <c r="E164" s="1011"/>
      <c r="F164" s="1011"/>
      <c r="G164" s="1011"/>
      <c r="H164" s="1011"/>
      <c r="I164" s="1011"/>
      <c r="J164" s="1011"/>
      <c r="K164" s="1011"/>
      <c r="L164" s="1011"/>
      <c r="M164" s="1011"/>
      <c r="N164" s="1011"/>
      <c r="O164" s="1133"/>
      <c r="P164" s="1133"/>
      <c r="Q164" s="1011"/>
    </row>
    <row r="165" spans="1:17" x14ac:dyDescent="0.25">
      <c r="A165" s="1011"/>
      <c r="B165" s="1011"/>
      <c r="C165" s="1011"/>
      <c r="D165" s="1011"/>
      <c r="E165" s="1011"/>
      <c r="F165" s="1011"/>
      <c r="G165" s="1011"/>
      <c r="H165" s="1011"/>
      <c r="I165" s="1011"/>
      <c r="J165" s="1011"/>
      <c r="K165" s="1011"/>
      <c r="L165" s="1011"/>
      <c r="M165" s="1011"/>
      <c r="N165" s="1011"/>
      <c r="O165" s="1133"/>
      <c r="P165" s="1133"/>
      <c r="Q165" s="1011"/>
    </row>
    <row r="166" spans="1:17" x14ac:dyDescent="0.25">
      <c r="A166" s="1011"/>
      <c r="B166" s="1011"/>
      <c r="C166" s="1011"/>
      <c r="D166" s="1011"/>
      <c r="E166" s="1011"/>
      <c r="F166" s="1011"/>
      <c r="G166" s="1011"/>
      <c r="H166" s="1011"/>
      <c r="I166" s="1011"/>
      <c r="J166" s="1011"/>
      <c r="K166" s="1011"/>
      <c r="L166" s="1011"/>
      <c r="M166" s="1011"/>
      <c r="N166" s="1011"/>
      <c r="O166" s="1133"/>
      <c r="P166" s="1133"/>
      <c r="Q166" s="1011"/>
    </row>
    <row r="167" spans="1:17" x14ac:dyDescent="0.25">
      <c r="A167" s="1011"/>
      <c r="B167" s="1011"/>
      <c r="C167" s="1011"/>
      <c r="D167" s="1011"/>
      <c r="E167" s="1011"/>
      <c r="F167" s="1011"/>
      <c r="G167" s="1011"/>
      <c r="H167" s="1011"/>
      <c r="I167" s="1011"/>
      <c r="J167" s="1011"/>
      <c r="K167" s="1011"/>
      <c r="L167" s="1011"/>
      <c r="M167" s="1011"/>
      <c r="N167" s="1011"/>
      <c r="O167" s="1133"/>
      <c r="P167" s="1133"/>
      <c r="Q167" s="1011"/>
    </row>
    <row r="168" spans="1:17" x14ac:dyDescent="0.25">
      <c r="A168" s="1011"/>
      <c r="B168" s="1011"/>
      <c r="C168" s="1011"/>
      <c r="D168" s="1011"/>
      <c r="E168" s="1011"/>
      <c r="F168" s="1011"/>
      <c r="G168" s="1011"/>
      <c r="H168" s="1011"/>
      <c r="I168" s="1011"/>
      <c r="J168" s="1011"/>
      <c r="K168" s="1011"/>
      <c r="L168" s="1011"/>
      <c r="M168" s="1011"/>
      <c r="N168" s="1011"/>
      <c r="O168" s="1133"/>
      <c r="P168" s="1133"/>
      <c r="Q168" s="1011"/>
    </row>
    <row r="169" spans="1:17" x14ac:dyDescent="0.25">
      <c r="A169" s="1011"/>
      <c r="B169" s="1011"/>
      <c r="C169" s="1011"/>
      <c r="D169" s="1011"/>
      <c r="E169" s="1011"/>
      <c r="F169" s="1011"/>
      <c r="G169" s="1011"/>
      <c r="H169" s="1011"/>
      <c r="I169" s="1011"/>
      <c r="J169" s="1011"/>
      <c r="K169" s="1011"/>
      <c r="L169" s="1011"/>
      <c r="M169" s="1011"/>
      <c r="N169" s="1011"/>
      <c r="O169" s="1133"/>
      <c r="P169" s="1133"/>
      <c r="Q169" s="1011"/>
    </row>
    <row r="170" spans="1:17" x14ac:dyDescent="0.25">
      <c r="A170" s="1011"/>
      <c r="B170" s="1011"/>
      <c r="C170" s="1011"/>
      <c r="D170" s="1011"/>
      <c r="E170" s="1011"/>
      <c r="F170" s="1011"/>
      <c r="G170" s="1011"/>
      <c r="H170" s="1011"/>
      <c r="I170" s="1011"/>
      <c r="J170" s="1011"/>
      <c r="K170" s="1011"/>
      <c r="L170" s="1011"/>
      <c r="M170" s="1011"/>
      <c r="N170" s="1011"/>
      <c r="O170" s="1133"/>
      <c r="P170" s="1133"/>
      <c r="Q170" s="1011"/>
    </row>
    <row r="171" spans="1:17" x14ac:dyDescent="0.25">
      <c r="A171" s="1011"/>
      <c r="B171" s="1011"/>
      <c r="C171" s="1011"/>
      <c r="D171" s="1011"/>
      <c r="E171" s="1011"/>
      <c r="F171" s="1011"/>
      <c r="G171" s="1011"/>
      <c r="H171" s="1011"/>
      <c r="I171" s="1011"/>
      <c r="J171" s="1011"/>
      <c r="K171" s="1011"/>
      <c r="L171" s="1011"/>
      <c r="M171" s="1011"/>
      <c r="N171" s="1011"/>
      <c r="O171" s="1133"/>
      <c r="P171" s="1133"/>
      <c r="Q171" s="1011"/>
    </row>
    <row r="172" spans="1:17" x14ac:dyDescent="0.25">
      <c r="A172" s="1011"/>
      <c r="B172" s="1011"/>
      <c r="C172" s="1011"/>
      <c r="D172" s="1011"/>
      <c r="E172" s="1011"/>
      <c r="F172" s="1011"/>
      <c r="G172" s="1011"/>
      <c r="H172" s="1011"/>
      <c r="I172" s="1011"/>
      <c r="J172" s="1011"/>
      <c r="K172" s="1011"/>
      <c r="L172" s="1011"/>
      <c r="M172" s="1011"/>
      <c r="N172" s="1011"/>
      <c r="O172" s="1133"/>
      <c r="P172" s="1133"/>
      <c r="Q172" s="1011"/>
    </row>
    <row r="173" spans="1:17" x14ac:dyDescent="0.25">
      <c r="A173" s="1011"/>
      <c r="B173" s="1011"/>
      <c r="C173" s="1011"/>
      <c r="D173" s="1011"/>
      <c r="E173" s="1011"/>
      <c r="F173" s="1011"/>
      <c r="G173" s="1011"/>
      <c r="H173" s="1011"/>
      <c r="I173" s="1011"/>
      <c r="J173" s="1011"/>
      <c r="K173" s="1011"/>
      <c r="L173" s="1011"/>
      <c r="M173" s="1011"/>
      <c r="N173" s="1011"/>
      <c r="O173" s="1133"/>
      <c r="P173" s="1133"/>
      <c r="Q173" s="1011"/>
    </row>
    <row r="174" spans="1:17" x14ac:dyDescent="0.25">
      <c r="A174" s="1011"/>
      <c r="B174" s="1011"/>
      <c r="C174" s="1011"/>
      <c r="D174" s="1011"/>
      <c r="E174" s="1011"/>
      <c r="F174" s="1011"/>
      <c r="G174" s="1011"/>
      <c r="H174" s="1011"/>
      <c r="I174" s="1011"/>
      <c r="J174" s="1011"/>
      <c r="K174" s="1011"/>
      <c r="L174" s="1011"/>
      <c r="M174" s="1011"/>
      <c r="N174" s="1011"/>
      <c r="O174" s="1133"/>
      <c r="P174" s="1133"/>
      <c r="Q174" s="1011"/>
    </row>
    <row r="175" spans="1:17" x14ac:dyDescent="0.25">
      <c r="A175" s="1011"/>
      <c r="B175" s="1011"/>
      <c r="C175" s="1011"/>
      <c r="D175" s="1011"/>
      <c r="E175" s="1011"/>
      <c r="F175" s="1011"/>
      <c r="G175" s="1011"/>
      <c r="H175" s="1011"/>
      <c r="I175" s="1011"/>
      <c r="J175" s="1011"/>
      <c r="K175" s="1011"/>
      <c r="L175" s="1011"/>
      <c r="M175" s="1011"/>
      <c r="N175" s="1011"/>
      <c r="O175" s="1133"/>
      <c r="P175" s="1133"/>
      <c r="Q175" s="1011"/>
    </row>
    <row r="176" spans="1:17" x14ac:dyDescent="0.25">
      <c r="A176" s="1011"/>
      <c r="B176" s="1011"/>
      <c r="C176" s="1011"/>
      <c r="D176" s="1011"/>
      <c r="E176" s="1011"/>
      <c r="F176" s="1011"/>
      <c r="G176" s="1011"/>
      <c r="H176" s="1011"/>
      <c r="I176" s="1011"/>
      <c r="J176" s="1011"/>
      <c r="K176" s="1011"/>
      <c r="L176" s="1011"/>
      <c r="M176" s="1011"/>
      <c r="N176" s="1011"/>
      <c r="O176" s="1133"/>
      <c r="P176" s="1133"/>
      <c r="Q176" s="1011"/>
    </row>
    <row r="177" spans="1:17" x14ac:dyDescent="0.25">
      <c r="A177" s="1011"/>
      <c r="B177" s="1011"/>
      <c r="C177" s="1011"/>
      <c r="D177" s="1011"/>
      <c r="E177" s="1011"/>
      <c r="F177" s="1011"/>
      <c r="G177" s="1011"/>
      <c r="H177" s="1011"/>
      <c r="I177" s="1011"/>
      <c r="J177" s="1011"/>
      <c r="K177" s="1011"/>
      <c r="L177" s="1011"/>
      <c r="M177" s="1011"/>
      <c r="N177" s="1011"/>
      <c r="O177" s="1133"/>
      <c r="P177" s="1133"/>
      <c r="Q177" s="1011"/>
    </row>
    <row r="178" spans="1:17" x14ac:dyDescent="0.25">
      <c r="A178" s="1011"/>
      <c r="B178" s="1011"/>
      <c r="C178" s="1011"/>
      <c r="D178" s="1011"/>
      <c r="E178" s="1011"/>
      <c r="F178" s="1011"/>
      <c r="G178" s="1011"/>
      <c r="H178" s="1011"/>
      <c r="I178" s="1011"/>
      <c r="J178" s="1011"/>
      <c r="K178" s="1011"/>
      <c r="L178" s="1011"/>
      <c r="M178" s="1011"/>
      <c r="N178" s="1011"/>
      <c r="O178" s="1133"/>
      <c r="P178" s="1133"/>
      <c r="Q178" s="1011"/>
    </row>
    <row r="179" spans="1:17" x14ac:dyDescent="0.25">
      <c r="A179" s="1011"/>
      <c r="B179" s="1011"/>
      <c r="C179" s="1011"/>
      <c r="D179" s="1011"/>
      <c r="E179" s="1011"/>
      <c r="F179" s="1011"/>
      <c r="G179" s="1011"/>
      <c r="H179" s="1011"/>
      <c r="I179" s="1011"/>
      <c r="J179" s="1011"/>
      <c r="K179" s="1011"/>
      <c r="L179" s="1011"/>
      <c r="M179" s="1011"/>
      <c r="N179" s="1011"/>
      <c r="O179" s="1133"/>
      <c r="P179" s="1133"/>
      <c r="Q179" s="1011"/>
    </row>
    <row r="180" spans="1:17" x14ac:dyDescent="0.25">
      <c r="A180" s="1011"/>
      <c r="B180" s="1011"/>
      <c r="C180" s="1011"/>
      <c r="D180" s="1011"/>
      <c r="E180" s="1011"/>
      <c r="F180" s="1011"/>
      <c r="G180" s="1011"/>
      <c r="H180" s="1011"/>
      <c r="I180" s="1011"/>
      <c r="J180" s="1011"/>
      <c r="K180" s="1011"/>
      <c r="L180" s="1011"/>
      <c r="M180" s="1011"/>
      <c r="N180" s="1011"/>
      <c r="O180" s="1133"/>
      <c r="P180" s="1133"/>
      <c r="Q180" s="1011"/>
    </row>
    <row r="181" spans="1:17" x14ac:dyDescent="0.25">
      <c r="A181" s="1011"/>
      <c r="B181" s="1011"/>
      <c r="C181" s="1011"/>
      <c r="D181" s="1011"/>
      <c r="E181" s="1011"/>
      <c r="F181" s="1011"/>
      <c r="G181" s="1011"/>
      <c r="H181" s="1011"/>
      <c r="I181" s="1011"/>
      <c r="J181" s="1011"/>
      <c r="K181" s="1011"/>
      <c r="L181" s="1011"/>
      <c r="M181" s="1011"/>
      <c r="N181" s="1011"/>
      <c r="O181" s="1133"/>
      <c r="P181" s="1133"/>
      <c r="Q181" s="1011"/>
    </row>
    <row r="182" spans="1:17" x14ac:dyDescent="0.25">
      <c r="A182" s="1011"/>
      <c r="B182" s="1011"/>
      <c r="C182" s="1011"/>
      <c r="D182" s="1011"/>
      <c r="E182" s="1011"/>
      <c r="F182" s="1011"/>
      <c r="G182" s="1011"/>
      <c r="H182" s="1011"/>
      <c r="I182" s="1011"/>
      <c r="J182" s="1011"/>
      <c r="K182" s="1011"/>
      <c r="L182" s="1011"/>
      <c r="M182" s="1011"/>
      <c r="N182" s="1011"/>
      <c r="O182" s="1133"/>
      <c r="P182" s="1133"/>
      <c r="Q182" s="1011"/>
    </row>
    <row r="183" spans="1:17" x14ac:dyDescent="0.25">
      <c r="A183" s="1011"/>
      <c r="B183" s="1011"/>
      <c r="C183" s="1011"/>
      <c r="D183" s="1011"/>
      <c r="E183" s="1011"/>
      <c r="F183" s="1011"/>
      <c r="G183" s="1011"/>
      <c r="H183" s="1011"/>
      <c r="I183" s="1011"/>
      <c r="J183" s="1011"/>
      <c r="K183" s="1011"/>
      <c r="L183" s="1011"/>
      <c r="M183" s="1011"/>
      <c r="N183" s="1011"/>
      <c r="O183" s="1133"/>
      <c r="P183" s="1133"/>
      <c r="Q183" s="1011"/>
    </row>
    <row r="184" spans="1:17" x14ac:dyDescent="0.25">
      <c r="A184" s="1011"/>
      <c r="B184" s="1011"/>
      <c r="C184" s="1011"/>
      <c r="D184" s="1011"/>
      <c r="E184" s="1011"/>
      <c r="F184" s="1011"/>
      <c r="G184" s="1011"/>
      <c r="H184" s="1011"/>
      <c r="I184" s="1011"/>
      <c r="J184" s="1011"/>
      <c r="K184" s="1011"/>
      <c r="L184" s="1011"/>
      <c r="M184" s="1011"/>
      <c r="N184" s="1011"/>
      <c r="O184" s="1133"/>
      <c r="P184" s="1133"/>
      <c r="Q184" s="1011"/>
    </row>
    <row r="185" spans="1:17" x14ac:dyDescent="0.25">
      <c r="A185" s="1011"/>
      <c r="B185" s="1011"/>
      <c r="C185" s="1011"/>
      <c r="D185" s="1011"/>
      <c r="E185" s="1011"/>
      <c r="F185" s="1011"/>
      <c r="G185" s="1011"/>
      <c r="H185" s="1011"/>
      <c r="I185" s="1011"/>
      <c r="J185" s="1011"/>
      <c r="K185" s="1011"/>
      <c r="L185" s="1011"/>
      <c r="M185" s="1011"/>
      <c r="N185" s="1011"/>
      <c r="O185" s="1133"/>
      <c r="P185" s="1133"/>
      <c r="Q185" s="1011"/>
    </row>
    <row r="186" spans="1:17" x14ac:dyDescent="0.25">
      <c r="A186" s="1011"/>
      <c r="B186" s="1011"/>
      <c r="C186" s="1011"/>
      <c r="D186" s="1011"/>
      <c r="E186" s="1011"/>
      <c r="F186" s="1011"/>
      <c r="G186" s="1011"/>
      <c r="H186" s="1011"/>
      <c r="I186" s="1011"/>
      <c r="J186" s="1011"/>
      <c r="K186" s="1011"/>
      <c r="L186" s="1011"/>
      <c r="M186" s="1011"/>
      <c r="N186" s="1011"/>
      <c r="O186" s="1133"/>
      <c r="P186" s="1133"/>
      <c r="Q186" s="1011"/>
    </row>
    <row r="187" spans="1:17" x14ac:dyDescent="0.25">
      <c r="A187" s="1011"/>
      <c r="B187" s="1011"/>
      <c r="C187" s="1011"/>
      <c r="D187" s="1011"/>
      <c r="E187" s="1011"/>
      <c r="F187" s="1011"/>
      <c r="G187" s="1011"/>
      <c r="H187" s="1011"/>
      <c r="I187" s="1011"/>
      <c r="J187" s="1011"/>
      <c r="K187" s="1011"/>
      <c r="L187" s="1011"/>
      <c r="M187" s="1011"/>
      <c r="N187" s="1011"/>
      <c r="O187" s="1133"/>
      <c r="P187" s="1133"/>
      <c r="Q187" s="1011"/>
    </row>
    <row r="188" spans="1:17" x14ac:dyDescent="0.25">
      <c r="A188" s="1011"/>
      <c r="B188" s="1011"/>
      <c r="C188" s="1011"/>
      <c r="D188" s="1011"/>
      <c r="E188" s="1011"/>
      <c r="F188" s="1011"/>
      <c r="G188" s="1011"/>
      <c r="H188" s="1011"/>
      <c r="I188" s="1011"/>
      <c r="J188" s="1011"/>
      <c r="K188" s="1011"/>
      <c r="L188" s="1011"/>
      <c r="M188" s="1011"/>
      <c r="N188" s="1011"/>
      <c r="O188" s="1133"/>
      <c r="P188" s="1133"/>
      <c r="Q188" s="1011"/>
    </row>
    <row r="189" spans="1:17" x14ac:dyDescent="0.25">
      <c r="A189" s="1011"/>
      <c r="B189" s="1011"/>
      <c r="C189" s="1011"/>
      <c r="D189" s="1011"/>
      <c r="E189" s="1011"/>
      <c r="F189" s="1011"/>
      <c r="G189" s="1011"/>
      <c r="H189" s="1011"/>
      <c r="I189" s="1011"/>
      <c r="J189" s="1011"/>
      <c r="K189" s="1011"/>
      <c r="L189" s="1011"/>
      <c r="M189" s="1011"/>
      <c r="N189" s="1011"/>
      <c r="O189" s="1133"/>
      <c r="P189" s="1133"/>
      <c r="Q189" s="1011"/>
    </row>
    <row r="190" spans="1:17" x14ac:dyDescent="0.25">
      <c r="A190" s="1011"/>
      <c r="B190" s="1011"/>
      <c r="C190" s="1011"/>
      <c r="D190" s="1011"/>
      <c r="E190" s="1011"/>
      <c r="F190" s="1011"/>
      <c r="G190" s="1011"/>
      <c r="H190" s="1011"/>
      <c r="I190" s="1011"/>
      <c r="J190" s="1011"/>
      <c r="K190" s="1011"/>
      <c r="L190" s="1011"/>
      <c r="M190" s="1011"/>
      <c r="N190" s="1011"/>
      <c r="O190" s="1133"/>
      <c r="P190" s="1133"/>
      <c r="Q190" s="1011"/>
    </row>
    <row r="191" spans="1:17" x14ac:dyDescent="0.25">
      <c r="A191" s="1011"/>
      <c r="B191" s="1011"/>
      <c r="C191" s="1011"/>
      <c r="D191" s="1011"/>
      <c r="E191" s="1011"/>
      <c r="F191" s="1011"/>
      <c r="G191" s="1011"/>
      <c r="H191" s="1011"/>
      <c r="I191" s="1011"/>
      <c r="J191" s="1011"/>
      <c r="K191" s="1011"/>
      <c r="L191" s="1011"/>
      <c r="M191" s="1011"/>
      <c r="N191" s="1011"/>
      <c r="O191" s="1133"/>
      <c r="P191" s="1133"/>
      <c r="Q191" s="1011"/>
    </row>
    <row r="192" spans="1:17" x14ac:dyDescent="0.25">
      <c r="A192" s="1011"/>
      <c r="B192" s="1011"/>
      <c r="C192" s="1011"/>
      <c r="D192" s="1011"/>
      <c r="E192" s="1011"/>
      <c r="F192" s="1011"/>
      <c r="G192" s="1011"/>
      <c r="H192" s="1011"/>
      <c r="I192" s="1011"/>
      <c r="J192" s="1011"/>
      <c r="K192" s="1011"/>
      <c r="L192" s="1011"/>
      <c r="M192" s="1011"/>
      <c r="N192" s="1011"/>
      <c r="O192" s="1133"/>
      <c r="P192" s="1133"/>
      <c r="Q192" s="1011"/>
    </row>
    <row r="193" spans="1:17" x14ac:dyDescent="0.25">
      <c r="A193" s="1011"/>
      <c r="B193" s="1011"/>
      <c r="C193" s="1011"/>
      <c r="D193" s="1011"/>
      <c r="E193" s="1011"/>
      <c r="F193" s="1011"/>
      <c r="G193" s="1011"/>
      <c r="H193" s="1011"/>
      <c r="I193" s="1011"/>
      <c r="J193" s="1011"/>
      <c r="K193" s="1011"/>
      <c r="L193" s="1011"/>
      <c r="M193" s="1011"/>
      <c r="N193" s="1011"/>
      <c r="O193" s="1133"/>
      <c r="P193" s="1133"/>
      <c r="Q193" s="1011"/>
    </row>
    <row r="194" spans="1:17" x14ac:dyDescent="0.25">
      <c r="A194" s="1011"/>
      <c r="B194" s="1011"/>
      <c r="C194" s="1011"/>
      <c r="D194" s="1011"/>
      <c r="E194" s="1011"/>
      <c r="F194" s="1011"/>
      <c r="G194" s="1011"/>
      <c r="H194" s="1011"/>
      <c r="I194" s="1011"/>
      <c r="J194" s="1011"/>
      <c r="K194" s="1011"/>
      <c r="L194" s="1011"/>
      <c r="M194" s="1011"/>
      <c r="N194" s="1011"/>
      <c r="O194" s="1133"/>
      <c r="P194" s="1133"/>
      <c r="Q194" s="1011"/>
    </row>
    <row r="195" spans="1:17" x14ac:dyDescent="0.25">
      <c r="A195" s="1011"/>
      <c r="B195" s="1011"/>
      <c r="C195" s="1011"/>
      <c r="D195" s="1011"/>
      <c r="E195" s="1011"/>
      <c r="F195" s="1011"/>
      <c r="G195" s="1011"/>
      <c r="H195" s="1011"/>
      <c r="I195" s="1011"/>
      <c r="J195" s="1011"/>
      <c r="K195" s="1011"/>
      <c r="L195" s="1011"/>
      <c r="M195" s="1011"/>
      <c r="N195" s="1011"/>
      <c r="O195" s="1133"/>
      <c r="P195" s="1133"/>
      <c r="Q195" s="1011"/>
    </row>
    <row r="196" spans="1:17" x14ac:dyDescent="0.25">
      <c r="A196" s="1011"/>
      <c r="B196" s="1011"/>
      <c r="C196" s="1011"/>
      <c r="D196" s="1011"/>
      <c r="E196" s="1011"/>
      <c r="F196" s="1011"/>
      <c r="G196" s="1011"/>
      <c r="H196" s="1011"/>
      <c r="I196" s="1011"/>
      <c r="J196" s="1011"/>
      <c r="K196" s="1011"/>
      <c r="L196" s="1011"/>
      <c r="M196" s="1011"/>
      <c r="N196" s="1011"/>
      <c r="O196" s="1133"/>
      <c r="P196" s="1133"/>
      <c r="Q196" s="1011"/>
    </row>
    <row r="197" spans="1:17" x14ac:dyDescent="0.25">
      <c r="A197" s="1011"/>
      <c r="B197" s="1011"/>
      <c r="C197" s="1011"/>
      <c r="D197" s="1011"/>
      <c r="E197" s="1011"/>
      <c r="F197" s="1011"/>
      <c r="G197" s="1011"/>
      <c r="H197" s="1011"/>
      <c r="I197" s="1011"/>
      <c r="J197" s="1011"/>
      <c r="K197" s="1011"/>
      <c r="L197" s="1011"/>
      <c r="M197" s="1011"/>
      <c r="N197" s="1011"/>
      <c r="O197" s="1133"/>
      <c r="P197" s="1133"/>
      <c r="Q197" s="1011"/>
    </row>
    <row r="198" spans="1:17" x14ac:dyDescent="0.25">
      <c r="A198" s="1011"/>
      <c r="B198" s="1011"/>
      <c r="C198" s="1011"/>
      <c r="D198" s="1011"/>
      <c r="E198" s="1011"/>
      <c r="F198" s="1011"/>
      <c r="G198" s="1011"/>
      <c r="H198" s="1011"/>
      <c r="I198" s="1011"/>
      <c r="J198" s="1011"/>
      <c r="K198" s="1011"/>
      <c r="L198" s="1011"/>
      <c r="M198" s="1011"/>
      <c r="N198" s="1011"/>
      <c r="O198" s="1133"/>
      <c r="P198" s="1133"/>
      <c r="Q198" s="1011"/>
    </row>
    <row r="199" spans="1:17" x14ac:dyDescent="0.25">
      <c r="A199" s="1011"/>
      <c r="B199" s="1011"/>
      <c r="C199" s="1011"/>
      <c r="D199" s="1011"/>
      <c r="E199" s="1011"/>
      <c r="F199" s="1011"/>
      <c r="G199" s="1011"/>
      <c r="H199" s="1011"/>
      <c r="I199" s="1011"/>
      <c r="J199" s="1011"/>
      <c r="K199" s="1011"/>
      <c r="L199" s="1011"/>
      <c r="M199" s="1011"/>
      <c r="N199" s="1011"/>
      <c r="O199" s="1133"/>
      <c r="P199" s="1133"/>
      <c r="Q199" s="1011"/>
    </row>
    <row r="200" spans="1:17" x14ac:dyDescent="0.25">
      <c r="A200" s="1011"/>
      <c r="B200" s="1011"/>
      <c r="C200" s="1011"/>
      <c r="D200" s="1011"/>
      <c r="E200" s="1011"/>
      <c r="F200" s="1011"/>
      <c r="G200" s="1011"/>
      <c r="H200" s="1011"/>
      <c r="I200" s="1011"/>
      <c r="J200" s="1011"/>
      <c r="K200" s="1011"/>
      <c r="L200" s="1011"/>
      <c r="M200" s="1011"/>
      <c r="N200" s="1011"/>
      <c r="O200" s="1133"/>
      <c r="P200" s="1133"/>
      <c r="Q200" s="1011"/>
    </row>
    <row r="201" spans="1:17" x14ac:dyDescent="0.25">
      <c r="A201" s="1011"/>
      <c r="B201" s="1011"/>
      <c r="C201" s="1011"/>
      <c r="D201" s="1011"/>
      <c r="E201" s="1011"/>
      <c r="F201" s="1011"/>
      <c r="G201" s="1011"/>
      <c r="H201" s="1011"/>
      <c r="I201" s="1011"/>
      <c r="J201" s="1011"/>
      <c r="K201" s="1011"/>
      <c r="L201" s="1011"/>
      <c r="M201" s="1011"/>
      <c r="N201" s="1011"/>
      <c r="O201" s="1133"/>
      <c r="P201" s="1133"/>
      <c r="Q201" s="1011"/>
    </row>
    <row r="202" spans="1:17" x14ac:dyDescent="0.25">
      <c r="A202" s="1011"/>
      <c r="B202" s="1011"/>
      <c r="C202" s="1011"/>
      <c r="D202" s="1011"/>
      <c r="E202" s="1011"/>
      <c r="F202" s="1011"/>
      <c r="G202" s="1011"/>
      <c r="H202" s="1011"/>
      <c r="I202" s="1011"/>
      <c r="J202" s="1011"/>
      <c r="K202" s="1011"/>
      <c r="L202" s="1011"/>
      <c r="M202" s="1011"/>
      <c r="N202" s="1011"/>
      <c r="O202" s="1133"/>
      <c r="P202" s="1133"/>
      <c r="Q202" s="1011"/>
    </row>
    <row r="203" spans="1:17" x14ac:dyDescent="0.25">
      <c r="A203" s="1011"/>
      <c r="B203" s="1011"/>
      <c r="C203" s="1011"/>
      <c r="D203" s="1011"/>
      <c r="E203" s="1011"/>
      <c r="F203" s="1011"/>
      <c r="G203" s="1011"/>
      <c r="H203" s="1011"/>
      <c r="I203" s="1011"/>
      <c r="J203" s="1011"/>
      <c r="K203" s="1011"/>
      <c r="L203" s="1011"/>
      <c r="M203" s="1011"/>
      <c r="N203" s="1011"/>
      <c r="O203" s="1133"/>
      <c r="P203" s="1133"/>
      <c r="Q203" s="1011"/>
    </row>
    <row r="204" spans="1:17" x14ac:dyDescent="0.25">
      <c r="A204" s="1011"/>
      <c r="B204" s="1011"/>
      <c r="C204" s="1011"/>
      <c r="D204" s="1011"/>
      <c r="E204" s="1011"/>
      <c r="F204" s="1011"/>
      <c r="G204" s="1011"/>
      <c r="H204" s="1011"/>
      <c r="I204" s="1011"/>
      <c r="J204" s="1011"/>
      <c r="K204" s="1011"/>
      <c r="L204" s="1011"/>
      <c r="M204" s="1011"/>
      <c r="N204" s="1011"/>
      <c r="O204" s="1133"/>
      <c r="P204" s="1133"/>
      <c r="Q204" s="1011"/>
    </row>
    <row r="205" spans="1:17" x14ac:dyDescent="0.25">
      <c r="A205" s="1011"/>
      <c r="B205" s="1011"/>
      <c r="C205" s="1011"/>
      <c r="D205" s="1011"/>
      <c r="E205" s="1011"/>
      <c r="F205" s="1011"/>
      <c r="G205" s="1011"/>
      <c r="H205" s="1011"/>
      <c r="I205" s="1011"/>
      <c r="J205" s="1011"/>
      <c r="K205" s="1011"/>
      <c r="L205" s="1011"/>
      <c r="M205" s="1011"/>
      <c r="N205" s="1011"/>
      <c r="O205" s="1133"/>
      <c r="P205" s="1133"/>
      <c r="Q205" s="1011"/>
    </row>
    <row r="206" spans="1:17" x14ac:dyDescent="0.25">
      <c r="A206" s="1011"/>
      <c r="B206" s="1011"/>
      <c r="C206" s="1011"/>
      <c r="D206" s="1011"/>
      <c r="E206" s="1011"/>
      <c r="F206" s="1011"/>
      <c r="G206" s="1011"/>
      <c r="H206" s="1011"/>
      <c r="I206" s="1011"/>
      <c r="J206" s="1011"/>
      <c r="K206" s="1011"/>
      <c r="L206" s="1011"/>
      <c r="M206" s="1011"/>
      <c r="N206" s="1011"/>
      <c r="O206" s="1133"/>
      <c r="P206" s="1133"/>
      <c r="Q206" s="1011"/>
    </row>
    <row r="207" spans="1:17" x14ac:dyDescent="0.25">
      <c r="A207" s="1011"/>
      <c r="B207" s="1011"/>
      <c r="C207" s="1011"/>
      <c r="D207" s="1011"/>
      <c r="E207" s="1011"/>
      <c r="F207" s="1011"/>
      <c r="G207" s="1011"/>
      <c r="H207" s="1011"/>
      <c r="I207" s="1011"/>
      <c r="J207" s="1011"/>
      <c r="K207" s="1011"/>
      <c r="L207" s="1011"/>
      <c r="M207" s="1011"/>
      <c r="N207" s="1011"/>
      <c r="O207" s="1133"/>
      <c r="P207" s="1133"/>
      <c r="Q207" s="1011"/>
    </row>
    <row r="208" spans="1:17" x14ac:dyDescent="0.25">
      <c r="A208" s="1011"/>
      <c r="B208" s="1011"/>
      <c r="C208" s="1011"/>
      <c r="D208" s="1011"/>
      <c r="E208" s="1011"/>
      <c r="F208" s="1011"/>
      <c r="G208" s="1011"/>
      <c r="H208" s="1011"/>
      <c r="I208" s="1011"/>
      <c r="J208" s="1011"/>
      <c r="K208" s="1011"/>
      <c r="L208" s="1011"/>
      <c r="M208" s="1011"/>
      <c r="N208" s="1011"/>
      <c r="O208" s="1133"/>
      <c r="P208" s="1133"/>
      <c r="Q208" s="1011"/>
    </row>
    <row r="209" spans="1:17" x14ac:dyDescent="0.25">
      <c r="A209" s="1011"/>
      <c r="B209" s="1011"/>
      <c r="C209" s="1011"/>
      <c r="D209" s="1011"/>
      <c r="E209" s="1011"/>
      <c r="F209" s="1011"/>
      <c r="G209" s="1011"/>
      <c r="H209" s="1011"/>
      <c r="I209" s="1011"/>
      <c r="J209" s="1011"/>
      <c r="K209" s="1011"/>
      <c r="L209" s="1011"/>
      <c r="M209" s="1011"/>
      <c r="N209" s="1011"/>
      <c r="O209" s="1133"/>
      <c r="P209" s="1133"/>
      <c r="Q209" s="1011"/>
    </row>
    <row r="210" spans="1:17" x14ac:dyDescent="0.25">
      <c r="A210" s="1011"/>
      <c r="B210" s="1011"/>
      <c r="C210" s="1011"/>
      <c r="D210" s="1011"/>
      <c r="E210" s="1011"/>
      <c r="F210" s="1011"/>
      <c r="G210" s="1011"/>
      <c r="H210" s="1011"/>
      <c r="I210" s="1011"/>
      <c r="J210" s="1011"/>
      <c r="K210" s="1011"/>
      <c r="L210" s="1011"/>
      <c r="M210" s="1011"/>
      <c r="N210" s="1011"/>
      <c r="O210" s="1133"/>
      <c r="P210" s="1133"/>
      <c r="Q210" s="1011"/>
    </row>
    <row r="211" spans="1:17" x14ac:dyDescent="0.25">
      <c r="A211" s="1011"/>
      <c r="B211" s="1011"/>
      <c r="C211" s="1011"/>
      <c r="D211" s="1011"/>
      <c r="E211" s="1011"/>
      <c r="F211" s="1011"/>
      <c r="G211" s="1011"/>
      <c r="H211" s="1011"/>
      <c r="I211" s="1011"/>
      <c r="J211" s="1011"/>
      <c r="K211" s="1011"/>
      <c r="L211" s="1011"/>
      <c r="M211" s="1011"/>
      <c r="N211" s="1011"/>
      <c r="O211" s="1133"/>
      <c r="P211" s="1133"/>
      <c r="Q211" s="1011"/>
    </row>
    <row r="212" spans="1:17" x14ac:dyDescent="0.25">
      <c r="A212" s="1011"/>
      <c r="B212" s="1011"/>
      <c r="C212" s="1011"/>
      <c r="D212" s="1011"/>
      <c r="E212" s="1011"/>
      <c r="F212" s="1011"/>
      <c r="G212" s="1011"/>
      <c r="H212" s="1011"/>
      <c r="I212" s="1011"/>
      <c r="J212" s="1011"/>
      <c r="K212" s="1011"/>
      <c r="L212" s="1011"/>
      <c r="M212" s="1011"/>
      <c r="N212" s="1011"/>
      <c r="O212" s="1133"/>
      <c r="P212" s="1133"/>
      <c r="Q212" s="1011"/>
    </row>
    <row r="213" spans="1:17" x14ac:dyDescent="0.25">
      <c r="A213" s="1011"/>
      <c r="B213" s="1011"/>
      <c r="C213" s="1011"/>
      <c r="D213" s="1011"/>
      <c r="E213" s="1011"/>
      <c r="F213" s="1011"/>
      <c r="G213" s="1011"/>
      <c r="H213" s="1011"/>
      <c r="I213" s="1011"/>
      <c r="J213" s="1011"/>
      <c r="K213" s="1011"/>
      <c r="L213" s="1011"/>
      <c r="M213" s="1011"/>
      <c r="N213" s="1011"/>
      <c r="O213" s="1133"/>
      <c r="P213" s="1133"/>
      <c r="Q213" s="1011"/>
    </row>
    <row r="214" spans="1:17" x14ac:dyDescent="0.25">
      <c r="A214" s="1011"/>
      <c r="B214" s="1011"/>
      <c r="C214" s="1011"/>
      <c r="D214" s="1011"/>
      <c r="E214" s="1011"/>
      <c r="F214" s="1011"/>
      <c r="G214" s="1011"/>
      <c r="H214" s="1011"/>
      <c r="I214" s="1011"/>
      <c r="J214" s="1011"/>
      <c r="K214" s="1011"/>
      <c r="L214" s="1011"/>
      <c r="M214" s="1011"/>
      <c r="N214" s="1011"/>
      <c r="O214" s="1133"/>
      <c r="P214" s="1133"/>
      <c r="Q214" s="1011"/>
    </row>
    <row r="215" spans="1:17" x14ac:dyDescent="0.25">
      <c r="A215" s="1011"/>
      <c r="B215" s="1011"/>
      <c r="C215" s="1011"/>
      <c r="D215" s="1011"/>
      <c r="E215" s="1011"/>
      <c r="F215" s="1011"/>
      <c r="G215" s="1011"/>
      <c r="H215" s="1011"/>
      <c r="I215" s="1011"/>
      <c r="J215" s="1011"/>
      <c r="K215" s="1011"/>
      <c r="L215" s="1011"/>
      <c r="M215" s="1011"/>
      <c r="N215" s="1011"/>
      <c r="O215" s="1133"/>
      <c r="P215" s="1133"/>
      <c r="Q215" s="1011"/>
    </row>
    <row r="216" spans="1:17" x14ac:dyDescent="0.25">
      <c r="A216" s="1011"/>
      <c r="B216" s="1011"/>
      <c r="C216" s="1011"/>
      <c r="D216" s="1011"/>
      <c r="E216" s="1011"/>
      <c r="F216" s="1011"/>
      <c r="G216" s="1011"/>
      <c r="H216" s="1011"/>
      <c r="I216" s="1011"/>
      <c r="J216" s="1011"/>
      <c r="K216" s="1011"/>
      <c r="L216" s="1011"/>
      <c r="M216" s="1011"/>
      <c r="N216" s="1011"/>
      <c r="O216" s="1133"/>
      <c r="P216" s="1133"/>
      <c r="Q216" s="1011"/>
    </row>
    <row r="217" spans="1:17" x14ac:dyDescent="0.25">
      <c r="A217" s="1011"/>
      <c r="B217" s="1011"/>
      <c r="C217" s="1011"/>
      <c r="D217" s="1011"/>
      <c r="E217" s="1011"/>
      <c r="F217" s="1011"/>
      <c r="G217" s="1011"/>
      <c r="H217" s="1011"/>
      <c r="I217" s="1011"/>
      <c r="J217" s="1011"/>
      <c r="K217" s="1011"/>
      <c r="L217" s="1011"/>
      <c r="M217" s="1011"/>
      <c r="N217" s="1011"/>
      <c r="O217" s="1133"/>
      <c r="P217" s="1133"/>
      <c r="Q217" s="1011"/>
    </row>
    <row r="218" spans="1:17" x14ac:dyDescent="0.25">
      <c r="A218" s="1011"/>
      <c r="B218" s="1011"/>
      <c r="C218" s="1011"/>
      <c r="D218" s="1011"/>
      <c r="E218" s="1011"/>
      <c r="F218" s="1011"/>
      <c r="G218" s="1011"/>
      <c r="H218" s="1011"/>
      <c r="I218" s="1011"/>
      <c r="J218" s="1011"/>
      <c r="K218" s="1011"/>
      <c r="L218" s="1011"/>
      <c r="M218" s="1011"/>
      <c r="N218" s="1011"/>
      <c r="O218" s="1133"/>
      <c r="P218" s="1133"/>
      <c r="Q218" s="1011"/>
    </row>
    <row r="219" spans="1:17" x14ac:dyDescent="0.25">
      <c r="A219" s="1011"/>
      <c r="B219" s="1011"/>
      <c r="C219" s="1011"/>
      <c r="D219" s="1011"/>
      <c r="E219" s="1011"/>
      <c r="F219" s="1011"/>
      <c r="G219" s="1011"/>
      <c r="H219" s="1011"/>
      <c r="I219" s="1011"/>
      <c r="J219" s="1011"/>
      <c r="K219" s="1011"/>
      <c r="L219" s="1011"/>
      <c r="M219" s="1011"/>
      <c r="N219" s="1011"/>
      <c r="O219" s="1133"/>
      <c r="P219" s="1133"/>
      <c r="Q219" s="1011"/>
    </row>
    <row r="220" spans="1:17" x14ac:dyDescent="0.25">
      <c r="A220" s="1011"/>
      <c r="B220" s="1011"/>
      <c r="C220" s="1011"/>
      <c r="D220" s="1011"/>
      <c r="E220" s="1011"/>
      <c r="F220" s="1011"/>
      <c r="G220" s="1011"/>
      <c r="H220" s="1011"/>
      <c r="I220" s="1011"/>
      <c r="J220" s="1011"/>
      <c r="K220" s="1011"/>
      <c r="L220" s="1011"/>
      <c r="M220" s="1011"/>
      <c r="N220" s="1011"/>
      <c r="O220" s="1133"/>
      <c r="P220" s="1133"/>
      <c r="Q220" s="1011"/>
    </row>
    <row r="221" spans="1:17" x14ac:dyDescent="0.25">
      <c r="A221" s="1011"/>
      <c r="B221" s="1011"/>
      <c r="C221" s="1011"/>
      <c r="D221" s="1011"/>
      <c r="E221" s="1011"/>
      <c r="F221" s="1011"/>
      <c r="G221" s="1011"/>
      <c r="H221" s="1011"/>
      <c r="I221" s="1011"/>
      <c r="J221" s="1011"/>
      <c r="K221" s="1011"/>
      <c r="L221" s="1011"/>
      <c r="M221" s="1011"/>
      <c r="N221" s="1011"/>
      <c r="O221" s="1133"/>
      <c r="P221" s="1133"/>
      <c r="Q221" s="1011"/>
    </row>
    <row r="222" spans="1:17" x14ac:dyDescent="0.25">
      <c r="A222" s="1011"/>
      <c r="B222" s="1011"/>
      <c r="C222" s="1011"/>
      <c r="D222" s="1011"/>
      <c r="E222" s="1011"/>
      <c r="F222" s="1011"/>
      <c r="G222" s="1011"/>
      <c r="H222" s="1011"/>
      <c r="I222" s="1011"/>
      <c r="J222" s="1011"/>
      <c r="K222" s="1011"/>
      <c r="L222" s="1011"/>
      <c r="M222" s="1011"/>
      <c r="N222" s="1011"/>
      <c r="O222" s="1133"/>
      <c r="P222" s="1133"/>
      <c r="Q222" s="1011"/>
    </row>
    <row r="223" spans="1:17" x14ac:dyDescent="0.25">
      <c r="A223" s="1011"/>
      <c r="B223" s="1011"/>
      <c r="C223" s="1011"/>
      <c r="D223" s="1011"/>
      <c r="E223" s="1011"/>
      <c r="F223" s="1011"/>
      <c r="G223" s="1011"/>
      <c r="H223" s="1011"/>
      <c r="I223" s="1011"/>
      <c r="J223" s="1011"/>
      <c r="K223" s="1011"/>
      <c r="L223" s="1011"/>
      <c r="M223" s="1011"/>
      <c r="N223" s="1011"/>
      <c r="O223" s="1133"/>
      <c r="P223" s="1133"/>
      <c r="Q223" s="1011"/>
    </row>
    <row r="224" spans="1:17" x14ac:dyDescent="0.25">
      <c r="A224" s="1011"/>
      <c r="B224" s="1011"/>
      <c r="C224" s="1011"/>
      <c r="D224" s="1011"/>
      <c r="E224" s="1011"/>
      <c r="F224" s="1011"/>
      <c r="G224" s="1011"/>
      <c r="H224" s="1011"/>
      <c r="I224" s="1011"/>
      <c r="J224" s="1011"/>
      <c r="K224" s="1011"/>
      <c r="L224" s="1011"/>
      <c r="M224" s="1011"/>
      <c r="N224" s="1011"/>
      <c r="O224" s="1133"/>
      <c r="P224" s="1133"/>
      <c r="Q224" s="1011"/>
    </row>
    <row r="225" spans="1:17" x14ac:dyDescent="0.25">
      <c r="A225" s="1011"/>
      <c r="B225" s="1011"/>
      <c r="C225" s="1011"/>
      <c r="D225" s="1011"/>
      <c r="E225" s="1011"/>
      <c r="F225" s="1011"/>
      <c r="G225" s="1011"/>
      <c r="H225" s="1011"/>
      <c r="I225" s="1011"/>
      <c r="J225" s="1011"/>
      <c r="K225" s="1011"/>
      <c r="L225" s="1011"/>
      <c r="M225" s="1011"/>
      <c r="N225" s="1011"/>
      <c r="O225" s="1133"/>
      <c r="P225" s="1133"/>
      <c r="Q225" s="1011"/>
    </row>
    <row r="226" spans="1:17" x14ac:dyDescent="0.25">
      <c r="A226" s="1011"/>
      <c r="B226" s="1011"/>
      <c r="C226" s="1011"/>
      <c r="D226" s="1011"/>
      <c r="E226" s="1011"/>
      <c r="F226" s="1011"/>
      <c r="G226" s="1011"/>
      <c r="H226" s="1011"/>
      <c r="I226" s="1011"/>
      <c r="J226" s="1011"/>
      <c r="K226" s="1011"/>
      <c r="L226" s="1011"/>
      <c r="M226" s="1011"/>
      <c r="N226" s="1011"/>
      <c r="O226" s="1133"/>
      <c r="P226" s="1133"/>
      <c r="Q226" s="1011"/>
    </row>
    <row r="227" spans="1:17" x14ac:dyDescent="0.25">
      <c r="A227" s="1011"/>
      <c r="B227" s="1011"/>
      <c r="C227" s="1011"/>
      <c r="D227" s="1011"/>
      <c r="E227" s="1011"/>
      <c r="F227" s="1011"/>
      <c r="G227" s="1011"/>
      <c r="H227" s="1011"/>
      <c r="I227" s="1011"/>
      <c r="J227" s="1011"/>
      <c r="K227" s="1011"/>
      <c r="L227" s="1011"/>
      <c r="M227" s="1011"/>
      <c r="N227" s="1011"/>
      <c r="O227" s="1133"/>
      <c r="P227" s="1133"/>
      <c r="Q227" s="1011"/>
    </row>
    <row r="228" spans="1:17" x14ac:dyDescent="0.25">
      <c r="O228" s="1129"/>
      <c r="P228" s="1129"/>
    </row>
    <row r="229" spans="1:17" x14ac:dyDescent="0.25">
      <c r="O229" s="1129"/>
      <c r="P229" s="1129"/>
    </row>
    <row r="230" spans="1:17" x14ac:dyDescent="0.25">
      <c r="O230" s="1129"/>
      <c r="P230" s="1129"/>
    </row>
    <row r="231" spans="1:17" x14ac:dyDescent="0.25">
      <c r="O231" s="1129"/>
      <c r="P231" s="1129"/>
    </row>
    <row r="232" spans="1:17" x14ac:dyDescent="0.25">
      <c r="O232" s="1129"/>
      <c r="P232" s="1129"/>
    </row>
    <row r="233" spans="1:17" x14ac:dyDescent="0.25">
      <c r="O233" s="1129"/>
      <c r="P233" s="1129"/>
    </row>
    <row r="234" spans="1:17" x14ac:dyDescent="0.25">
      <c r="O234" s="1129"/>
      <c r="P234" s="1129"/>
    </row>
    <row r="235" spans="1:17" x14ac:dyDescent="0.25">
      <c r="O235" s="1129"/>
      <c r="P235" s="1129"/>
    </row>
    <row r="236" spans="1:17" x14ac:dyDescent="0.25">
      <c r="O236" s="1129"/>
      <c r="P236" s="1129"/>
    </row>
    <row r="237" spans="1:17" x14ac:dyDescent="0.25">
      <c r="O237" s="1129"/>
      <c r="P237" s="1129"/>
    </row>
    <row r="238" spans="1:17" x14ac:dyDescent="0.25">
      <c r="O238" s="1129"/>
      <c r="P238" s="1129"/>
    </row>
    <row r="239" spans="1:17" x14ac:dyDescent="0.25">
      <c r="O239" s="1129"/>
      <c r="P239" s="1129"/>
    </row>
    <row r="240" spans="1:17" x14ac:dyDescent="0.25">
      <c r="O240" s="1129"/>
      <c r="P240" s="1129"/>
    </row>
    <row r="241" spans="15:16" x14ac:dyDescent="0.25">
      <c r="O241" s="1129"/>
      <c r="P241" s="1129"/>
    </row>
    <row r="242" spans="15:16" x14ac:dyDescent="0.25">
      <c r="O242" s="1129"/>
      <c r="P242" s="1129"/>
    </row>
    <row r="243" spans="15:16" x14ac:dyDescent="0.25">
      <c r="O243" s="1129"/>
      <c r="P243" s="1129"/>
    </row>
    <row r="244" spans="15:16" x14ac:dyDescent="0.25">
      <c r="O244" s="1129"/>
      <c r="P244" s="1129"/>
    </row>
    <row r="245" spans="15:16" x14ac:dyDescent="0.25">
      <c r="O245" s="1129"/>
      <c r="P245" s="1129"/>
    </row>
    <row r="246" spans="15:16" x14ac:dyDescent="0.25">
      <c r="O246" s="1129"/>
      <c r="P246" s="1129"/>
    </row>
    <row r="247" spans="15:16" x14ac:dyDescent="0.25">
      <c r="O247" s="1129"/>
      <c r="P247" s="1129"/>
    </row>
    <row r="248" spans="15:16" x14ac:dyDescent="0.25">
      <c r="O248" s="1129"/>
      <c r="P248" s="1129"/>
    </row>
    <row r="249" spans="15:16" x14ac:dyDescent="0.25">
      <c r="O249" s="1129"/>
      <c r="P249" s="1129"/>
    </row>
    <row r="250" spans="15:16" x14ac:dyDescent="0.25">
      <c r="O250" s="1129"/>
      <c r="P250" s="1129"/>
    </row>
    <row r="251" spans="15:16" x14ac:dyDescent="0.25">
      <c r="O251" s="1129"/>
      <c r="P251" s="1129"/>
    </row>
    <row r="252" spans="15:16" x14ac:dyDescent="0.25">
      <c r="O252" s="1129"/>
      <c r="P252" s="1129"/>
    </row>
    <row r="253" spans="15:16" x14ac:dyDescent="0.25">
      <c r="O253" s="1129"/>
      <c r="P253" s="1129"/>
    </row>
    <row r="254" spans="15:16" x14ac:dyDescent="0.25">
      <c r="O254" s="1129"/>
      <c r="P254" s="1129"/>
    </row>
  </sheetData>
  <mergeCells count="8">
    <mergeCell ref="A2:G2"/>
    <mergeCell ref="A3:G3"/>
    <mergeCell ref="A17:H17"/>
    <mergeCell ref="A6:Q6"/>
    <mergeCell ref="A5:Q5"/>
    <mergeCell ref="O7:Q7"/>
    <mergeCell ref="A7:A8"/>
    <mergeCell ref="B7:B8"/>
  </mergeCells>
  <phoneticPr fontId="56" type="noConversion"/>
  <pageMargins left="0.23622047244094491" right="0.23622047244094491" top="0.39370078740157483" bottom="0.74803149606299213" header="0.31496062992125984" footer="0.31496062992125984"/>
  <pageSetup paperSize="9" scale="69" orientation="landscape" r:id="rId1"/>
  <headerFooter>
    <oddFooter>&amp;Rpag.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5" customWidth="1"/>
    <col min="2" max="2" width="11.85546875" customWidth="1"/>
    <col min="3" max="14" width="11.5703125" customWidth="1"/>
    <col min="15" max="15" width="7.5703125" bestFit="1" customWidth="1"/>
    <col min="16" max="16" width="8" customWidth="1"/>
    <col min="17" max="17" width="7.42578125" customWidth="1"/>
  </cols>
  <sheetData>
    <row r="1" spans="1:17" ht="42" customHeight="1" x14ac:dyDescent="0.25"/>
    <row r="2" spans="1:17" ht="18" x14ac:dyDescent="0.35">
      <c r="A2" s="1239"/>
      <c r="B2" s="1239"/>
      <c r="C2" s="1239"/>
      <c r="D2" s="1239"/>
      <c r="E2" s="1239"/>
      <c r="F2" s="1239"/>
      <c r="G2" s="1239"/>
      <c r="H2" s="1"/>
    </row>
    <row r="3" spans="1:17" ht="18" x14ac:dyDescent="0.35">
      <c r="A3" s="1239"/>
      <c r="B3" s="1239"/>
      <c r="C3" s="1239"/>
      <c r="D3" s="1239"/>
      <c r="E3" s="1239"/>
      <c r="F3" s="1239"/>
      <c r="G3" s="1239"/>
      <c r="H3" s="1"/>
    </row>
    <row r="4" spans="1:17" ht="18" customHeight="1" x14ac:dyDescent="0.25"/>
    <row r="5" spans="1:17" ht="20.25" customHeight="1" x14ac:dyDescent="0.25">
      <c r="A5" s="1242" t="s">
        <v>567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</row>
    <row r="6" spans="1:17" ht="20.25" customHeight="1" x14ac:dyDescent="0.25">
      <c r="A6" s="1242" t="s">
        <v>623</v>
      </c>
      <c r="B6" s="1242"/>
      <c r="C6" s="1242"/>
      <c r="D6" s="1242"/>
      <c r="E6" s="1242"/>
      <c r="F6" s="1242"/>
      <c r="G6" s="1242"/>
      <c r="H6" s="1242"/>
      <c r="I6" s="1242"/>
      <c r="J6" s="1242"/>
      <c r="K6" s="1242"/>
      <c r="L6" s="1242"/>
      <c r="M6" s="1242"/>
      <c r="N6" s="1242"/>
      <c r="O6" s="1242"/>
      <c r="P6" s="1242"/>
      <c r="Q6" s="1242"/>
    </row>
    <row r="7" spans="1:17" ht="20.25" customHeight="1" x14ac:dyDescent="0.25">
      <c r="A7" s="1248" t="s">
        <v>14</v>
      </c>
      <c r="B7" s="1246" t="s">
        <v>592</v>
      </c>
      <c r="C7" s="1111" t="s">
        <v>577</v>
      </c>
      <c r="D7" s="1111" t="s">
        <v>578</v>
      </c>
      <c r="E7" s="1111" t="s">
        <v>579</v>
      </c>
      <c r="F7" s="1111" t="s">
        <v>580</v>
      </c>
      <c r="G7" s="1111" t="s">
        <v>581</v>
      </c>
      <c r="H7" s="1111" t="s">
        <v>582</v>
      </c>
      <c r="I7" s="1111" t="s">
        <v>583</v>
      </c>
      <c r="J7" s="1111" t="s">
        <v>584</v>
      </c>
      <c r="K7" s="1111" t="s">
        <v>585</v>
      </c>
      <c r="L7" s="1111" t="s">
        <v>586</v>
      </c>
      <c r="M7" s="1111" t="s">
        <v>587</v>
      </c>
      <c r="N7" s="1111" t="s">
        <v>588</v>
      </c>
      <c r="O7" s="1243" t="s">
        <v>589</v>
      </c>
      <c r="P7" s="1244"/>
      <c r="Q7" s="1245"/>
    </row>
    <row r="8" spans="1:17" x14ac:dyDescent="0.25">
      <c r="A8" s="1249"/>
      <c r="B8" s="1247"/>
      <c r="C8" s="1004" t="s">
        <v>590</v>
      </c>
      <c r="D8" s="1004" t="s">
        <v>590</v>
      </c>
      <c r="E8" s="1004" t="s">
        <v>590</v>
      </c>
      <c r="F8" s="1004" t="s">
        <v>590</v>
      </c>
      <c r="G8" s="1004" t="s">
        <v>590</v>
      </c>
      <c r="H8" s="1004" t="s">
        <v>590</v>
      </c>
      <c r="I8" s="1004" t="s">
        <v>590</v>
      </c>
      <c r="J8" s="1004" t="s">
        <v>590</v>
      </c>
      <c r="K8" s="1004" t="s">
        <v>590</v>
      </c>
      <c r="L8" s="1004" t="s">
        <v>590</v>
      </c>
      <c r="M8" s="1004" t="s">
        <v>590</v>
      </c>
      <c r="N8" s="1004" t="s">
        <v>590</v>
      </c>
      <c r="O8" s="1004" t="s">
        <v>591</v>
      </c>
      <c r="P8" s="1004" t="s">
        <v>590</v>
      </c>
      <c r="Q8" s="1004" t="s">
        <v>1</v>
      </c>
    </row>
    <row r="9" spans="1:17" ht="29.25" customHeight="1" x14ac:dyDescent="0.25">
      <c r="A9" s="999" t="s">
        <v>526</v>
      </c>
      <c r="B9" s="1041">
        <v>864</v>
      </c>
      <c r="C9" s="1042">
        <v>528</v>
      </c>
      <c r="D9" s="1042">
        <v>671</v>
      </c>
      <c r="E9" s="1042">
        <v>615</v>
      </c>
      <c r="F9" s="1042">
        <v>216</v>
      </c>
      <c r="G9" s="1042">
        <v>268</v>
      </c>
      <c r="H9" s="1204">
        <v>283</v>
      </c>
      <c r="I9" s="1042">
        <v>599</v>
      </c>
      <c r="J9" s="1042">
        <v>511</v>
      </c>
      <c r="K9" s="1042">
        <v>443</v>
      </c>
      <c r="L9" s="1042">
        <v>376</v>
      </c>
      <c r="M9" s="1042">
        <v>441</v>
      </c>
      <c r="N9" s="1042">
        <v>329</v>
      </c>
      <c r="O9" s="1135">
        <f>B9*(IF(C9="",0,1)+IF(D9="",0,1)+IF(E9="",0,1)+IF(F9="",0,1)+IF(G9="",0,1)+IF(H9="",0,1)+IF(I9="",0,1)+IF(J9="",0,1)+IF(K9="",0,1)+IF(L9="",0,1)+IF(M9="",0,1)+IF(N9="",0,1))</f>
        <v>10368</v>
      </c>
      <c r="P9" s="1135">
        <f t="shared" ref="P9:P15" si="0">SUM(C9:N9)</f>
        <v>5280</v>
      </c>
      <c r="Q9" s="1043">
        <f>IF(O9=0,"-",P9/O9)</f>
        <v>0.5092592592592593</v>
      </c>
    </row>
    <row r="10" spans="1:17" ht="21" customHeight="1" x14ac:dyDescent="0.25">
      <c r="A10" s="1001" t="s">
        <v>511</v>
      </c>
      <c r="B10" s="1041">
        <v>3024</v>
      </c>
      <c r="C10" s="1042">
        <v>1223</v>
      </c>
      <c r="D10" s="1042">
        <v>1593</v>
      </c>
      <c r="E10" s="1042">
        <v>1073</v>
      </c>
      <c r="F10" s="1042">
        <v>201</v>
      </c>
      <c r="G10" s="1042">
        <v>206</v>
      </c>
      <c r="H10" s="1204">
        <v>332</v>
      </c>
      <c r="I10" s="1042">
        <v>665</v>
      </c>
      <c r="J10" s="1042">
        <v>1029</v>
      </c>
      <c r="K10" s="1042">
        <v>956</v>
      </c>
      <c r="L10" s="1042">
        <v>747</v>
      </c>
      <c r="M10" s="1042">
        <v>888</v>
      </c>
      <c r="N10" s="1042">
        <v>851</v>
      </c>
      <c r="O10" s="1135">
        <f t="shared" ref="O10:O14" si="1">B10*(IF(C10="",0,1)+IF(D10="",0,1)+IF(E10="",0,1)+IF(F10="",0,1)+IF(G10="",0,1)+IF(H10="",0,1)+IF(I10="",0,1)+IF(J10="",0,1)+IF(K10="",0,1)+IF(L10="",0,1)+IF(M10="",0,1)+IF(N10="",0,1))</f>
        <v>36288</v>
      </c>
      <c r="P10" s="1135">
        <f t="shared" si="0"/>
        <v>9764</v>
      </c>
      <c r="Q10" s="1043">
        <f t="shared" ref="Q10:Q16" si="2">IF(O10=0,"-",P10/O10)</f>
        <v>0.26906966490299822</v>
      </c>
    </row>
    <row r="11" spans="1:17" ht="21" customHeight="1" x14ac:dyDescent="0.25">
      <c r="A11" s="1001" t="s">
        <v>548</v>
      </c>
      <c r="B11" s="1041">
        <v>789</v>
      </c>
      <c r="C11" s="1042">
        <v>567</v>
      </c>
      <c r="D11" s="1042">
        <v>392</v>
      </c>
      <c r="E11" s="1042">
        <v>683</v>
      </c>
      <c r="F11" s="1042">
        <v>594</v>
      </c>
      <c r="G11" s="1042">
        <v>713</v>
      </c>
      <c r="H11" s="1204">
        <v>641</v>
      </c>
      <c r="I11" s="1042">
        <v>519</v>
      </c>
      <c r="J11" s="1042">
        <v>739</v>
      </c>
      <c r="K11" s="1042">
        <v>631</v>
      </c>
      <c r="L11" s="1042">
        <v>428</v>
      </c>
      <c r="M11" s="1042">
        <v>389</v>
      </c>
      <c r="N11" s="1042">
        <v>552</v>
      </c>
      <c r="O11" s="1135">
        <f t="shared" si="1"/>
        <v>9468</v>
      </c>
      <c r="P11" s="1135">
        <f t="shared" si="0"/>
        <v>6848</v>
      </c>
      <c r="Q11" s="1043">
        <f t="shared" si="2"/>
        <v>0.7232784114913392</v>
      </c>
    </row>
    <row r="12" spans="1:17" ht="21" customHeight="1" x14ac:dyDescent="0.25">
      <c r="A12" s="1001" t="s">
        <v>549</v>
      </c>
      <c r="B12" s="1041">
        <v>395</v>
      </c>
      <c r="C12" s="1042">
        <v>152</v>
      </c>
      <c r="D12" s="1042">
        <v>159</v>
      </c>
      <c r="E12" s="1042">
        <v>196</v>
      </c>
      <c r="F12" s="1042">
        <v>139</v>
      </c>
      <c r="G12" s="1042">
        <v>185</v>
      </c>
      <c r="H12" s="1204">
        <v>184</v>
      </c>
      <c r="I12" s="1042">
        <v>160</v>
      </c>
      <c r="J12" s="1042">
        <v>274</v>
      </c>
      <c r="K12" s="1042">
        <v>243</v>
      </c>
      <c r="L12" s="1042">
        <v>224</v>
      </c>
      <c r="M12" s="1042">
        <v>185</v>
      </c>
      <c r="N12" s="1042">
        <v>222</v>
      </c>
      <c r="O12" s="1135">
        <f t="shared" si="1"/>
        <v>4740</v>
      </c>
      <c r="P12" s="1135">
        <f t="shared" si="0"/>
        <v>2323</v>
      </c>
      <c r="Q12" s="1043">
        <f t="shared" si="2"/>
        <v>0.49008438818565403</v>
      </c>
    </row>
    <row r="13" spans="1:17" ht="21" customHeight="1" x14ac:dyDescent="0.25">
      <c r="A13" s="1001" t="s">
        <v>550</v>
      </c>
      <c r="B13" s="1041">
        <v>125</v>
      </c>
      <c r="C13" s="1042">
        <v>108</v>
      </c>
      <c r="D13" s="1042">
        <v>110</v>
      </c>
      <c r="E13" s="1042">
        <v>112</v>
      </c>
      <c r="F13" s="1042">
        <v>108</v>
      </c>
      <c r="G13" s="1042">
        <v>98</v>
      </c>
      <c r="H13" s="1204">
        <v>63</v>
      </c>
      <c r="I13" s="1042">
        <v>96</v>
      </c>
      <c r="J13" s="1042">
        <v>114</v>
      </c>
      <c r="K13" s="1042">
        <v>62</v>
      </c>
      <c r="L13" s="1042">
        <v>79</v>
      </c>
      <c r="M13" s="1042">
        <v>111</v>
      </c>
      <c r="N13" s="1042">
        <v>117</v>
      </c>
      <c r="O13" s="1135">
        <f t="shared" si="1"/>
        <v>1500</v>
      </c>
      <c r="P13" s="1135">
        <f t="shared" si="0"/>
        <v>1178</v>
      </c>
      <c r="Q13" s="1043">
        <f t="shared" si="2"/>
        <v>0.78533333333333333</v>
      </c>
    </row>
    <row r="14" spans="1:17" ht="21" customHeight="1" x14ac:dyDescent="0.25">
      <c r="A14" s="1001" t="s">
        <v>564</v>
      </c>
      <c r="B14" s="1041">
        <v>526</v>
      </c>
      <c r="C14" s="1042">
        <v>378</v>
      </c>
      <c r="D14" s="1042">
        <v>292</v>
      </c>
      <c r="E14" s="1042">
        <v>187</v>
      </c>
      <c r="F14" s="1042">
        <v>183</v>
      </c>
      <c r="G14" s="1042">
        <v>146</v>
      </c>
      <c r="H14" s="1204">
        <v>226</v>
      </c>
      <c r="I14" s="1042">
        <v>188</v>
      </c>
      <c r="J14" s="1042">
        <v>340</v>
      </c>
      <c r="K14" s="1042">
        <v>235</v>
      </c>
      <c r="L14" s="1042">
        <v>214</v>
      </c>
      <c r="M14" s="1042">
        <v>382</v>
      </c>
      <c r="N14" s="1042">
        <v>338</v>
      </c>
      <c r="O14" s="1135">
        <f t="shared" si="1"/>
        <v>6312</v>
      </c>
      <c r="P14" s="1135">
        <f t="shared" si="0"/>
        <v>3109</v>
      </c>
      <c r="Q14" s="1043">
        <f t="shared" si="2"/>
        <v>0.49255386565272496</v>
      </c>
    </row>
    <row r="15" spans="1:17" ht="21" customHeight="1" x14ac:dyDescent="0.25">
      <c r="A15" s="1001" t="s">
        <v>565</v>
      </c>
      <c r="B15" s="1041">
        <v>100</v>
      </c>
      <c r="C15" s="1042">
        <v>29</v>
      </c>
      <c r="D15" s="1042">
        <v>59</v>
      </c>
      <c r="E15" s="1042">
        <v>85</v>
      </c>
      <c r="F15" s="1042">
        <v>86</v>
      </c>
      <c r="G15" s="1042">
        <v>29</v>
      </c>
      <c r="H15" s="1204">
        <v>77</v>
      </c>
      <c r="I15" s="1042">
        <v>89</v>
      </c>
      <c r="J15" s="1042">
        <v>55</v>
      </c>
      <c r="K15" s="1042">
        <v>72</v>
      </c>
      <c r="L15" s="1042">
        <v>120</v>
      </c>
      <c r="M15" s="1042">
        <v>92</v>
      </c>
      <c r="N15" s="1042">
        <v>70</v>
      </c>
      <c r="O15" s="1135">
        <f>B15*(IF(C15="",0,1)+IF(D15="",0,1)+IF(E15="",0,1)+IF(F15="",0,1)+IF(G15="",0,1)+IF(H15="",0,1)+IF(I15="",0,1)+IF(J15="",0,1)+IF(K15="",0,1)+IF(L15="",0,1)+IF(M15="",0,1)+IF(N15="",0,1))</f>
        <v>1200</v>
      </c>
      <c r="P15" s="1135">
        <f t="shared" si="0"/>
        <v>863</v>
      </c>
      <c r="Q15" s="1043">
        <f t="shared" si="2"/>
        <v>0.71916666666666662</v>
      </c>
    </row>
    <row r="16" spans="1:17" s="1125" customFormat="1" ht="17.25" customHeight="1" x14ac:dyDescent="0.25">
      <c r="A16" s="1111" t="s">
        <v>7</v>
      </c>
      <c r="B16" s="1119">
        <f t="shared" ref="B16:O16" si="3">SUM(B9:B15)</f>
        <v>5823</v>
      </c>
      <c r="C16" s="1119">
        <f t="shared" si="3"/>
        <v>2985</v>
      </c>
      <c r="D16" s="1119">
        <f t="shared" si="3"/>
        <v>3276</v>
      </c>
      <c r="E16" s="1119">
        <f t="shared" si="3"/>
        <v>2951</v>
      </c>
      <c r="F16" s="1119">
        <f t="shared" si="3"/>
        <v>1527</v>
      </c>
      <c r="G16" s="1119">
        <f t="shared" si="3"/>
        <v>1645</v>
      </c>
      <c r="H16" s="1119">
        <f t="shared" si="3"/>
        <v>1806</v>
      </c>
      <c r="I16" s="1119">
        <f t="shared" si="3"/>
        <v>2316</v>
      </c>
      <c r="J16" s="1119">
        <f t="shared" si="3"/>
        <v>3062</v>
      </c>
      <c r="K16" s="1119">
        <f t="shared" si="3"/>
        <v>2642</v>
      </c>
      <c r="L16" s="1119">
        <f t="shared" si="3"/>
        <v>2188</v>
      </c>
      <c r="M16" s="1119">
        <f t="shared" si="3"/>
        <v>2488</v>
      </c>
      <c r="N16" s="1119">
        <f t="shared" si="3"/>
        <v>2479</v>
      </c>
      <c r="O16" s="1122">
        <f t="shared" si="3"/>
        <v>69876</v>
      </c>
      <c r="P16" s="1122">
        <f t="shared" ref="P16" si="4">SUM(P9:P15)</f>
        <v>29365</v>
      </c>
      <c r="Q16" s="1120">
        <f t="shared" si="2"/>
        <v>0.42024443299559217</v>
      </c>
    </row>
    <row r="17" spans="1:17" x14ac:dyDescent="0.25">
      <c r="A17" s="1011"/>
      <c r="B17" s="1011"/>
      <c r="C17" s="1011"/>
      <c r="D17" s="1011"/>
      <c r="E17" s="1011"/>
      <c r="F17" s="1011"/>
      <c r="G17" s="1011"/>
      <c r="H17" s="1011"/>
      <c r="I17" s="1011"/>
      <c r="J17" s="1011"/>
      <c r="K17" s="1011"/>
      <c r="L17" s="1011"/>
      <c r="M17" s="1011"/>
      <c r="N17" s="1011"/>
      <c r="O17" s="1136"/>
      <c r="P17" s="1136"/>
      <c r="Q17" s="1011"/>
    </row>
    <row r="18" spans="1:17" x14ac:dyDescent="0.25">
      <c r="A18" s="1108" t="s">
        <v>575</v>
      </c>
      <c r="B18" s="1011"/>
      <c r="C18" s="1011"/>
      <c r="D18" s="1011"/>
      <c r="E18" s="1011"/>
      <c r="F18" s="1011"/>
      <c r="G18" s="1011"/>
      <c r="H18" s="1011"/>
      <c r="I18" s="1011"/>
      <c r="J18" s="1011"/>
      <c r="K18" s="1011"/>
      <c r="L18" s="1011"/>
      <c r="M18" s="1011"/>
      <c r="N18" s="1011"/>
      <c r="O18" s="1136"/>
      <c r="P18" s="1136"/>
      <c r="Q18" s="1011"/>
    </row>
    <row r="19" spans="1:17" ht="15.75" hidden="1" x14ac:dyDescent="0.25">
      <c r="A19" s="1253" t="s">
        <v>414</v>
      </c>
      <c r="B19" s="1254"/>
      <c r="C19" s="1254"/>
      <c r="D19" s="1254"/>
      <c r="E19" s="1254"/>
      <c r="F19" s="1254"/>
      <c r="G19" s="1254"/>
      <c r="H19" s="1254"/>
      <c r="I19" s="1011"/>
      <c r="J19" s="1011"/>
      <c r="K19" s="1011"/>
      <c r="L19" s="1011"/>
      <c r="M19" s="1011"/>
      <c r="N19" s="1011"/>
      <c r="O19" s="1136"/>
      <c r="P19" s="1136"/>
      <c r="Q19" s="1011"/>
    </row>
    <row r="20" spans="1:17" ht="23.25" hidden="1" thickBot="1" x14ac:dyDescent="0.3">
      <c r="A20" s="1012" t="s">
        <v>14</v>
      </c>
      <c r="B20" s="1013" t="s">
        <v>198</v>
      </c>
      <c r="C20" s="1012" t="str">
        <f>'UBS Izolina Mazzei'!C34</f>
        <v>Real.</v>
      </c>
      <c r="D20" s="1012" t="str">
        <f>'UBS Izolina Mazzei'!D34</f>
        <v>Real.</v>
      </c>
      <c r="E20" s="1012" t="str">
        <f>'UBS Izolina Mazzei'!E34</f>
        <v>Real.</v>
      </c>
      <c r="F20" s="1012" t="str">
        <f>'UBS Izolina Mazzei'!F34</f>
        <v>Real.</v>
      </c>
      <c r="G20" s="1012" t="str">
        <f>'UBS Izolina Mazzei'!G34</f>
        <v>Real.</v>
      </c>
      <c r="H20" s="1012" t="str">
        <f>'UBS Izolina Mazzei'!H34</f>
        <v>Real.</v>
      </c>
      <c r="I20" s="1011"/>
      <c r="J20" s="1011"/>
      <c r="K20" s="1011"/>
      <c r="L20" s="1011"/>
      <c r="M20" s="1011"/>
      <c r="N20" s="1011"/>
      <c r="O20" s="1136"/>
      <c r="P20" s="1136"/>
      <c r="Q20" s="1011"/>
    </row>
    <row r="21" spans="1:17" hidden="1" x14ac:dyDescent="0.25">
      <c r="A21" s="1014" t="s">
        <v>33</v>
      </c>
      <c r="B21" s="1074">
        <v>9</v>
      </c>
      <c r="C21" s="1075">
        <v>7</v>
      </c>
      <c r="D21" s="1016"/>
      <c r="E21" s="1016"/>
      <c r="F21" s="1016"/>
      <c r="G21" s="1016"/>
      <c r="H21" s="1016"/>
      <c r="I21" s="1011"/>
      <c r="J21" s="1011"/>
      <c r="K21" s="1011"/>
      <c r="L21" s="1011"/>
      <c r="M21" s="1011"/>
      <c r="N21" s="1011"/>
      <c r="O21" s="1133"/>
      <c r="P21" s="1133"/>
      <c r="Q21" s="1011"/>
    </row>
    <row r="22" spans="1:17" hidden="1" x14ac:dyDescent="0.25">
      <c r="A22" s="1014" t="s">
        <v>20</v>
      </c>
      <c r="B22" s="1029">
        <v>4</v>
      </c>
      <c r="C22" s="1066">
        <v>3</v>
      </c>
      <c r="D22" s="1067"/>
      <c r="E22" s="1067"/>
      <c r="F22" s="1068"/>
      <c r="G22" s="1068"/>
      <c r="H22" s="1068"/>
      <c r="I22" s="1011"/>
      <c r="J22" s="1011"/>
      <c r="K22" s="1011"/>
      <c r="L22" s="1011"/>
      <c r="M22" s="1011"/>
      <c r="N22" s="1011"/>
      <c r="O22" s="1133"/>
      <c r="P22" s="1133"/>
      <c r="Q22" s="1011"/>
    </row>
    <row r="23" spans="1:17" hidden="1" x14ac:dyDescent="0.25">
      <c r="A23" s="1014" t="s">
        <v>43</v>
      </c>
      <c r="B23" s="1029">
        <v>3</v>
      </c>
      <c r="C23" s="1069">
        <v>2.5</v>
      </c>
      <c r="D23" s="1067"/>
      <c r="E23" s="1067"/>
      <c r="F23" s="1067"/>
      <c r="G23" s="1067"/>
      <c r="H23" s="1068"/>
      <c r="I23" s="1011"/>
      <c r="J23" s="1011"/>
      <c r="K23" s="1011"/>
      <c r="L23" s="1011"/>
      <c r="M23" s="1011"/>
      <c r="N23" s="1011"/>
      <c r="O23" s="1133"/>
      <c r="P23" s="1133"/>
      <c r="Q23" s="1011"/>
    </row>
    <row r="24" spans="1:17" hidden="1" x14ac:dyDescent="0.25">
      <c r="A24" s="1014" t="s">
        <v>22</v>
      </c>
      <c r="B24" s="1029">
        <v>1</v>
      </c>
      <c r="C24" s="1069">
        <v>0.5</v>
      </c>
      <c r="D24" s="1069"/>
      <c r="E24" s="1069"/>
      <c r="F24" s="1069"/>
      <c r="G24" s="1069"/>
      <c r="H24" s="1068"/>
      <c r="I24" s="1011"/>
      <c r="J24" s="1011"/>
      <c r="K24" s="1011"/>
      <c r="L24" s="1011"/>
      <c r="M24" s="1011"/>
      <c r="N24" s="1011"/>
      <c r="O24" s="1133"/>
      <c r="P24" s="1133"/>
      <c r="Q24" s="1011"/>
    </row>
    <row r="25" spans="1:17" hidden="1" x14ac:dyDescent="0.25">
      <c r="A25" s="1014" t="s">
        <v>50</v>
      </c>
      <c r="B25" s="1029">
        <v>1</v>
      </c>
      <c r="C25" s="1066"/>
      <c r="D25" s="1067"/>
      <c r="E25" s="1067"/>
      <c r="F25" s="1067"/>
      <c r="G25" s="1067"/>
      <c r="H25" s="1067"/>
      <c r="I25" s="1011"/>
      <c r="J25" s="1011"/>
      <c r="K25" s="1011"/>
      <c r="L25" s="1011"/>
      <c r="M25" s="1011"/>
      <c r="N25" s="1011"/>
      <c r="O25" s="1133"/>
      <c r="P25" s="1133"/>
      <c r="Q25" s="1011"/>
    </row>
    <row r="26" spans="1:17" hidden="1" x14ac:dyDescent="0.25">
      <c r="A26" s="1014" t="s">
        <v>23</v>
      </c>
      <c r="B26" s="1029">
        <v>2</v>
      </c>
      <c r="C26" s="1066">
        <v>1</v>
      </c>
      <c r="D26" s="1067"/>
      <c r="E26" s="1067"/>
      <c r="F26" s="1067"/>
      <c r="G26" s="1067"/>
      <c r="H26" s="1067"/>
      <c r="I26" s="1011"/>
      <c r="J26" s="1011"/>
      <c r="K26" s="1011"/>
      <c r="L26" s="1011"/>
      <c r="M26" s="1011"/>
      <c r="N26" s="1011"/>
      <c r="O26" s="1133"/>
      <c r="P26" s="1133"/>
      <c r="Q26" s="1011"/>
    </row>
    <row r="27" spans="1:17" hidden="1" x14ac:dyDescent="0.25">
      <c r="A27" s="1014" t="s">
        <v>201</v>
      </c>
      <c r="B27" s="1029">
        <v>1</v>
      </c>
      <c r="C27" s="1066">
        <v>1</v>
      </c>
      <c r="D27" s="1067"/>
      <c r="E27" s="1067"/>
      <c r="F27" s="1067"/>
      <c r="G27" s="1067"/>
      <c r="H27" s="1068"/>
      <c r="I27" s="1011"/>
      <c r="J27" s="1011"/>
      <c r="K27" s="1011"/>
      <c r="L27" s="1011"/>
      <c r="M27" s="1011"/>
      <c r="N27" s="1011"/>
      <c r="O27" s="1133"/>
      <c r="P27" s="1133"/>
      <c r="Q27" s="1011"/>
    </row>
    <row r="28" spans="1:17" hidden="1" x14ac:dyDescent="0.25">
      <c r="A28" s="1014" t="s">
        <v>24</v>
      </c>
      <c r="B28" s="1029">
        <v>1</v>
      </c>
      <c r="C28" s="1066">
        <v>1</v>
      </c>
      <c r="D28" s="1067"/>
      <c r="E28" s="1067"/>
      <c r="F28" s="1067"/>
      <c r="G28" s="1067"/>
      <c r="H28" s="1067"/>
      <c r="I28" s="1011"/>
      <c r="J28" s="1011"/>
      <c r="K28" s="1011"/>
      <c r="L28" s="1011"/>
      <c r="M28" s="1011"/>
      <c r="N28" s="1011"/>
      <c r="O28" s="1133"/>
      <c r="P28" s="1133"/>
      <c r="Q28" s="1011"/>
    </row>
    <row r="29" spans="1:17" hidden="1" x14ac:dyDescent="0.25">
      <c r="A29" s="1014" t="s">
        <v>25</v>
      </c>
      <c r="B29" s="1029">
        <v>5</v>
      </c>
      <c r="C29" s="1066">
        <v>5</v>
      </c>
      <c r="D29" s="1066"/>
      <c r="E29" s="1066"/>
      <c r="F29" s="1069"/>
      <c r="G29" s="1069"/>
      <c r="H29" s="1068"/>
      <c r="I29" s="1011"/>
      <c r="J29" s="1011"/>
      <c r="K29" s="1011"/>
      <c r="L29" s="1011"/>
      <c r="M29" s="1011"/>
      <c r="N29" s="1011"/>
      <c r="O29" s="1133"/>
      <c r="P29" s="1133"/>
      <c r="Q29" s="1011"/>
    </row>
    <row r="30" spans="1:17" hidden="1" x14ac:dyDescent="0.25">
      <c r="A30" s="1014" t="s">
        <v>46</v>
      </c>
      <c r="B30" s="1022">
        <v>1</v>
      </c>
      <c r="C30" s="1066">
        <v>0</v>
      </c>
      <c r="D30" s="1067"/>
      <c r="E30" s="1067"/>
      <c r="F30" s="1067"/>
      <c r="G30" s="1067"/>
      <c r="H30" s="1067"/>
      <c r="I30" s="1011"/>
      <c r="J30" s="1011"/>
      <c r="K30" s="1011"/>
      <c r="L30" s="1011"/>
      <c r="M30" s="1011"/>
      <c r="N30" s="1011"/>
      <c r="O30" s="1133"/>
      <c r="P30" s="1133"/>
      <c r="Q30" s="1011"/>
    </row>
    <row r="31" spans="1:17" hidden="1" x14ac:dyDescent="0.25">
      <c r="A31" s="1014" t="s">
        <v>26</v>
      </c>
      <c r="B31" s="1029">
        <v>1</v>
      </c>
      <c r="C31" s="1066">
        <v>1</v>
      </c>
      <c r="D31" s="1067"/>
      <c r="E31" s="1067"/>
      <c r="F31" s="1067"/>
      <c r="G31" s="1067"/>
      <c r="H31" s="1067"/>
      <c r="I31" s="1011"/>
      <c r="J31" s="1011"/>
      <c r="K31" s="1011"/>
      <c r="L31" s="1011"/>
      <c r="M31" s="1011"/>
      <c r="N31" s="1011"/>
      <c r="O31" s="1133"/>
      <c r="P31" s="1133"/>
      <c r="Q31" s="1011"/>
    </row>
    <row r="32" spans="1:17" hidden="1" x14ac:dyDescent="0.25">
      <c r="A32" s="1014" t="s">
        <v>34</v>
      </c>
      <c r="B32" s="1029">
        <v>1</v>
      </c>
      <c r="C32" s="1066">
        <v>1</v>
      </c>
      <c r="D32" s="1067"/>
      <c r="E32" s="1067"/>
      <c r="F32" s="1067"/>
      <c r="G32" s="1067"/>
      <c r="H32" s="1067"/>
      <c r="I32" s="1011"/>
      <c r="J32" s="1011"/>
      <c r="K32" s="1011"/>
      <c r="L32" s="1011"/>
      <c r="M32" s="1011"/>
      <c r="N32" s="1011"/>
      <c r="O32" s="1133"/>
      <c r="P32" s="1133"/>
      <c r="Q32" s="1011"/>
    </row>
    <row r="33" spans="1:17" hidden="1" x14ac:dyDescent="0.25">
      <c r="A33" s="1031" t="s">
        <v>51</v>
      </c>
      <c r="B33" s="1032">
        <v>1</v>
      </c>
      <c r="C33" s="1066">
        <v>0</v>
      </c>
      <c r="D33" s="1033"/>
      <c r="E33" s="1033"/>
      <c r="F33" s="1033"/>
      <c r="G33" s="1033"/>
      <c r="H33" s="1033"/>
      <c r="I33" s="1011"/>
      <c r="J33" s="1011"/>
      <c r="K33" s="1011"/>
      <c r="L33" s="1011"/>
      <c r="M33" s="1011"/>
      <c r="N33" s="1011"/>
      <c r="O33" s="1133"/>
      <c r="P33" s="1133"/>
      <c r="Q33" s="1011"/>
    </row>
    <row r="34" spans="1:17" ht="15.75" hidden="1" thickBot="1" x14ac:dyDescent="0.3">
      <c r="A34" s="1035" t="s">
        <v>7</v>
      </c>
      <c r="B34" s="1036">
        <f>SUM(B21:B33)</f>
        <v>31</v>
      </c>
      <c r="C34" s="1037">
        <f>SUM(C21:C33)</f>
        <v>23</v>
      </c>
      <c r="D34" s="1037">
        <f>SUM(D21:D33)</f>
        <v>0</v>
      </c>
      <c r="E34" s="1037">
        <f>SUM(E21:E33)</f>
        <v>0</v>
      </c>
      <c r="F34" s="1037">
        <f>SUM(F21:F33)</f>
        <v>0</v>
      </c>
      <c r="G34" s="1037">
        <f t="shared" ref="G34" si="5">SUM(G21:G33)</f>
        <v>0</v>
      </c>
      <c r="H34" s="1037">
        <f t="shared" ref="H34" si="6">SUM(H21:H33)</f>
        <v>0</v>
      </c>
      <c r="I34" s="1011"/>
      <c r="J34" s="1011"/>
      <c r="K34" s="1011"/>
      <c r="L34" s="1011"/>
      <c r="M34" s="1011"/>
      <c r="N34" s="1011"/>
      <c r="O34" s="1133"/>
      <c r="P34" s="1133"/>
      <c r="Q34" s="1011"/>
    </row>
    <row r="35" spans="1:17" x14ac:dyDescent="0.25">
      <c r="A35" s="1011"/>
      <c r="B35" s="1011"/>
      <c r="C35" s="1011"/>
      <c r="D35" s="1011"/>
      <c r="E35" s="1011"/>
      <c r="F35" s="1011"/>
      <c r="G35" s="1011"/>
      <c r="H35" s="1011"/>
      <c r="I35" s="1011"/>
      <c r="J35" s="1011"/>
      <c r="K35" s="1011"/>
      <c r="L35" s="1011"/>
      <c r="M35" s="1011"/>
      <c r="N35" s="1011"/>
      <c r="O35" s="1133"/>
      <c r="P35" s="1133"/>
      <c r="Q35" s="1011"/>
    </row>
    <row r="36" spans="1:17" x14ac:dyDescent="0.25">
      <c r="A36" s="1011"/>
      <c r="B36" s="1011"/>
      <c r="C36" s="1011"/>
      <c r="D36" s="1011"/>
      <c r="E36" s="1011"/>
      <c r="F36" s="1011"/>
      <c r="G36" s="1011"/>
      <c r="H36" s="1011"/>
      <c r="I36" s="1011"/>
      <c r="J36" s="1011"/>
      <c r="K36" s="1011"/>
      <c r="L36" s="1011"/>
      <c r="M36" s="1011"/>
      <c r="N36" s="1011"/>
      <c r="O36" s="1133"/>
      <c r="P36" s="1133"/>
      <c r="Q36" s="1011"/>
    </row>
    <row r="37" spans="1:17" x14ac:dyDescent="0.25">
      <c r="A37" s="1011"/>
      <c r="B37" s="1011"/>
      <c r="C37" s="1011"/>
      <c r="D37" s="1011"/>
      <c r="E37" s="1011"/>
      <c r="F37" s="1011"/>
      <c r="G37" s="1011"/>
      <c r="H37" s="1011"/>
      <c r="I37" s="1011"/>
      <c r="J37" s="1011"/>
      <c r="K37" s="1011"/>
      <c r="L37" s="1011"/>
      <c r="M37" s="1011"/>
      <c r="N37" s="1011"/>
      <c r="O37" s="1133"/>
      <c r="P37" s="1133"/>
      <c r="Q37" s="1011"/>
    </row>
    <row r="38" spans="1:17" x14ac:dyDescent="0.25">
      <c r="A38" s="1011"/>
      <c r="B38" s="1011"/>
      <c r="C38" s="1011"/>
      <c r="D38" s="1011"/>
      <c r="E38" s="1011"/>
      <c r="F38" s="1011"/>
      <c r="G38" s="1011"/>
      <c r="H38" s="1011"/>
      <c r="I38" s="1011"/>
      <c r="J38" s="1011"/>
      <c r="K38" s="1011"/>
      <c r="L38" s="1011"/>
      <c r="M38" s="1011"/>
      <c r="N38" s="1011"/>
      <c r="O38" s="1133"/>
      <c r="P38" s="1133"/>
      <c r="Q38" s="1011"/>
    </row>
    <row r="39" spans="1:17" x14ac:dyDescent="0.25">
      <c r="A39" s="1011"/>
      <c r="B39" s="1011"/>
      <c r="C39" s="1011"/>
      <c r="D39" s="1011"/>
      <c r="E39" s="1011"/>
      <c r="F39" s="1011"/>
      <c r="G39" s="1011"/>
      <c r="H39" s="1011"/>
      <c r="I39" s="1011"/>
      <c r="J39" s="1011"/>
      <c r="K39" s="1011"/>
      <c r="L39" s="1011"/>
      <c r="M39" s="1011"/>
      <c r="N39" s="1011"/>
      <c r="O39" s="1133"/>
      <c r="P39" s="1133"/>
      <c r="Q39" s="1011"/>
    </row>
    <row r="40" spans="1:17" x14ac:dyDescent="0.25">
      <c r="A40" s="1011"/>
      <c r="B40" s="1011"/>
      <c r="C40" s="1011"/>
      <c r="D40" s="1011"/>
      <c r="E40" s="1011"/>
      <c r="F40" s="1011"/>
      <c r="G40" s="1011"/>
      <c r="H40" s="1011"/>
      <c r="I40" s="1011"/>
      <c r="J40" s="1011"/>
      <c r="K40" s="1011"/>
      <c r="L40" s="1011"/>
      <c r="M40" s="1011"/>
      <c r="N40" s="1011"/>
      <c r="O40" s="1133"/>
      <c r="P40" s="1133"/>
      <c r="Q40" s="1011"/>
    </row>
    <row r="41" spans="1:17" x14ac:dyDescent="0.25">
      <c r="A41" s="1011"/>
      <c r="B41" s="1011"/>
      <c r="C41" s="1011"/>
      <c r="D41" s="1011"/>
      <c r="E41" s="1011"/>
      <c r="F41" s="1011"/>
      <c r="G41" s="1011"/>
      <c r="H41" s="1011"/>
      <c r="I41" s="1011"/>
      <c r="J41" s="1011"/>
      <c r="K41" s="1011"/>
      <c r="L41" s="1011"/>
      <c r="M41" s="1011"/>
      <c r="N41" s="1011"/>
      <c r="O41" s="1133"/>
      <c r="P41" s="1133"/>
      <c r="Q41" s="1011"/>
    </row>
    <row r="42" spans="1:17" x14ac:dyDescent="0.25">
      <c r="A42" s="1011"/>
      <c r="B42" s="1011"/>
      <c r="C42" s="1011"/>
      <c r="D42" s="1011"/>
      <c r="E42" s="1011"/>
      <c r="F42" s="1011"/>
      <c r="G42" s="1011"/>
      <c r="H42" s="1011"/>
      <c r="I42" s="1011"/>
      <c r="J42" s="1011"/>
      <c r="K42" s="1011"/>
      <c r="L42" s="1011"/>
      <c r="M42" s="1011"/>
      <c r="N42" s="1011"/>
      <c r="O42" s="1133"/>
      <c r="P42" s="1133"/>
      <c r="Q42" s="1011"/>
    </row>
    <row r="43" spans="1:17" x14ac:dyDescent="0.25">
      <c r="A43" s="1011"/>
      <c r="B43" s="1011"/>
      <c r="C43" s="1011"/>
      <c r="D43" s="1011"/>
      <c r="E43" s="1011"/>
      <c r="F43" s="1011"/>
      <c r="G43" s="1011"/>
      <c r="H43" s="1011"/>
      <c r="I43" s="1011"/>
      <c r="J43" s="1011"/>
      <c r="K43" s="1011"/>
      <c r="L43" s="1011"/>
      <c r="M43" s="1011"/>
      <c r="N43" s="1011"/>
      <c r="O43" s="1133"/>
      <c r="P43" s="1133"/>
      <c r="Q43" s="1011"/>
    </row>
    <row r="44" spans="1:17" x14ac:dyDescent="0.25">
      <c r="A44" s="1011"/>
      <c r="B44" s="1011"/>
      <c r="C44" s="1011"/>
      <c r="D44" s="1011"/>
      <c r="E44" s="1011"/>
      <c r="F44" s="1011"/>
      <c r="G44" s="1011"/>
      <c r="H44" s="1011"/>
      <c r="I44" s="1011"/>
      <c r="J44" s="1011"/>
      <c r="K44" s="1011"/>
      <c r="L44" s="1011"/>
      <c r="M44" s="1011"/>
      <c r="N44" s="1011"/>
      <c r="O44" s="1133"/>
      <c r="P44" s="1133"/>
      <c r="Q44" s="1011"/>
    </row>
    <row r="45" spans="1:17" x14ac:dyDescent="0.25">
      <c r="A45" s="1011"/>
      <c r="B45" s="1011"/>
      <c r="C45" s="1011"/>
      <c r="D45" s="1011"/>
      <c r="E45" s="1011"/>
      <c r="F45" s="1011"/>
      <c r="G45" s="1011"/>
      <c r="H45" s="1011"/>
      <c r="I45" s="1011"/>
      <c r="J45" s="1011"/>
      <c r="K45" s="1011"/>
      <c r="L45" s="1011"/>
      <c r="M45" s="1011"/>
      <c r="N45" s="1011"/>
      <c r="O45" s="1133"/>
      <c r="P45" s="1133"/>
      <c r="Q45" s="1011"/>
    </row>
    <row r="46" spans="1:17" x14ac:dyDescent="0.25">
      <c r="A46" s="1011"/>
      <c r="B46" s="1011"/>
      <c r="C46" s="1011"/>
      <c r="D46" s="1011"/>
      <c r="E46" s="1011"/>
      <c r="F46" s="1011"/>
      <c r="G46" s="1011"/>
      <c r="H46" s="1011"/>
      <c r="I46" s="1011"/>
      <c r="J46" s="1011"/>
      <c r="K46" s="1011"/>
      <c r="L46" s="1011"/>
      <c r="M46" s="1011"/>
      <c r="N46" s="1011"/>
      <c r="O46" s="1133"/>
      <c r="P46" s="1133"/>
      <c r="Q46" s="1011"/>
    </row>
    <row r="47" spans="1:17" x14ac:dyDescent="0.25">
      <c r="A47" s="1011"/>
      <c r="B47" s="1011"/>
      <c r="C47" s="1011"/>
      <c r="D47" s="1011"/>
      <c r="E47" s="1011"/>
      <c r="F47" s="1011"/>
      <c r="G47" s="1011"/>
      <c r="H47" s="1011"/>
      <c r="I47" s="1011"/>
      <c r="J47" s="1011"/>
      <c r="K47" s="1011"/>
      <c r="L47" s="1011"/>
      <c r="M47" s="1011"/>
      <c r="N47" s="1011"/>
      <c r="O47" s="1133"/>
      <c r="P47" s="1133"/>
      <c r="Q47" s="1011"/>
    </row>
    <row r="48" spans="1:17" x14ac:dyDescent="0.25">
      <c r="A48" s="1011"/>
      <c r="B48" s="1011"/>
      <c r="C48" s="1011"/>
      <c r="D48" s="1011"/>
      <c r="E48" s="1011"/>
      <c r="F48" s="1011"/>
      <c r="G48" s="1011"/>
      <c r="H48" s="1011"/>
      <c r="I48" s="1011"/>
      <c r="J48" s="1011"/>
      <c r="K48" s="1011"/>
      <c r="L48" s="1011"/>
      <c r="M48" s="1011"/>
      <c r="N48" s="1011"/>
      <c r="O48" s="1133"/>
      <c r="P48" s="1133"/>
      <c r="Q48" s="1011"/>
    </row>
    <row r="49" spans="1:17" x14ac:dyDescent="0.25">
      <c r="A49" s="1011"/>
      <c r="B49" s="1011"/>
      <c r="C49" s="1011"/>
      <c r="D49" s="1011"/>
      <c r="E49" s="1011"/>
      <c r="F49" s="1011"/>
      <c r="G49" s="1011"/>
      <c r="H49" s="1011"/>
      <c r="I49" s="1011"/>
      <c r="J49" s="1011"/>
      <c r="K49" s="1011"/>
      <c r="L49" s="1011"/>
      <c r="M49" s="1011"/>
      <c r="N49" s="1011"/>
      <c r="O49" s="1133"/>
      <c r="P49" s="1133"/>
      <c r="Q49" s="1011"/>
    </row>
    <row r="50" spans="1:17" x14ac:dyDescent="0.25">
      <c r="A50" s="1011"/>
      <c r="B50" s="1011"/>
      <c r="C50" s="1011"/>
      <c r="D50" s="1011"/>
      <c r="E50" s="1011"/>
      <c r="F50" s="1011"/>
      <c r="G50" s="1011"/>
      <c r="H50" s="1011"/>
      <c r="I50" s="1011"/>
      <c r="J50" s="1011"/>
      <c r="K50" s="1011"/>
      <c r="L50" s="1011"/>
      <c r="M50" s="1011"/>
      <c r="N50" s="1011"/>
      <c r="O50" s="1133"/>
      <c r="P50" s="1133"/>
      <c r="Q50" s="1011"/>
    </row>
    <row r="51" spans="1:17" x14ac:dyDescent="0.25">
      <c r="A51" s="1011"/>
      <c r="B51" s="1011"/>
      <c r="C51" s="1011"/>
      <c r="D51" s="1011"/>
      <c r="E51" s="1011"/>
      <c r="F51" s="1011"/>
      <c r="G51" s="1011"/>
      <c r="H51" s="1011"/>
      <c r="I51" s="1011"/>
      <c r="J51" s="1011"/>
      <c r="K51" s="1011"/>
      <c r="L51" s="1011"/>
      <c r="M51" s="1011"/>
      <c r="N51" s="1011"/>
      <c r="O51" s="1133"/>
      <c r="P51" s="1133"/>
      <c r="Q51" s="1011"/>
    </row>
    <row r="52" spans="1:17" x14ac:dyDescent="0.25">
      <c r="A52" s="1011"/>
      <c r="B52" s="1011"/>
      <c r="C52" s="1011"/>
      <c r="D52" s="1011"/>
      <c r="E52" s="1011"/>
      <c r="F52" s="1011"/>
      <c r="G52" s="1011"/>
      <c r="H52" s="1011"/>
      <c r="I52" s="1011"/>
      <c r="J52" s="1011"/>
      <c r="K52" s="1011"/>
      <c r="L52" s="1011"/>
      <c r="M52" s="1011"/>
      <c r="N52" s="1011"/>
      <c r="O52" s="1133"/>
      <c r="P52" s="1133"/>
      <c r="Q52" s="1011"/>
    </row>
    <row r="53" spans="1:17" x14ac:dyDescent="0.25">
      <c r="A53" s="1011"/>
      <c r="B53" s="1011"/>
      <c r="C53" s="1011"/>
      <c r="D53" s="1011"/>
      <c r="E53" s="1011"/>
      <c r="F53" s="1011"/>
      <c r="G53" s="1011"/>
      <c r="H53" s="1011"/>
      <c r="I53" s="1011"/>
      <c r="J53" s="1011"/>
      <c r="K53" s="1011"/>
      <c r="L53" s="1011"/>
      <c r="M53" s="1011"/>
      <c r="N53" s="1011"/>
      <c r="O53" s="1133"/>
      <c r="P53" s="1133"/>
      <c r="Q53" s="1011"/>
    </row>
    <row r="54" spans="1:17" x14ac:dyDescent="0.25">
      <c r="A54" s="1011"/>
      <c r="B54" s="1011"/>
      <c r="C54" s="1011"/>
      <c r="D54" s="1011"/>
      <c r="E54" s="1011"/>
      <c r="F54" s="1011"/>
      <c r="G54" s="1011"/>
      <c r="H54" s="1011"/>
      <c r="I54" s="1011"/>
      <c r="J54" s="1011"/>
      <c r="K54" s="1011"/>
      <c r="L54" s="1011"/>
      <c r="M54" s="1011"/>
      <c r="N54" s="1011"/>
      <c r="O54" s="1133"/>
      <c r="P54" s="1133"/>
      <c r="Q54" s="1011"/>
    </row>
    <row r="55" spans="1:17" x14ac:dyDescent="0.25">
      <c r="A55" s="1011"/>
      <c r="B55" s="1011"/>
      <c r="C55" s="1011"/>
      <c r="D55" s="1011"/>
      <c r="E55" s="1011"/>
      <c r="F55" s="1011"/>
      <c r="G55" s="1011"/>
      <c r="H55" s="1011"/>
      <c r="I55" s="1011"/>
      <c r="J55" s="1011"/>
      <c r="K55" s="1011"/>
      <c r="L55" s="1011"/>
      <c r="M55" s="1011"/>
      <c r="N55" s="1011"/>
      <c r="O55" s="1133"/>
      <c r="P55" s="1133"/>
      <c r="Q55" s="1011"/>
    </row>
    <row r="56" spans="1:17" x14ac:dyDescent="0.25">
      <c r="A56" s="1011"/>
      <c r="B56" s="1011"/>
      <c r="C56" s="1011"/>
      <c r="D56" s="1011"/>
      <c r="E56" s="1011"/>
      <c r="F56" s="1011"/>
      <c r="G56" s="1011"/>
      <c r="H56" s="1011"/>
      <c r="I56" s="1011"/>
      <c r="J56" s="1011"/>
      <c r="K56" s="1011"/>
      <c r="L56" s="1011"/>
      <c r="M56" s="1011"/>
      <c r="N56" s="1011"/>
      <c r="O56" s="1133"/>
      <c r="P56" s="1133"/>
      <c r="Q56" s="1011"/>
    </row>
    <row r="57" spans="1:17" x14ac:dyDescent="0.25">
      <c r="A57" s="1011"/>
      <c r="B57" s="1011"/>
      <c r="C57" s="1011"/>
      <c r="D57" s="1011"/>
      <c r="E57" s="1011"/>
      <c r="F57" s="1011"/>
      <c r="G57" s="1011"/>
      <c r="H57" s="1011"/>
      <c r="I57" s="1011"/>
      <c r="J57" s="1011"/>
      <c r="K57" s="1011"/>
      <c r="L57" s="1011"/>
      <c r="M57" s="1011"/>
      <c r="N57" s="1011"/>
      <c r="O57" s="1133"/>
      <c r="P57" s="1133"/>
      <c r="Q57" s="1011"/>
    </row>
    <row r="58" spans="1:17" x14ac:dyDescent="0.25">
      <c r="A58" s="1011"/>
      <c r="B58" s="1011"/>
      <c r="C58" s="1011"/>
      <c r="D58" s="1011"/>
      <c r="E58" s="1011"/>
      <c r="F58" s="1011"/>
      <c r="G58" s="1011"/>
      <c r="H58" s="1011"/>
      <c r="I58" s="1011"/>
      <c r="J58" s="1011"/>
      <c r="K58" s="1011"/>
      <c r="L58" s="1011"/>
      <c r="M58" s="1011"/>
      <c r="N58" s="1011"/>
      <c r="O58" s="1133"/>
      <c r="P58" s="1133"/>
      <c r="Q58" s="1011"/>
    </row>
    <row r="59" spans="1:17" x14ac:dyDescent="0.25">
      <c r="A59" s="1011"/>
      <c r="B59" s="1011"/>
      <c r="C59" s="1011"/>
      <c r="D59" s="1011"/>
      <c r="E59" s="1011"/>
      <c r="F59" s="1011"/>
      <c r="G59" s="1011"/>
      <c r="H59" s="1011"/>
      <c r="I59" s="1011"/>
      <c r="J59" s="1011"/>
      <c r="K59" s="1011"/>
      <c r="L59" s="1011"/>
      <c r="M59" s="1011"/>
      <c r="N59" s="1011"/>
      <c r="O59" s="1133"/>
      <c r="P59" s="1133"/>
      <c r="Q59" s="1011"/>
    </row>
    <row r="60" spans="1:17" x14ac:dyDescent="0.25">
      <c r="A60" s="1011"/>
      <c r="B60" s="1011"/>
      <c r="C60" s="1011"/>
      <c r="D60" s="1011"/>
      <c r="E60" s="1011"/>
      <c r="F60" s="1011"/>
      <c r="G60" s="1011"/>
      <c r="H60" s="1011"/>
      <c r="I60" s="1011"/>
      <c r="J60" s="1011"/>
      <c r="K60" s="1011"/>
      <c r="L60" s="1011"/>
      <c r="M60" s="1011"/>
      <c r="N60" s="1011"/>
      <c r="O60" s="1133"/>
      <c r="P60" s="1133"/>
      <c r="Q60" s="1011"/>
    </row>
    <row r="61" spans="1:17" x14ac:dyDescent="0.25">
      <c r="A61" s="1011"/>
      <c r="B61" s="1011"/>
      <c r="C61" s="1011"/>
      <c r="D61" s="1011"/>
      <c r="E61" s="1011"/>
      <c r="F61" s="1011"/>
      <c r="G61" s="1011"/>
      <c r="H61" s="1011"/>
      <c r="I61" s="1011"/>
      <c r="J61" s="1011"/>
      <c r="K61" s="1011"/>
      <c r="L61" s="1011"/>
      <c r="M61" s="1011"/>
      <c r="N61" s="1011"/>
      <c r="O61" s="1133"/>
      <c r="P61" s="1133"/>
      <c r="Q61" s="1011"/>
    </row>
    <row r="62" spans="1:17" x14ac:dyDescent="0.25">
      <c r="A62" s="1011"/>
      <c r="B62" s="1011"/>
      <c r="C62" s="1011"/>
      <c r="D62" s="1011"/>
      <c r="E62" s="1011"/>
      <c r="F62" s="1011"/>
      <c r="G62" s="1011"/>
      <c r="H62" s="1011"/>
      <c r="I62" s="1011"/>
      <c r="J62" s="1011"/>
      <c r="K62" s="1011"/>
      <c r="L62" s="1011"/>
      <c r="M62" s="1011"/>
      <c r="N62" s="1011"/>
      <c r="O62" s="1133"/>
      <c r="P62" s="1133"/>
      <c r="Q62" s="1011"/>
    </row>
    <row r="63" spans="1:17" x14ac:dyDescent="0.25">
      <c r="A63" s="1011"/>
      <c r="B63" s="1011"/>
      <c r="C63" s="1011"/>
      <c r="D63" s="1011"/>
      <c r="E63" s="1011"/>
      <c r="F63" s="1011"/>
      <c r="G63" s="1011"/>
      <c r="H63" s="1011"/>
      <c r="I63" s="1011"/>
      <c r="J63" s="1011"/>
      <c r="K63" s="1011"/>
      <c r="L63" s="1011"/>
      <c r="M63" s="1011"/>
      <c r="N63" s="1011"/>
      <c r="O63" s="1133"/>
      <c r="P63" s="1133"/>
      <c r="Q63" s="1011"/>
    </row>
    <row r="64" spans="1:17" x14ac:dyDescent="0.25">
      <c r="A64" s="1011"/>
      <c r="B64" s="1011"/>
      <c r="C64" s="1011"/>
      <c r="D64" s="1011"/>
      <c r="E64" s="1011"/>
      <c r="F64" s="1011"/>
      <c r="G64" s="1011"/>
      <c r="H64" s="1011"/>
      <c r="I64" s="1011"/>
      <c r="J64" s="1011"/>
      <c r="K64" s="1011"/>
      <c r="L64" s="1011"/>
      <c r="M64" s="1011"/>
      <c r="N64" s="1011"/>
      <c r="O64" s="1133"/>
      <c r="P64" s="1133"/>
      <c r="Q64" s="1011"/>
    </row>
    <row r="65" spans="1:17" x14ac:dyDescent="0.25">
      <c r="A65" s="1011"/>
      <c r="B65" s="1011"/>
      <c r="C65" s="1011"/>
      <c r="D65" s="1011"/>
      <c r="E65" s="1011"/>
      <c r="F65" s="1011"/>
      <c r="G65" s="1011"/>
      <c r="H65" s="1011"/>
      <c r="I65" s="1011"/>
      <c r="J65" s="1011"/>
      <c r="K65" s="1011"/>
      <c r="L65" s="1011"/>
      <c r="M65" s="1011"/>
      <c r="N65" s="1011"/>
      <c r="O65" s="1133"/>
      <c r="P65" s="1133"/>
      <c r="Q65" s="1011"/>
    </row>
    <row r="66" spans="1:17" x14ac:dyDescent="0.25">
      <c r="A66" s="1011"/>
      <c r="B66" s="1011"/>
      <c r="C66" s="1011"/>
      <c r="D66" s="1011"/>
      <c r="E66" s="1011"/>
      <c r="F66" s="1011"/>
      <c r="G66" s="1011"/>
      <c r="H66" s="1011"/>
      <c r="I66" s="1011"/>
      <c r="J66" s="1011"/>
      <c r="K66" s="1011"/>
      <c r="L66" s="1011"/>
      <c r="M66" s="1011"/>
      <c r="N66" s="1011"/>
      <c r="O66" s="1133"/>
      <c r="P66" s="1133"/>
      <c r="Q66" s="1011"/>
    </row>
    <row r="67" spans="1:17" x14ac:dyDescent="0.25">
      <c r="A67" s="1011"/>
      <c r="B67" s="1011"/>
      <c r="C67" s="1011"/>
      <c r="D67" s="1011"/>
      <c r="E67" s="1011"/>
      <c r="F67" s="1011"/>
      <c r="G67" s="1011"/>
      <c r="H67" s="1011"/>
      <c r="I67" s="1011"/>
      <c r="J67" s="1011"/>
      <c r="K67" s="1011"/>
      <c r="L67" s="1011"/>
      <c r="M67" s="1011"/>
      <c r="N67" s="1011"/>
      <c r="O67" s="1133"/>
      <c r="P67" s="1133"/>
      <c r="Q67" s="1011"/>
    </row>
    <row r="68" spans="1:17" x14ac:dyDescent="0.25">
      <c r="A68" s="1011"/>
      <c r="B68" s="1011"/>
      <c r="C68" s="1011"/>
      <c r="D68" s="1011"/>
      <c r="E68" s="1011"/>
      <c r="F68" s="1011"/>
      <c r="G68" s="1011"/>
      <c r="H68" s="1011"/>
      <c r="I68" s="1011"/>
      <c r="J68" s="1011"/>
      <c r="K68" s="1011"/>
      <c r="L68" s="1011"/>
      <c r="M68" s="1011"/>
      <c r="N68" s="1011"/>
      <c r="O68" s="1133"/>
      <c r="P68" s="1133"/>
      <c r="Q68" s="1011"/>
    </row>
    <row r="69" spans="1:17" x14ac:dyDescent="0.25">
      <c r="A69" s="1011"/>
      <c r="B69" s="1011"/>
      <c r="C69" s="1011"/>
      <c r="D69" s="1011"/>
      <c r="E69" s="1011"/>
      <c r="F69" s="1011"/>
      <c r="G69" s="1011"/>
      <c r="H69" s="1011"/>
      <c r="I69" s="1011"/>
      <c r="J69" s="1011"/>
      <c r="K69" s="1011"/>
      <c r="L69" s="1011"/>
      <c r="M69" s="1011"/>
      <c r="N69" s="1011"/>
      <c r="O69" s="1133"/>
      <c r="P69" s="1133"/>
      <c r="Q69" s="1011"/>
    </row>
    <row r="70" spans="1:17" x14ac:dyDescent="0.25">
      <c r="A70" s="1011"/>
      <c r="B70" s="1011"/>
      <c r="C70" s="1011"/>
      <c r="D70" s="1011"/>
      <c r="E70" s="1011"/>
      <c r="F70" s="1011"/>
      <c r="G70" s="1011"/>
      <c r="H70" s="1011"/>
      <c r="I70" s="1011"/>
      <c r="J70" s="1011"/>
      <c r="K70" s="1011"/>
      <c r="L70" s="1011"/>
      <c r="M70" s="1011"/>
      <c r="N70" s="1011"/>
      <c r="O70" s="1133"/>
      <c r="P70" s="1133"/>
      <c r="Q70" s="1011"/>
    </row>
    <row r="71" spans="1:17" x14ac:dyDescent="0.25">
      <c r="A71" s="1011"/>
      <c r="B71" s="1011"/>
      <c r="C71" s="1011"/>
      <c r="D71" s="1011"/>
      <c r="E71" s="1011"/>
      <c r="F71" s="1011"/>
      <c r="G71" s="1011"/>
      <c r="H71" s="1011"/>
      <c r="I71" s="1011"/>
      <c r="J71" s="1011"/>
      <c r="K71" s="1011"/>
      <c r="L71" s="1011"/>
      <c r="M71" s="1011"/>
      <c r="N71" s="1011"/>
      <c r="O71" s="1133"/>
      <c r="P71" s="1133"/>
      <c r="Q71" s="1011"/>
    </row>
    <row r="72" spans="1:17" x14ac:dyDescent="0.25">
      <c r="A72" s="1011"/>
      <c r="B72" s="1011"/>
      <c r="C72" s="1011"/>
      <c r="D72" s="1011"/>
      <c r="E72" s="1011"/>
      <c r="F72" s="1011"/>
      <c r="G72" s="1011"/>
      <c r="H72" s="1011"/>
      <c r="I72" s="1011"/>
      <c r="J72" s="1011"/>
      <c r="K72" s="1011"/>
      <c r="L72" s="1011"/>
      <c r="M72" s="1011"/>
      <c r="N72" s="1011"/>
      <c r="O72" s="1133"/>
      <c r="P72" s="1133"/>
      <c r="Q72" s="1011"/>
    </row>
    <row r="73" spans="1:17" x14ac:dyDescent="0.25">
      <c r="A73" s="1011"/>
      <c r="B73" s="1011"/>
      <c r="C73" s="1011"/>
      <c r="D73" s="1011"/>
      <c r="E73" s="1011"/>
      <c r="F73" s="1011"/>
      <c r="G73" s="1011"/>
      <c r="H73" s="1011"/>
      <c r="I73" s="1011"/>
      <c r="J73" s="1011"/>
      <c r="K73" s="1011"/>
      <c r="L73" s="1011"/>
      <c r="M73" s="1011"/>
      <c r="N73" s="1011"/>
      <c r="O73" s="1133"/>
      <c r="P73" s="1133"/>
      <c r="Q73" s="1011"/>
    </row>
    <row r="74" spans="1:17" x14ac:dyDescent="0.25">
      <c r="A74" s="1011"/>
      <c r="B74" s="1011"/>
      <c r="C74" s="1011"/>
      <c r="D74" s="1011"/>
      <c r="E74" s="1011"/>
      <c r="F74" s="1011"/>
      <c r="G74" s="1011"/>
      <c r="H74" s="1011"/>
      <c r="I74" s="1011"/>
      <c r="J74" s="1011"/>
      <c r="K74" s="1011"/>
      <c r="L74" s="1011"/>
      <c r="M74" s="1011"/>
      <c r="N74" s="1011"/>
      <c r="O74" s="1133"/>
      <c r="P74" s="1133"/>
      <c r="Q74" s="1011"/>
    </row>
    <row r="75" spans="1:17" x14ac:dyDescent="0.25">
      <c r="A75" s="1011"/>
      <c r="B75" s="1011"/>
      <c r="C75" s="1011"/>
      <c r="D75" s="1011"/>
      <c r="E75" s="1011"/>
      <c r="F75" s="1011"/>
      <c r="G75" s="1011"/>
      <c r="H75" s="1011"/>
      <c r="I75" s="1011"/>
      <c r="J75" s="1011"/>
      <c r="K75" s="1011"/>
      <c r="L75" s="1011"/>
      <c r="M75" s="1011"/>
      <c r="N75" s="1011"/>
      <c r="O75" s="1133"/>
      <c r="P75" s="1133"/>
      <c r="Q75" s="1011"/>
    </row>
    <row r="76" spans="1:17" x14ac:dyDescent="0.25">
      <c r="A76" s="1011"/>
      <c r="B76" s="1011"/>
      <c r="C76" s="1011"/>
      <c r="D76" s="1011"/>
      <c r="E76" s="1011"/>
      <c r="F76" s="1011"/>
      <c r="G76" s="1011"/>
      <c r="H76" s="1011"/>
      <c r="I76" s="1011"/>
      <c r="J76" s="1011"/>
      <c r="K76" s="1011"/>
      <c r="L76" s="1011"/>
      <c r="M76" s="1011"/>
      <c r="N76" s="1011"/>
      <c r="O76" s="1133"/>
      <c r="P76" s="1133"/>
      <c r="Q76" s="1011"/>
    </row>
    <row r="77" spans="1:17" x14ac:dyDescent="0.25">
      <c r="A77" s="1011"/>
      <c r="B77" s="1011"/>
      <c r="C77" s="1011"/>
      <c r="D77" s="1011"/>
      <c r="E77" s="1011"/>
      <c r="F77" s="1011"/>
      <c r="G77" s="1011"/>
      <c r="H77" s="1011"/>
      <c r="I77" s="1011"/>
      <c r="J77" s="1011"/>
      <c r="K77" s="1011"/>
      <c r="L77" s="1011"/>
      <c r="M77" s="1011"/>
      <c r="N77" s="1011"/>
      <c r="O77" s="1133"/>
      <c r="P77" s="1133"/>
      <c r="Q77" s="1011"/>
    </row>
    <row r="78" spans="1:17" x14ac:dyDescent="0.25">
      <c r="A78" s="1011"/>
      <c r="B78" s="1011"/>
      <c r="C78" s="1011"/>
      <c r="D78" s="1011"/>
      <c r="E78" s="1011"/>
      <c r="F78" s="1011"/>
      <c r="G78" s="1011"/>
      <c r="H78" s="1011"/>
      <c r="I78" s="1011"/>
      <c r="J78" s="1011"/>
      <c r="K78" s="1011"/>
      <c r="L78" s="1011"/>
      <c r="M78" s="1011"/>
      <c r="N78" s="1011"/>
      <c r="O78" s="1133"/>
      <c r="P78" s="1133"/>
      <c r="Q78" s="1011"/>
    </row>
    <row r="79" spans="1:17" x14ac:dyDescent="0.25">
      <c r="A79" s="1011"/>
      <c r="B79" s="1011"/>
      <c r="C79" s="1011"/>
      <c r="D79" s="1011"/>
      <c r="E79" s="1011"/>
      <c r="F79" s="1011"/>
      <c r="G79" s="1011"/>
      <c r="H79" s="1011"/>
      <c r="I79" s="1011"/>
      <c r="J79" s="1011"/>
      <c r="K79" s="1011"/>
      <c r="L79" s="1011"/>
      <c r="M79" s="1011"/>
      <c r="N79" s="1011"/>
      <c r="O79" s="1133"/>
      <c r="P79" s="1133"/>
      <c r="Q79" s="1011"/>
    </row>
    <row r="80" spans="1:17" x14ac:dyDescent="0.25">
      <c r="A80" s="1011"/>
      <c r="B80" s="1011"/>
      <c r="C80" s="1011"/>
      <c r="D80" s="1011"/>
      <c r="E80" s="1011"/>
      <c r="F80" s="1011"/>
      <c r="G80" s="1011"/>
      <c r="H80" s="1011"/>
      <c r="I80" s="1011"/>
      <c r="J80" s="1011"/>
      <c r="K80" s="1011"/>
      <c r="L80" s="1011"/>
      <c r="M80" s="1011"/>
      <c r="N80" s="1011"/>
      <c r="O80" s="1133"/>
      <c r="P80" s="1133"/>
      <c r="Q80" s="1011"/>
    </row>
    <row r="81" spans="1:17" x14ac:dyDescent="0.25">
      <c r="A81" s="1011"/>
      <c r="B81" s="1011"/>
      <c r="C81" s="1011"/>
      <c r="D81" s="1011"/>
      <c r="E81" s="1011"/>
      <c r="F81" s="1011"/>
      <c r="G81" s="1011"/>
      <c r="H81" s="1011"/>
      <c r="I81" s="1011"/>
      <c r="J81" s="1011"/>
      <c r="K81" s="1011"/>
      <c r="L81" s="1011"/>
      <c r="M81" s="1011"/>
      <c r="N81" s="1011"/>
      <c r="O81" s="1133"/>
      <c r="P81" s="1133"/>
      <c r="Q81" s="1011"/>
    </row>
    <row r="82" spans="1:17" x14ac:dyDescent="0.25">
      <c r="A82" s="1011"/>
      <c r="B82" s="1011"/>
      <c r="C82" s="1011"/>
      <c r="D82" s="1011"/>
      <c r="E82" s="1011"/>
      <c r="F82" s="1011"/>
      <c r="G82" s="1011"/>
      <c r="H82" s="1011"/>
      <c r="I82" s="1011"/>
      <c r="J82" s="1011"/>
      <c r="K82" s="1011"/>
      <c r="L82" s="1011"/>
      <c r="M82" s="1011"/>
      <c r="N82" s="1011"/>
      <c r="O82" s="1133"/>
      <c r="P82" s="1133"/>
      <c r="Q82" s="1011"/>
    </row>
    <row r="83" spans="1:17" x14ac:dyDescent="0.25">
      <c r="A83" s="1011"/>
      <c r="B83" s="1011"/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  <c r="M83" s="1011"/>
      <c r="N83" s="1011"/>
      <c r="O83" s="1133"/>
      <c r="P83" s="1133"/>
      <c r="Q83" s="1011"/>
    </row>
    <row r="84" spans="1:17" x14ac:dyDescent="0.25">
      <c r="A84" s="1011"/>
      <c r="B84" s="1011"/>
      <c r="C84" s="1011"/>
      <c r="D84" s="1011"/>
      <c r="E84" s="1011"/>
      <c r="F84" s="1011"/>
      <c r="G84" s="1011"/>
      <c r="H84" s="1011"/>
      <c r="I84" s="1011"/>
      <c r="J84" s="1011"/>
      <c r="K84" s="1011"/>
      <c r="L84" s="1011"/>
      <c r="M84" s="1011"/>
      <c r="N84" s="1011"/>
      <c r="O84" s="1133"/>
      <c r="P84" s="1133"/>
      <c r="Q84" s="1011"/>
    </row>
    <row r="85" spans="1:17" x14ac:dyDescent="0.25">
      <c r="A85" s="1011"/>
      <c r="B85" s="1011"/>
      <c r="C85" s="1011"/>
      <c r="D85" s="1011"/>
      <c r="E85" s="1011"/>
      <c r="F85" s="1011"/>
      <c r="G85" s="1011"/>
      <c r="H85" s="1011"/>
      <c r="I85" s="1011"/>
      <c r="J85" s="1011"/>
      <c r="K85" s="1011"/>
      <c r="L85" s="1011"/>
      <c r="M85" s="1011"/>
      <c r="N85" s="1011"/>
      <c r="O85" s="1133"/>
      <c r="P85" s="1133"/>
      <c r="Q85" s="1011"/>
    </row>
    <row r="86" spans="1:17" x14ac:dyDescent="0.25">
      <c r="A86" s="1011"/>
      <c r="B86" s="1011"/>
      <c r="C86" s="1011"/>
      <c r="D86" s="1011"/>
      <c r="E86" s="1011"/>
      <c r="F86" s="1011"/>
      <c r="G86" s="1011"/>
      <c r="H86" s="1011"/>
      <c r="I86" s="1011"/>
      <c r="J86" s="1011"/>
      <c r="K86" s="1011"/>
      <c r="L86" s="1011"/>
      <c r="M86" s="1011"/>
      <c r="N86" s="1011"/>
      <c r="O86" s="1133"/>
      <c r="P86" s="1133"/>
      <c r="Q86" s="1011"/>
    </row>
    <row r="87" spans="1:17" x14ac:dyDescent="0.25">
      <c r="A87" s="1011"/>
      <c r="B87" s="1011"/>
      <c r="C87" s="1011"/>
      <c r="D87" s="1011"/>
      <c r="E87" s="1011"/>
      <c r="F87" s="1011"/>
      <c r="G87" s="1011"/>
      <c r="H87" s="1011"/>
      <c r="I87" s="1011"/>
      <c r="J87" s="1011"/>
      <c r="K87" s="1011"/>
      <c r="L87" s="1011"/>
      <c r="M87" s="1011"/>
      <c r="N87" s="1011"/>
      <c r="O87" s="1133"/>
      <c r="P87" s="1133"/>
      <c r="Q87" s="1011"/>
    </row>
    <row r="88" spans="1:17" x14ac:dyDescent="0.25">
      <c r="A88" s="1011"/>
      <c r="B88" s="1011"/>
      <c r="C88" s="1011"/>
      <c r="D88" s="1011"/>
      <c r="E88" s="1011"/>
      <c r="F88" s="1011"/>
      <c r="G88" s="1011"/>
      <c r="H88" s="1011"/>
      <c r="I88" s="1011"/>
      <c r="J88" s="1011"/>
      <c r="K88" s="1011"/>
      <c r="L88" s="1011"/>
      <c r="M88" s="1011"/>
      <c r="N88" s="1011"/>
      <c r="O88" s="1133"/>
      <c r="P88" s="1133"/>
      <c r="Q88" s="1011"/>
    </row>
    <row r="89" spans="1:17" x14ac:dyDescent="0.25">
      <c r="A89" s="1011"/>
      <c r="B89" s="1011"/>
      <c r="C89" s="1011"/>
      <c r="D89" s="1011"/>
      <c r="E89" s="1011"/>
      <c r="F89" s="1011"/>
      <c r="G89" s="1011"/>
      <c r="H89" s="1011"/>
      <c r="I89" s="1011"/>
      <c r="J89" s="1011"/>
      <c r="K89" s="1011"/>
      <c r="L89" s="1011"/>
      <c r="M89" s="1011"/>
      <c r="N89" s="1011"/>
      <c r="O89" s="1133"/>
      <c r="P89" s="1133"/>
      <c r="Q89" s="1011"/>
    </row>
    <row r="90" spans="1:17" x14ac:dyDescent="0.25">
      <c r="A90" s="1011"/>
      <c r="B90" s="1011"/>
      <c r="C90" s="1011"/>
      <c r="D90" s="1011"/>
      <c r="E90" s="1011"/>
      <c r="F90" s="1011"/>
      <c r="G90" s="1011"/>
      <c r="H90" s="1011"/>
      <c r="I90" s="1011"/>
      <c r="J90" s="1011"/>
      <c r="K90" s="1011"/>
      <c r="L90" s="1011"/>
      <c r="M90" s="1011"/>
      <c r="N90" s="1011"/>
      <c r="O90" s="1133"/>
      <c r="P90" s="1133"/>
      <c r="Q90" s="1011"/>
    </row>
    <row r="91" spans="1:17" x14ac:dyDescent="0.25">
      <c r="A91" s="1011"/>
      <c r="B91" s="1011"/>
      <c r="C91" s="1011"/>
      <c r="D91" s="1011"/>
      <c r="E91" s="1011"/>
      <c r="F91" s="1011"/>
      <c r="G91" s="1011"/>
      <c r="H91" s="1011"/>
      <c r="I91" s="1011"/>
      <c r="J91" s="1011"/>
      <c r="K91" s="1011"/>
      <c r="L91" s="1011"/>
      <c r="M91" s="1011"/>
      <c r="N91" s="1011"/>
      <c r="O91" s="1133"/>
      <c r="P91" s="1133"/>
      <c r="Q91" s="1011"/>
    </row>
    <row r="92" spans="1:17" x14ac:dyDescent="0.25">
      <c r="A92" s="1011"/>
      <c r="B92" s="1011"/>
      <c r="C92" s="1011"/>
      <c r="D92" s="1011"/>
      <c r="E92" s="1011"/>
      <c r="F92" s="1011"/>
      <c r="G92" s="1011"/>
      <c r="H92" s="1011"/>
      <c r="I92" s="1011"/>
      <c r="J92" s="1011"/>
      <c r="K92" s="1011"/>
      <c r="L92" s="1011"/>
      <c r="M92" s="1011"/>
      <c r="N92" s="1011"/>
      <c r="O92" s="1133"/>
      <c r="P92" s="1133"/>
      <c r="Q92" s="1011"/>
    </row>
    <row r="93" spans="1:17" x14ac:dyDescent="0.25">
      <c r="A93" s="1011"/>
      <c r="B93" s="1011"/>
      <c r="C93" s="1011"/>
      <c r="D93" s="1011"/>
      <c r="E93" s="1011"/>
      <c r="F93" s="1011"/>
      <c r="G93" s="1011"/>
      <c r="H93" s="1011"/>
      <c r="I93" s="1011"/>
      <c r="J93" s="1011"/>
      <c r="K93" s="1011"/>
      <c r="L93" s="1011"/>
      <c r="M93" s="1011"/>
      <c r="N93" s="1011"/>
      <c r="O93" s="1133"/>
      <c r="P93" s="1133"/>
      <c r="Q93" s="1011"/>
    </row>
    <row r="94" spans="1:17" x14ac:dyDescent="0.25">
      <c r="A94" s="1011"/>
      <c r="B94" s="1011"/>
      <c r="C94" s="1011"/>
      <c r="D94" s="1011"/>
      <c r="E94" s="1011"/>
      <c r="F94" s="1011"/>
      <c r="G94" s="1011"/>
      <c r="H94" s="1011"/>
      <c r="I94" s="1011"/>
      <c r="J94" s="1011"/>
      <c r="K94" s="1011"/>
      <c r="L94" s="1011"/>
      <c r="M94" s="1011"/>
      <c r="N94" s="1011"/>
      <c r="O94" s="1133"/>
      <c r="P94" s="1133"/>
      <c r="Q94" s="1011"/>
    </row>
    <row r="95" spans="1:17" x14ac:dyDescent="0.25">
      <c r="A95" s="1011"/>
      <c r="B95" s="1011"/>
      <c r="C95" s="1011"/>
      <c r="D95" s="1011"/>
      <c r="E95" s="1011"/>
      <c r="F95" s="1011"/>
      <c r="G95" s="1011"/>
      <c r="H95" s="1011"/>
      <c r="I95" s="1011"/>
      <c r="J95" s="1011"/>
      <c r="K95" s="1011"/>
      <c r="L95" s="1011"/>
      <c r="M95" s="1011"/>
      <c r="N95" s="1011"/>
      <c r="O95" s="1133"/>
      <c r="P95" s="1133"/>
      <c r="Q95" s="1011"/>
    </row>
    <row r="96" spans="1:17" x14ac:dyDescent="0.25">
      <c r="A96" s="1011"/>
      <c r="B96" s="1011"/>
      <c r="C96" s="1011"/>
      <c r="D96" s="1011"/>
      <c r="E96" s="1011"/>
      <c r="F96" s="1011"/>
      <c r="G96" s="1011"/>
      <c r="H96" s="1011"/>
      <c r="I96" s="1011"/>
      <c r="J96" s="1011"/>
      <c r="K96" s="1011"/>
      <c r="L96" s="1011"/>
      <c r="M96" s="1011"/>
      <c r="N96" s="1011"/>
      <c r="O96" s="1133"/>
      <c r="P96" s="1133"/>
      <c r="Q96" s="1011"/>
    </row>
    <row r="97" spans="1:17" x14ac:dyDescent="0.25">
      <c r="A97" s="1011"/>
      <c r="B97" s="1011"/>
      <c r="C97" s="1011"/>
      <c r="D97" s="1011"/>
      <c r="E97" s="1011"/>
      <c r="F97" s="1011"/>
      <c r="G97" s="1011"/>
      <c r="H97" s="1011"/>
      <c r="I97" s="1011"/>
      <c r="J97" s="1011"/>
      <c r="K97" s="1011"/>
      <c r="L97" s="1011"/>
      <c r="M97" s="1011"/>
      <c r="N97" s="1011"/>
      <c r="O97" s="1133"/>
      <c r="P97" s="1133"/>
      <c r="Q97" s="1011"/>
    </row>
    <row r="98" spans="1:17" x14ac:dyDescent="0.25">
      <c r="A98" s="1011"/>
      <c r="B98" s="1011"/>
      <c r="C98" s="1011"/>
      <c r="D98" s="1011"/>
      <c r="E98" s="1011"/>
      <c r="F98" s="1011"/>
      <c r="G98" s="1011"/>
      <c r="H98" s="1011"/>
      <c r="I98" s="1011"/>
      <c r="J98" s="1011"/>
      <c r="K98" s="1011"/>
      <c r="L98" s="1011"/>
      <c r="M98" s="1011"/>
      <c r="N98" s="1011"/>
      <c r="O98" s="1133"/>
      <c r="P98" s="1133"/>
      <c r="Q98" s="1011"/>
    </row>
    <row r="99" spans="1:17" x14ac:dyDescent="0.25">
      <c r="A99" s="1011"/>
      <c r="B99" s="1011"/>
      <c r="C99" s="1011"/>
      <c r="D99" s="1011"/>
      <c r="E99" s="1011"/>
      <c r="F99" s="1011"/>
      <c r="G99" s="1011"/>
      <c r="H99" s="1011"/>
      <c r="I99" s="1011"/>
      <c r="J99" s="1011"/>
      <c r="K99" s="1011"/>
      <c r="L99" s="1011"/>
      <c r="M99" s="1011"/>
      <c r="N99" s="1011"/>
      <c r="O99" s="1133"/>
      <c r="P99" s="1133"/>
      <c r="Q99" s="1011"/>
    </row>
    <row r="100" spans="1:17" x14ac:dyDescent="0.25">
      <c r="A100" s="1011"/>
      <c r="B100" s="1011"/>
      <c r="C100" s="1011"/>
      <c r="D100" s="1011"/>
      <c r="E100" s="1011"/>
      <c r="F100" s="1011"/>
      <c r="G100" s="1011"/>
      <c r="H100" s="1011"/>
      <c r="I100" s="1011"/>
      <c r="J100" s="1011"/>
      <c r="K100" s="1011"/>
      <c r="L100" s="1011"/>
      <c r="M100" s="1011"/>
      <c r="N100" s="1011"/>
      <c r="O100" s="1133"/>
      <c r="P100" s="1133"/>
      <c r="Q100" s="1011"/>
    </row>
    <row r="101" spans="1:17" x14ac:dyDescent="0.25">
      <c r="A101" s="1011"/>
      <c r="B101" s="1011"/>
      <c r="C101" s="1011"/>
      <c r="D101" s="1011"/>
      <c r="E101" s="1011"/>
      <c r="F101" s="1011"/>
      <c r="G101" s="1011"/>
      <c r="H101" s="1011"/>
      <c r="I101" s="1011"/>
      <c r="J101" s="1011"/>
      <c r="K101" s="1011"/>
      <c r="L101" s="1011"/>
      <c r="M101" s="1011"/>
      <c r="N101" s="1011"/>
      <c r="O101" s="1133"/>
      <c r="P101" s="1133"/>
      <c r="Q101" s="1011"/>
    </row>
    <row r="102" spans="1:17" x14ac:dyDescent="0.25">
      <c r="A102" s="1011"/>
      <c r="B102" s="1011"/>
      <c r="C102" s="1011"/>
      <c r="D102" s="1011"/>
      <c r="E102" s="1011"/>
      <c r="F102" s="1011"/>
      <c r="G102" s="1011"/>
      <c r="H102" s="1011"/>
      <c r="I102" s="1011"/>
      <c r="J102" s="1011"/>
      <c r="K102" s="1011"/>
      <c r="L102" s="1011"/>
      <c r="M102" s="1011"/>
      <c r="N102" s="1011"/>
      <c r="O102" s="1133"/>
      <c r="P102" s="1133"/>
      <c r="Q102" s="1011"/>
    </row>
    <row r="103" spans="1:17" x14ac:dyDescent="0.25">
      <c r="A103" s="1011"/>
      <c r="B103" s="1011"/>
      <c r="C103" s="1011"/>
      <c r="D103" s="1011"/>
      <c r="E103" s="1011"/>
      <c r="F103" s="1011"/>
      <c r="G103" s="1011"/>
      <c r="H103" s="1011"/>
      <c r="I103" s="1011"/>
      <c r="J103" s="1011"/>
      <c r="K103" s="1011"/>
      <c r="L103" s="1011"/>
      <c r="M103" s="1011"/>
      <c r="N103" s="1011"/>
      <c r="O103" s="1133"/>
      <c r="P103" s="1133"/>
      <c r="Q103" s="1011"/>
    </row>
    <row r="104" spans="1:17" x14ac:dyDescent="0.25">
      <c r="A104" s="1011"/>
      <c r="B104" s="1011"/>
      <c r="C104" s="1011"/>
      <c r="D104" s="1011"/>
      <c r="E104" s="1011"/>
      <c r="F104" s="1011"/>
      <c r="G104" s="1011"/>
      <c r="H104" s="1011"/>
      <c r="I104" s="1011"/>
      <c r="J104" s="1011"/>
      <c r="K104" s="1011"/>
      <c r="L104" s="1011"/>
      <c r="M104" s="1011"/>
      <c r="N104" s="1011"/>
      <c r="O104" s="1133"/>
      <c r="P104" s="1133"/>
      <c r="Q104" s="1011"/>
    </row>
    <row r="105" spans="1:17" x14ac:dyDescent="0.25">
      <c r="A105" s="1011"/>
      <c r="B105" s="1011"/>
      <c r="C105" s="1011"/>
      <c r="D105" s="1011"/>
      <c r="E105" s="1011"/>
      <c r="F105" s="1011"/>
      <c r="G105" s="1011"/>
      <c r="H105" s="1011"/>
      <c r="I105" s="1011"/>
      <c r="J105" s="1011"/>
      <c r="K105" s="1011"/>
      <c r="L105" s="1011"/>
      <c r="M105" s="1011"/>
      <c r="N105" s="1011"/>
      <c r="O105" s="1133"/>
      <c r="P105" s="1133"/>
      <c r="Q105" s="1011"/>
    </row>
    <row r="106" spans="1:17" x14ac:dyDescent="0.25">
      <c r="A106" s="1011"/>
      <c r="B106" s="1011"/>
      <c r="C106" s="1011"/>
      <c r="D106" s="1011"/>
      <c r="E106" s="1011"/>
      <c r="F106" s="1011"/>
      <c r="G106" s="1011"/>
      <c r="H106" s="1011"/>
      <c r="I106" s="1011"/>
      <c r="J106" s="1011"/>
      <c r="K106" s="1011"/>
      <c r="L106" s="1011"/>
      <c r="M106" s="1011"/>
      <c r="N106" s="1011"/>
      <c r="O106" s="1133"/>
      <c r="P106" s="1133"/>
      <c r="Q106" s="1011"/>
    </row>
    <row r="107" spans="1:17" x14ac:dyDescent="0.25">
      <c r="A107" s="1011"/>
      <c r="B107" s="1011"/>
      <c r="C107" s="1011"/>
      <c r="D107" s="1011"/>
      <c r="E107" s="1011"/>
      <c r="F107" s="1011"/>
      <c r="G107" s="1011"/>
      <c r="H107" s="1011"/>
      <c r="I107" s="1011"/>
      <c r="J107" s="1011"/>
      <c r="K107" s="1011"/>
      <c r="L107" s="1011"/>
      <c r="M107" s="1011"/>
      <c r="N107" s="1011"/>
      <c r="O107" s="1133"/>
      <c r="P107" s="1133"/>
      <c r="Q107" s="1011"/>
    </row>
    <row r="108" spans="1:17" x14ac:dyDescent="0.25">
      <c r="A108" s="1011"/>
      <c r="B108" s="1011"/>
      <c r="C108" s="1011"/>
      <c r="D108" s="1011"/>
      <c r="E108" s="1011"/>
      <c r="F108" s="1011"/>
      <c r="G108" s="1011"/>
      <c r="H108" s="1011"/>
      <c r="I108" s="1011"/>
      <c r="J108" s="1011"/>
      <c r="K108" s="1011"/>
      <c r="L108" s="1011"/>
      <c r="M108" s="1011"/>
      <c r="N108" s="1011"/>
      <c r="O108" s="1133"/>
      <c r="P108" s="1133"/>
      <c r="Q108" s="1011"/>
    </row>
    <row r="109" spans="1:17" x14ac:dyDescent="0.25">
      <c r="A109" s="1011"/>
      <c r="B109" s="1011"/>
      <c r="C109" s="1011"/>
      <c r="D109" s="1011"/>
      <c r="E109" s="1011"/>
      <c r="F109" s="1011"/>
      <c r="G109" s="1011"/>
      <c r="H109" s="1011"/>
      <c r="I109" s="1011"/>
      <c r="J109" s="1011"/>
      <c r="K109" s="1011"/>
      <c r="L109" s="1011"/>
      <c r="M109" s="1011"/>
      <c r="N109" s="1011"/>
      <c r="O109" s="1133"/>
      <c r="P109" s="1133"/>
      <c r="Q109" s="1011"/>
    </row>
    <row r="110" spans="1:17" x14ac:dyDescent="0.25">
      <c r="A110" s="1011"/>
      <c r="B110" s="1011"/>
      <c r="C110" s="1011"/>
      <c r="D110" s="1011"/>
      <c r="E110" s="1011"/>
      <c r="F110" s="1011"/>
      <c r="G110" s="1011"/>
      <c r="H110" s="1011"/>
      <c r="I110" s="1011"/>
      <c r="J110" s="1011"/>
      <c r="K110" s="1011"/>
      <c r="L110" s="1011"/>
      <c r="M110" s="1011"/>
      <c r="N110" s="1011"/>
      <c r="O110" s="1133"/>
      <c r="P110" s="1133"/>
      <c r="Q110" s="1011"/>
    </row>
    <row r="111" spans="1:17" x14ac:dyDescent="0.25">
      <c r="A111" s="1011"/>
      <c r="B111" s="1011"/>
      <c r="C111" s="1011"/>
      <c r="D111" s="1011"/>
      <c r="E111" s="1011"/>
      <c r="F111" s="1011"/>
      <c r="G111" s="1011"/>
      <c r="H111" s="1011"/>
      <c r="I111" s="1011"/>
      <c r="J111" s="1011"/>
      <c r="K111" s="1011"/>
      <c r="L111" s="1011"/>
      <c r="M111" s="1011"/>
      <c r="N111" s="1011"/>
      <c r="O111" s="1133"/>
      <c r="P111" s="1133"/>
      <c r="Q111" s="1011"/>
    </row>
    <row r="112" spans="1:17" x14ac:dyDescent="0.25">
      <c r="A112" s="1011"/>
      <c r="B112" s="1011"/>
      <c r="C112" s="1011"/>
      <c r="D112" s="1011"/>
      <c r="E112" s="1011"/>
      <c r="F112" s="1011"/>
      <c r="G112" s="1011"/>
      <c r="H112" s="1011"/>
      <c r="I112" s="1011"/>
      <c r="J112" s="1011"/>
      <c r="K112" s="1011"/>
      <c r="L112" s="1011"/>
      <c r="M112" s="1011"/>
      <c r="N112" s="1011"/>
      <c r="O112" s="1133"/>
      <c r="P112" s="1133"/>
      <c r="Q112" s="1011"/>
    </row>
    <row r="113" spans="1:17" x14ac:dyDescent="0.25">
      <c r="A113" s="1011"/>
      <c r="B113" s="1011"/>
      <c r="C113" s="1011"/>
      <c r="D113" s="1011"/>
      <c r="E113" s="1011"/>
      <c r="F113" s="1011"/>
      <c r="G113" s="1011"/>
      <c r="H113" s="1011"/>
      <c r="I113" s="1011"/>
      <c r="J113" s="1011"/>
      <c r="K113" s="1011"/>
      <c r="L113" s="1011"/>
      <c r="M113" s="1011"/>
      <c r="N113" s="1011"/>
      <c r="O113" s="1133"/>
      <c r="P113" s="1133"/>
      <c r="Q113" s="1011"/>
    </row>
    <row r="114" spans="1:17" x14ac:dyDescent="0.25">
      <c r="A114" s="1011"/>
      <c r="B114" s="1011"/>
      <c r="C114" s="1011"/>
      <c r="D114" s="1011"/>
      <c r="E114" s="1011"/>
      <c r="F114" s="1011"/>
      <c r="G114" s="1011"/>
      <c r="H114" s="1011"/>
      <c r="I114" s="1011"/>
      <c r="J114" s="1011"/>
      <c r="K114" s="1011"/>
      <c r="L114" s="1011"/>
      <c r="M114" s="1011"/>
      <c r="N114" s="1011"/>
      <c r="O114" s="1133"/>
      <c r="P114" s="1133"/>
      <c r="Q114" s="1011"/>
    </row>
    <row r="115" spans="1:17" x14ac:dyDescent="0.25">
      <c r="A115" s="1011"/>
      <c r="B115" s="1011"/>
      <c r="C115" s="1011"/>
      <c r="D115" s="1011"/>
      <c r="E115" s="1011"/>
      <c r="F115" s="1011"/>
      <c r="G115" s="1011"/>
      <c r="H115" s="1011"/>
      <c r="I115" s="1011"/>
      <c r="J115" s="1011"/>
      <c r="K115" s="1011"/>
      <c r="L115" s="1011"/>
      <c r="M115" s="1011"/>
      <c r="N115" s="1011"/>
      <c r="O115" s="1133"/>
      <c r="P115" s="1133"/>
      <c r="Q115" s="1011"/>
    </row>
    <row r="116" spans="1:17" x14ac:dyDescent="0.25">
      <c r="A116" s="1011"/>
      <c r="B116" s="1011"/>
      <c r="C116" s="1011"/>
      <c r="D116" s="1011"/>
      <c r="E116" s="1011"/>
      <c r="F116" s="1011"/>
      <c r="G116" s="1011"/>
      <c r="H116" s="1011"/>
      <c r="I116" s="1011"/>
      <c r="J116" s="1011"/>
      <c r="K116" s="1011"/>
      <c r="L116" s="1011"/>
      <c r="M116" s="1011"/>
      <c r="N116" s="1011"/>
      <c r="O116" s="1133"/>
      <c r="P116" s="1133"/>
      <c r="Q116" s="1011"/>
    </row>
    <row r="117" spans="1:17" x14ac:dyDescent="0.25">
      <c r="A117" s="1011"/>
      <c r="B117" s="1011"/>
      <c r="C117" s="1011"/>
      <c r="D117" s="1011"/>
      <c r="E117" s="1011"/>
      <c r="F117" s="1011"/>
      <c r="G117" s="1011"/>
      <c r="H117" s="1011"/>
      <c r="I117" s="1011"/>
      <c r="J117" s="1011"/>
      <c r="K117" s="1011"/>
      <c r="L117" s="1011"/>
      <c r="M117" s="1011"/>
      <c r="N117" s="1011"/>
      <c r="O117" s="1133"/>
      <c r="P117" s="1133"/>
      <c r="Q117" s="1011"/>
    </row>
    <row r="118" spans="1:17" x14ac:dyDescent="0.25">
      <c r="A118" s="1011"/>
      <c r="B118" s="1011"/>
      <c r="C118" s="1011"/>
      <c r="D118" s="1011"/>
      <c r="E118" s="1011"/>
      <c r="F118" s="1011"/>
      <c r="G118" s="1011"/>
      <c r="H118" s="1011"/>
      <c r="I118" s="1011"/>
      <c r="J118" s="1011"/>
      <c r="K118" s="1011"/>
      <c r="L118" s="1011"/>
      <c r="M118" s="1011"/>
      <c r="N118" s="1011"/>
      <c r="O118" s="1133"/>
      <c r="P118" s="1133"/>
      <c r="Q118" s="1011"/>
    </row>
    <row r="119" spans="1:17" x14ac:dyDescent="0.25">
      <c r="A119" s="1011"/>
      <c r="B119" s="1011"/>
      <c r="C119" s="1011"/>
      <c r="D119" s="1011"/>
      <c r="E119" s="1011"/>
      <c r="F119" s="1011"/>
      <c r="G119" s="1011"/>
      <c r="H119" s="1011"/>
      <c r="I119" s="1011"/>
      <c r="J119" s="1011"/>
      <c r="K119" s="1011"/>
      <c r="L119" s="1011"/>
      <c r="M119" s="1011"/>
      <c r="N119" s="1011"/>
      <c r="O119" s="1133"/>
      <c r="P119" s="1133"/>
      <c r="Q119" s="1011"/>
    </row>
    <row r="120" spans="1:17" x14ac:dyDescent="0.25">
      <c r="A120" s="1011"/>
      <c r="B120" s="1011"/>
      <c r="C120" s="1011"/>
      <c r="D120" s="1011"/>
      <c r="E120" s="1011"/>
      <c r="F120" s="1011"/>
      <c r="G120" s="1011"/>
      <c r="H120" s="1011"/>
      <c r="I120" s="1011"/>
      <c r="J120" s="1011"/>
      <c r="K120" s="1011"/>
      <c r="L120" s="1011"/>
      <c r="M120" s="1011"/>
      <c r="N120" s="1011"/>
      <c r="O120" s="1133"/>
      <c r="P120" s="1133"/>
      <c r="Q120" s="1011"/>
    </row>
    <row r="121" spans="1:17" x14ac:dyDescent="0.25">
      <c r="A121" s="1011"/>
      <c r="B121" s="1011"/>
      <c r="C121" s="1011"/>
      <c r="D121" s="1011"/>
      <c r="E121" s="1011"/>
      <c r="F121" s="1011"/>
      <c r="G121" s="1011"/>
      <c r="H121" s="1011"/>
      <c r="I121" s="1011"/>
      <c r="J121" s="1011"/>
      <c r="K121" s="1011"/>
      <c r="L121" s="1011"/>
      <c r="M121" s="1011"/>
      <c r="N121" s="1011"/>
      <c r="O121" s="1133"/>
      <c r="P121" s="1133"/>
      <c r="Q121" s="1011"/>
    </row>
    <row r="122" spans="1:17" x14ac:dyDescent="0.25">
      <c r="A122" s="1011"/>
      <c r="B122" s="1011"/>
      <c r="C122" s="1011"/>
      <c r="D122" s="1011"/>
      <c r="E122" s="1011"/>
      <c r="F122" s="1011"/>
      <c r="G122" s="1011"/>
      <c r="H122" s="1011"/>
      <c r="I122" s="1011"/>
      <c r="J122" s="1011"/>
      <c r="K122" s="1011"/>
      <c r="L122" s="1011"/>
      <c r="M122" s="1011"/>
      <c r="N122" s="1011"/>
      <c r="O122" s="1133"/>
      <c r="P122" s="1133"/>
      <c r="Q122" s="1011"/>
    </row>
    <row r="123" spans="1:17" x14ac:dyDescent="0.25">
      <c r="A123" s="1011"/>
      <c r="B123" s="1011"/>
      <c r="C123" s="1011"/>
      <c r="D123" s="1011"/>
      <c r="E123" s="1011"/>
      <c r="F123" s="1011"/>
      <c r="G123" s="1011"/>
      <c r="H123" s="1011"/>
      <c r="I123" s="1011"/>
      <c r="J123" s="1011"/>
      <c r="K123" s="1011"/>
      <c r="L123" s="1011"/>
      <c r="M123" s="1011"/>
      <c r="N123" s="1011"/>
      <c r="O123" s="1133"/>
      <c r="P123" s="1133"/>
      <c r="Q123" s="1011"/>
    </row>
    <row r="124" spans="1:17" x14ac:dyDescent="0.25">
      <c r="A124" s="1011"/>
      <c r="B124" s="1011"/>
      <c r="C124" s="1011"/>
      <c r="D124" s="1011"/>
      <c r="E124" s="1011"/>
      <c r="F124" s="1011"/>
      <c r="G124" s="1011"/>
      <c r="H124" s="1011"/>
      <c r="I124" s="1011"/>
      <c r="J124" s="1011"/>
      <c r="K124" s="1011"/>
      <c r="L124" s="1011"/>
      <c r="M124" s="1011"/>
      <c r="N124" s="1011"/>
      <c r="O124" s="1133"/>
      <c r="P124" s="1133"/>
      <c r="Q124" s="1011"/>
    </row>
    <row r="125" spans="1:17" x14ac:dyDescent="0.25">
      <c r="A125" s="1011"/>
      <c r="B125" s="1011"/>
      <c r="C125" s="1011"/>
      <c r="D125" s="1011"/>
      <c r="E125" s="1011"/>
      <c r="F125" s="1011"/>
      <c r="G125" s="1011"/>
      <c r="H125" s="1011"/>
      <c r="I125" s="1011"/>
      <c r="J125" s="1011"/>
      <c r="K125" s="1011"/>
      <c r="L125" s="1011"/>
      <c r="M125" s="1011"/>
      <c r="N125" s="1011"/>
      <c r="O125" s="1133"/>
      <c r="P125" s="1133"/>
      <c r="Q125" s="1011"/>
    </row>
    <row r="126" spans="1:17" x14ac:dyDescent="0.25">
      <c r="A126" s="1011"/>
      <c r="B126" s="1011"/>
      <c r="C126" s="1011"/>
      <c r="D126" s="1011"/>
      <c r="E126" s="1011"/>
      <c r="F126" s="1011"/>
      <c r="G126" s="1011"/>
      <c r="H126" s="1011"/>
      <c r="I126" s="1011"/>
      <c r="J126" s="1011"/>
      <c r="K126" s="1011"/>
      <c r="L126" s="1011"/>
      <c r="M126" s="1011"/>
      <c r="N126" s="1011"/>
      <c r="O126" s="1133"/>
      <c r="P126" s="1133"/>
      <c r="Q126" s="1011"/>
    </row>
    <row r="127" spans="1:17" x14ac:dyDescent="0.25">
      <c r="A127" s="1011"/>
      <c r="B127" s="1011"/>
      <c r="C127" s="1011"/>
      <c r="D127" s="1011"/>
      <c r="E127" s="1011"/>
      <c r="F127" s="1011"/>
      <c r="G127" s="1011"/>
      <c r="H127" s="1011"/>
      <c r="I127" s="1011"/>
      <c r="J127" s="1011"/>
      <c r="K127" s="1011"/>
      <c r="L127" s="1011"/>
      <c r="M127" s="1011"/>
      <c r="N127" s="1011"/>
      <c r="O127" s="1133"/>
      <c r="P127" s="1133"/>
      <c r="Q127" s="1011"/>
    </row>
    <row r="128" spans="1:17" x14ac:dyDescent="0.25">
      <c r="A128" s="1011"/>
      <c r="B128" s="1011"/>
      <c r="C128" s="1011"/>
      <c r="D128" s="1011"/>
      <c r="E128" s="1011"/>
      <c r="F128" s="1011"/>
      <c r="G128" s="1011"/>
      <c r="H128" s="1011"/>
      <c r="I128" s="1011"/>
      <c r="J128" s="1011"/>
      <c r="K128" s="1011"/>
      <c r="L128" s="1011"/>
      <c r="M128" s="1011"/>
      <c r="N128" s="1011"/>
      <c r="O128" s="1133"/>
      <c r="P128" s="1133"/>
      <c r="Q128" s="1011"/>
    </row>
    <row r="129" spans="1:17" x14ac:dyDescent="0.25">
      <c r="A129" s="1011"/>
      <c r="B129" s="1011"/>
      <c r="C129" s="1011"/>
      <c r="D129" s="1011"/>
      <c r="E129" s="1011"/>
      <c r="F129" s="1011"/>
      <c r="G129" s="1011"/>
      <c r="H129" s="1011"/>
      <c r="I129" s="1011"/>
      <c r="J129" s="1011"/>
      <c r="K129" s="1011"/>
      <c r="L129" s="1011"/>
      <c r="M129" s="1011"/>
      <c r="N129" s="1011"/>
      <c r="O129" s="1133"/>
      <c r="P129" s="1133"/>
      <c r="Q129" s="1011"/>
    </row>
    <row r="130" spans="1:17" x14ac:dyDescent="0.25">
      <c r="A130" s="1011"/>
      <c r="B130" s="1011"/>
      <c r="C130" s="1011"/>
      <c r="D130" s="1011"/>
      <c r="E130" s="1011"/>
      <c r="F130" s="1011"/>
      <c r="G130" s="1011"/>
      <c r="H130" s="1011"/>
      <c r="I130" s="1011"/>
      <c r="J130" s="1011"/>
      <c r="K130" s="1011"/>
      <c r="L130" s="1011"/>
      <c r="M130" s="1011"/>
      <c r="N130" s="1011"/>
      <c r="O130" s="1133"/>
      <c r="P130" s="1133"/>
      <c r="Q130" s="1011"/>
    </row>
    <row r="131" spans="1:17" x14ac:dyDescent="0.25">
      <c r="A131" s="1011"/>
      <c r="B131" s="1011"/>
      <c r="C131" s="1011"/>
      <c r="D131" s="1011"/>
      <c r="E131" s="1011"/>
      <c r="F131" s="1011"/>
      <c r="G131" s="1011"/>
      <c r="H131" s="1011"/>
      <c r="I131" s="1011"/>
      <c r="J131" s="1011"/>
      <c r="K131" s="1011"/>
      <c r="L131" s="1011"/>
      <c r="M131" s="1011"/>
      <c r="N131" s="1011"/>
      <c r="O131" s="1133"/>
      <c r="P131" s="1133"/>
      <c r="Q131" s="1011"/>
    </row>
    <row r="132" spans="1:17" x14ac:dyDescent="0.25">
      <c r="A132" s="1011"/>
      <c r="B132" s="1011"/>
      <c r="C132" s="1011"/>
      <c r="D132" s="1011"/>
      <c r="E132" s="1011"/>
      <c r="F132" s="1011"/>
      <c r="G132" s="1011"/>
      <c r="H132" s="1011"/>
      <c r="I132" s="1011"/>
      <c r="J132" s="1011"/>
      <c r="K132" s="1011"/>
      <c r="L132" s="1011"/>
      <c r="M132" s="1011"/>
      <c r="N132" s="1011"/>
      <c r="O132" s="1133"/>
      <c r="P132" s="1133"/>
      <c r="Q132" s="1011"/>
    </row>
    <row r="133" spans="1:17" x14ac:dyDescent="0.25">
      <c r="A133" s="1011"/>
      <c r="B133" s="1011"/>
      <c r="C133" s="1011"/>
      <c r="D133" s="1011"/>
      <c r="E133" s="1011"/>
      <c r="F133" s="1011"/>
      <c r="G133" s="1011"/>
      <c r="H133" s="1011"/>
      <c r="I133" s="1011"/>
      <c r="J133" s="1011"/>
      <c r="K133" s="1011"/>
      <c r="L133" s="1011"/>
      <c r="M133" s="1011"/>
      <c r="N133" s="1011"/>
      <c r="O133" s="1133"/>
      <c r="P133" s="1133"/>
      <c r="Q133" s="1011"/>
    </row>
    <row r="134" spans="1:17" x14ac:dyDescent="0.25">
      <c r="A134" s="1011"/>
      <c r="B134" s="1011"/>
      <c r="C134" s="1011"/>
      <c r="D134" s="1011"/>
      <c r="E134" s="1011"/>
      <c r="F134" s="1011"/>
      <c r="G134" s="1011"/>
      <c r="H134" s="1011"/>
      <c r="I134" s="1011"/>
      <c r="J134" s="1011"/>
      <c r="K134" s="1011"/>
      <c r="L134" s="1011"/>
      <c r="M134" s="1011"/>
      <c r="N134" s="1011"/>
      <c r="O134" s="1133"/>
      <c r="P134" s="1133"/>
      <c r="Q134" s="1011"/>
    </row>
    <row r="135" spans="1:17" x14ac:dyDescent="0.25">
      <c r="A135" s="1011"/>
      <c r="B135" s="1011"/>
      <c r="C135" s="1011"/>
      <c r="D135" s="1011"/>
      <c r="E135" s="1011"/>
      <c r="F135" s="1011"/>
      <c r="G135" s="1011"/>
      <c r="H135" s="1011"/>
      <c r="I135" s="1011"/>
      <c r="J135" s="1011"/>
      <c r="K135" s="1011"/>
      <c r="L135" s="1011"/>
      <c r="M135" s="1011"/>
      <c r="N135" s="1011"/>
      <c r="O135" s="1133"/>
      <c r="P135" s="1133"/>
      <c r="Q135" s="1011"/>
    </row>
    <row r="136" spans="1:17" x14ac:dyDescent="0.25">
      <c r="A136" s="1011"/>
      <c r="B136" s="1011"/>
      <c r="C136" s="1011"/>
      <c r="D136" s="1011"/>
      <c r="E136" s="1011"/>
      <c r="F136" s="1011"/>
      <c r="G136" s="1011"/>
      <c r="H136" s="1011"/>
      <c r="I136" s="1011"/>
      <c r="J136" s="1011"/>
      <c r="K136" s="1011"/>
      <c r="L136" s="1011"/>
      <c r="M136" s="1011"/>
      <c r="N136" s="1011"/>
      <c r="O136" s="1133"/>
      <c r="P136" s="1133"/>
      <c r="Q136" s="1011"/>
    </row>
    <row r="137" spans="1:17" x14ac:dyDescent="0.25">
      <c r="A137" s="1011"/>
      <c r="B137" s="1011"/>
      <c r="C137" s="1011"/>
      <c r="D137" s="1011"/>
      <c r="E137" s="1011"/>
      <c r="F137" s="1011"/>
      <c r="G137" s="1011"/>
      <c r="H137" s="1011"/>
      <c r="I137" s="1011"/>
      <c r="J137" s="1011"/>
      <c r="K137" s="1011"/>
      <c r="L137" s="1011"/>
      <c r="M137" s="1011"/>
      <c r="N137" s="1011"/>
      <c r="O137" s="1133"/>
      <c r="P137" s="1133"/>
      <c r="Q137" s="1011"/>
    </row>
    <row r="138" spans="1:17" x14ac:dyDescent="0.25">
      <c r="A138" s="1011"/>
      <c r="B138" s="1011"/>
      <c r="C138" s="1011"/>
      <c r="D138" s="1011"/>
      <c r="E138" s="1011"/>
      <c r="F138" s="1011"/>
      <c r="G138" s="1011"/>
      <c r="H138" s="1011"/>
      <c r="I138" s="1011"/>
      <c r="J138" s="1011"/>
      <c r="K138" s="1011"/>
      <c r="L138" s="1011"/>
      <c r="M138" s="1011"/>
      <c r="N138" s="1011"/>
      <c r="O138" s="1133"/>
      <c r="P138" s="1133"/>
      <c r="Q138" s="1011"/>
    </row>
    <row r="139" spans="1:17" x14ac:dyDescent="0.25">
      <c r="A139" s="1011"/>
      <c r="B139" s="1011"/>
      <c r="C139" s="1011"/>
      <c r="D139" s="1011"/>
      <c r="E139" s="1011"/>
      <c r="F139" s="1011"/>
      <c r="G139" s="1011"/>
      <c r="H139" s="1011"/>
      <c r="I139" s="1011"/>
      <c r="J139" s="1011"/>
      <c r="K139" s="1011"/>
      <c r="L139" s="1011"/>
      <c r="M139" s="1011"/>
      <c r="N139" s="1011"/>
      <c r="O139" s="1133"/>
      <c r="P139" s="1133"/>
      <c r="Q139" s="1011"/>
    </row>
    <row r="140" spans="1:17" x14ac:dyDescent="0.25">
      <c r="A140" s="1011"/>
      <c r="B140" s="1011"/>
      <c r="C140" s="1011"/>
      <c r="D140" s="1011"/>
      <c r="E140" s="1011"/>
      <c r="F140" s="1011"/>
      <c r="G140" s="1011"/>
      <c r="H140" s="1011"/>
      <c r="I140" s="1011"/>
      <c r="J140" s="1011"/>
      <c r="K140" s="1011"/>
      <c r="L140" s="1011"/>
      <c r="M140" s="1011"/>
      <c r="N140" s="1011"/>
      <c r="O140" s="1133"/>
      <c r="P140" s="1133"/>
      <c r="Q140" s="1011"/>
    </row>
    <row r="141" spans="1:17" x14ac:dyDescent="0.25">
      <c r="A141" s="1011"/>
      <c r="B141" s="1011"/>
      <c r="C141" s="1011"/>
      <c r="D141" s="1011"/>
      <c r="E141" s="1011"/>
      <c r="F141" s="1011"/>
      <c r="G141" s="1011"/>
      <c r="H141" s="1011"/>
      <c r="I141" s="1011"/>
      <c r="J141" s="1011"/>
      <c r="K141" s="1011"/>
      <c r="L141" s="1011"/>
      <c r="M141" s="1011"/>
      <c r="N141" s="1011"/>
      <c r="O141" s="1133"/>
      <c r="P141" s="1133"/>
      <c r="Q141" s="1011"/>
    </row>
    <row r="142" spans="1:17" x14ac:dyDescent="0.25">
      <c r="A142" s="1011"/>
      <c r="B142" s="1011"/>
      <c r="C142" s="1011"/>
      <c r="D142" s="1011"/>
      <c r="E142" s="1011"/>
      <c r="F142" s="1011"/>
      <c r="G142" s="1011"/>
      <c r="H142" s="1011"/>
      <c r="I142" s="1011"/>
      <c r="J142" s="1011"/>
      <c r="K142" s="1011"/>
      <c r="L142" s="1011"/>
      <c r="M142" s="1011"/>
      <c r="N142" s="1011"/>
      <c r="O142" s="1133"/>
      <c r="P142" s="1133"/>
      <c r="Q142" s="1011"/>
    </row>
    <row r="143" spans="1:17" x14ac:dyDescent="0.25">
      <c r="A143" s="1011"/>
      <c r="B143" s="1011"/>
      <c r="C143" s="1011"/>
      <c r="D143" s="1011"/>
      <c r="E143" s="1011"/>
      <c r="F143" s="1011"/>
      <c r="G143" s="1011"/>
      <c r="H143" s="1011"/>
      <c r="I143" s="1011"/>
      <c r="J143" s="1011"/>
      <c r="K143" s="1011"/>
      <c r="L143" s="1011"/>
      <c r="M143" s="1011"/>
      <c r="N143" s="1011"/>
      <c r="O143" s="1133"/>
      <c r="P143" s="1133"/>
      <c r="Q143" s="1011"/>
    </row>
    <row r="144" spans="1:17" x14ac:dyDescent="0.25">
      <c r="A144" s="1011"/>
      <c r="B144" s="1011"/>
      <c r="C144" s="1011"/>
      <c r="D144" s="1011"/>
      <c r="E144" s="1011"/>
      <c r="F144" s="1011"/>
      <c r="G144" s="1011"/>
      <c r="H144" s="1011"/>
      <c r="I144" s="1011"/>
      <c r="J144" s="1011"/>
      <c r="K144" s="1011"/>
      <c r="L144" s="1011"/>
      <c r="M144" s="1011"/>
      <c r="N144" s="1011"/>
      <c r="O144" s="1133"/>
      <c r="P144" s="1133"/>
      <c r="Q144" s="1011"/>
    </row>
    <row r="145" spans="1:17" x14ac:dyDescent="0.25">
      <c r="A145" s="1011"/>
      <c r="B145" s="1011"/>
      <c r="C145" s="1011"/>
      <c r="D145" s="1011"/>
      <c r="E145" s="1011"/>
      <c r="F145" s="1011"/>
      <c r="G145" s="1011"/>
      <c r="H145" s="1011"/>
      <c r="I145" s="1011"/>
      <c r="J145" s="1011"/>
      <c r="K145" s="1011"/>
      <c r="L145" s="1011"/>
      <c r="M145" s="1011"/>
      <c r="N145" s="1011"/>
      <c r="O145" s="1133"/>
      <c r="P145" s="1133"/>
      <c r="Q145" s="1011"/>
    </row>
    <row r="146" spans="1:17" x14ac:dyDescent="0.25">
      <c r="A146" s="1011"/>
      <c r="B146" s="1011"/>
      <c r="C146" s="1011"/>
      <c r="D146" s="1011"/>
      <c r="E146" s="1011"/>
      <c r="F146" s="1011"/>
      <c r="G146" s="1011"/>
      <c r="H146" s="1011"/>
      <c r="I146" s="1011"/>
      <c r="J146" s="1011"/>
      <c r="K146" s="1011"/>
      <c r="L146" s="1011"/>
      <c r="M146" s="1011"/>
      <c r="N146" s="1011"/>
      <c r="O146" s="1133"/>
      <c r="P146" s="1133"/>
      <c r="Q146" s="1011"/>
    </row>
    <row r="147" spans="1:17" x14ac:dyDescent="0.25">
      <c r="A147" s="1011"/>
      <c r="B147" s="1011"/>
      <c r="C147" s="1011"/>
      <c r="D147" s="1011"/>
      <c r="E147" s="1011"/>
      <c r="F147" s="1011"/>
      <c r="G147" s="1011"/>
      <c r="H147" s="1011"/>
      <c r="I147" s="1011"/>
      <c r="J147" s="1011"/>
      <c r="K147" s="1011"/>
      <c r="L147" s="1011"/>
      <c r="M147" s="1011"/>
      <c r="N147" s="1011"/>
      <c r="O147" s="1133"/>
      <c r="P147" s="1133"/>
      <c r="Q147" s="1011"/>
    </row>
    <row r="148" spans="1:17" x14ac:dyDescent="0.25">
      <c r="A148" s="1011"/>
      <c r="B148" s="1011"/>
      <c r="C148" s="1011"/>
      <c r="D148" s="1011"/>
      <c r="E148" s="1011"/>
      <c r="F148" s="1011"/>
      <c r="G148" s="1011"/>
      <c r="H148" s="1011"/>
      <c r="I148" s="1011"/>
      <c r="J148" s="1011"/>
      <c r="K148" s="1011"/>
      <c r="L148" s="1011"/>
      <c r="M148" s="1011"/>
      <c r="N148" s="1011"/>
      <c r="O148" s="1133"/>
      <c r="P148" s="1133"/>
      <c r="Q148" s="1011"/>
    </row>
    <row r="149" spans="1:17" x14ac:dyDescent="0.25">
      <c r="A149" s="1011"/>
      <c r="B149" s="1011"/>
      <c r="C149" s="1011"/>
      <c r="D149" s="1011"/>
      <c r="E149" s="1011"/>
      <c r="F149" s="1011"/>
      <c r="G149" s="1011"/>
      <c r="H149" s="1011"/>
      <c r="I149" s="1011"/>
      <c r="J149" s="1011"/>
      <c r="K149" s="1011"/>
      <c r="L149" s="1011"/>
      <c r="M149" s="1011"/>
      <c r="N149" s="1011"/>
      <c r="O149" s="1133"/>
      <c r="P149" s="1133"/>
      <c r="Q149" s="1011"/>
    </row>
    <row r="150" spans="1:17" x14ac:dyDescent="0.25">
      <c r="A150" s="1011"/>
      <c r="B150" s="1011"/>
      <c r="C150" s="1011"/>
      <c r="D150" s="1011"/>
      <c r="E150" s="1011"/>
      <c r="F150" s="1011"/>
      <c r="G150" s="1011"/>
      <c r="H150" s="1011"/>
      <c r="I150" s="1011"/>
      <c r="J150" s="1011"/>
      <c r="K150" s="1011"/>
      <c r="L150" s="1011"/>
      <c r="M150" s="1011"/>
      <c r="N150" s="1011"/>
      <c r="O150" s="1133"/>
      <c r="P150" s="1133"/>
      <c r="Q150" s="1011"/>
    </row>
    <row r="151" spans="1:17" x14ac:dyDescent="0.25">
      <c r="A151" s="1011"/>
      <c r="B151" s="1011"/>
      <c r="C151" s="1011"/>
      <c r="D151" s="1011"/>
      <c r="E151" s="1011"/>
      <c r="F151" s="1011"/>
      <c r="G151" s="1011"/>
      <c r="H151" s="1011"/>
      <c r="I151" s="1011"/>
      <c r="J151" s="1011"/>
      <c r="K151" s="1011"/>
      <c r="L151" s="1011"/>
      <c r="M151" s="1011"/>
      <c r="N151" s="1011"/>
      <c r="O151" s="1133"/>
      <c r="P151" s="1133"/>
      <c r="Q151" s="1011"/>
    </row>
    <row r="152" spans="1:17" x14ac:dyDescent="0.25">
      <c r="A152" s="1011"/>
      <c r="B152" s="1011"/>
      <c r="C152" s="1011"/>
      <c r="D152" s="1011"/>
      <c r="E152" s="1011"/>
      <c r="F152" s="1011"/>
      <c r="G152" s="1011"/>
      <c r="H152" s="1011"/>
      <c r="I152" s="1011"/>
      <c r="J152" s="1011"/>
      <c r="K152" s="1011"/>
      <c r="L152" s="1011"/>
      <c r="M152" s="1011"/>
      <c r="N152" s="1011"/>
      <c r="O152" s="1133"/>
      <c r="P152" s="1133"/>
      <c r="Q152" s="1011"/>
    </row>
    <row r="153" spans="1:17" x14ac:dyDescent="0.25">
      <c r="A153" s="1011"/>
      <c r="B153" s="1011"/>
      <c r="C153" s="1011"/>
      <c r="D153" s="1011"/>
      <c r="E153" s="1011"/>
      <c r="F153" s="1011"/>
      <c r="G153" s="1011"/>
      <c r="H153" s="1011"/>
      <c r="I153" s="1011"/>
      <c r="J153" s="1011"/>
      <c r="K153" s="1011"/>
      <c r="L153" s="1011"/>
      <c r="M153" s="1011"/>
      <c r="N153" s="1011"/>
      <c r="O153" s="1133"/>
      <c r="P153" s="1133"/>
      <c r="Q153" s="1011"/>
    </row>
    <row r="154" spans="1:17" x14ac:dyDescent="0.25">
      <c r="A154" s="1011"/>
      <c r="B154" s="1011"/>
      <c r="C154" s="1011"/>
      <c r="D154" s="1011"/>
      <c r="E154" s="1011"/>
      <c r="F154" s="1011"/>
      <c r="G154" s="1011"/>
      <c r="H154" s="1011"/>
      <c r="I154" s="1011"/>
      <c r="J154" s="1011"/>
      <c r="K154" s="1011"/>
      <c r="L154" s="1011"/>
      <c r="M154" s="1011"/>
      <c r="N154" s="1011"/>
      <c r="O154" s="1133"/>
      <c r="P154" s="1133"/>
      <c r="Q154" s="1011"/>
    </row>
    <row r="155" spans="1:17" x14ac:dyDescent="0.25">
      <c r="A155" s="1011"/>
      <c r="B155" s="1011"/>
      <c r="C155" s="1011"/>
      <c r="D155" s="1011"/>
      <c r="E155" s="1011"/>
      <c r="F155" s="1011"/>
      <c r="G155" s="1011"/>
      <c r="H155" s="1011"/>
      <c r="I155" s="1011"/>
      <c r="J155" s="1011"/>
      <c r="K155" s="1011"/>
      <c r="L155" s="1011"/>
      <c r="M155" s="1011"/>
      <c r="N155" s="1011"/>
      <c r="O155" s="1133"/>
      <c r="P155" s="1133"/>
      <c r="Q155" s="1011"/>
    </row>
    <row r="156" spans="1:17" x14ac:dyDescent="0.25">
      <c r="A156" s="1011"/>
      <c r="B156" s="1011"/>
      <c r="C156" s="1011"/>
      <c r="D156" s="1011"/>
      <c r="E156" s="1011"/>
      <c r="F156" s="1011"/>
      <c r="G156" s="1011"/>
      <c r="H156" s="1011"/>
      <c r="I156" s="1011"/>
      <c r="J156" s="1011"/>
      <c r="K156" s="1011"/>
      <c r="L156" s="1011"/>
      <c r="M156" s="1011"/>
      <c r="N156" s="1011"/>
      <c r="O156" s="1133"/>
      <c r="P156" s="1133"/>
      <c r="Q156" s="1011"/>
    </row>
    <row r="157" spans="1:17" x14ac:dyDescent="0.25">
      <c r="A157" s="1011"/>
      <c r="B157" s="1011"/>
      <c r="C157" s="1011"/>
      <c r="D157" s="1011"/>
      <c r="E157" s="1011"/>
      <c r="F157" s="1011"/>
      <c r="G157" s="1011"/>
      <c r="H157" s="1011"/>
      <c r="I157" s="1011"/>
      <c r="J157" s="1011"/>
      <c r="K157" s="1011"/>
      <c r="L157" s="1011"/>
      <c r="M157" s="1011"/>
      <c r="N157" s="1011"/>
      <c r="O157" s="1133"/>
      <c r="P157" s="1133"/>
      <c r="Q157" s="1011"/>
    </row>
    <row r="158" spans="1:17" x14ac:dyDescent="0.25">
      <c r="A158" s="1011"/>
      <c r="B158" s="1011"/>
      <c r="C158" s="1011"/>
      <c r="D158" s="1011"/>
      <c r="E158" s="1011"/>
      <c r="F158" s="1011"/>
      <c r="G158" s="1011"/>
      <c r="H158" s="1011"/>
      <c r="I158" s="1011"/>
      <c r="J158" s="1011"/>
      <c r="K158" s="1011"/>
      <c r="L158" s="1011"/>
      <c r="M158" s="1011"/>
      <c r="N158" s="1011"/>
      <c r="O158" s="1133"/>
      <c r="P158" s="1133"/>
      <c r="Q158" s="1011"/>
    </row>
    <row r="159" spans="1:17" x14ac:dyDescent="0.25">
      <c r="A159" s="1011"/>
      <c r="B159" s="1011"/>
      <c r="C159" s="1011"/>
      <c r="D159" s="1011"/>
      <c r="E159" s="1011"/>
      <c r="F159" s="1011"/>
      <c r="G159" s="1011"/>
      <c r="H159" s="1011"/>
      <c r="I159" s="1011"/>
      <c r="J159" s="1011"/>
      <c r="K159" s="1011"/>
      <c r="L159" s="1011"/>
      <c r="M159" s="1011"/>
      <c r="N159" s="1011"/>
      <c r="O159" s="1133"/>
      <c r="P159" s="1133"/>
      <c r="Q159" s="1011"/>
    </row>
    <row r="160" spans="1:17" x14ac:dyDescent="0.25">
      <c r="A160" s="1011"/>
      <c r="B160" s="1011"/>
      <c r="C160" s="1011"/>
      <c r="D160" s="1011"/>
      <c r="E160" s="1011"/>
      <c r="F160" s="1011"/>
      <c r="G160" s="1011"/>
      <c r="H160" s="1011"/>
      <c r="I160" s="1011"/>
      <c r="J160" s="1011"/>
      <c r="K160" s="1011"/>
      <c r="L160" s="1011"/>
      <c r="M160" s="1011"/>
      <c r="N160" s="1011"/>
      <c r="O160" s="1133"/>
      <c r="P160" s="1133"/>
      <c r="Q160" s="1011"/>
    </row>
    <row r="161" spans="1:17" x14ac:dyDescent="0.25">
      <c r="A161" s="1011"/>
      <c r="B161" s="1011"/>
      <c r="C161" s="1011"/>
      <c r="D161" s="1011"/>
      <c r="E161" s="1011"/>
      <c r="F161" s="1011"/>
      <c r="G161" s="1011"/>
      <c r="H161" s="1011"/>
      <c r="I161" s="1011"/>
      <c r="J161" s="1011"/>
      <c r="K161" s="1011"/>
      <c r="L161" s="1011"/>
      <c r="M161" s="1011"/>
      <c r="N161" s="1011"/>
      <c r="O161" s="1133"/>
      <c r="P161" s="1133"/>
      <c r="Q161" s="1011"/>
    </row>
    <row r="162" spans="1:17" x14ac:dyDescent="0.25">
      <c r="A162" s="1011"/>
      <c r="B162" s="1011"/>
      <c r="C162" s="1011"/>
      <c r="D162" s="1011"/>
      <c r="E162" s="1011"/>
      <c r="F162" s="1011"/>
      <c r="G162" s="1011"/>
      <c r="H162" s="1011"/>
      <c r="I162" s="1011"/>
      <c r="J162" s="1011"/>
      <c r="K162" s="1011"/>
      <c r="L162" s="1011"/>
      <c r="M162" s="1011"/>
      <c r="N162" s="1011"/>
      <c r="O162" s="1133"/>
      <c r="P162" s="1133"/>
      <c r="Q162" s="1011"/>
    </row>
    <row r="163" spans="1:17" x14ac:dyDescent="0.25">
      <c r="A163" s="1011"/>
      <c r="B163" s="1011"/>
      <c r="C163" s="1011"/>
      <c r="D163" s="1011"/>
      <c r="E163" s="1011"/>
      <c r="F163" s="1011"/>
      <c r="G163" s="1011"/>
      <c r="H163" s="1011"/>
      <c r="I163" s="1011"/>
      <c r="J163" s="1011"/>
      <c r="K163" s="1011"/>
      <c r="L163" s="1011"/>
      <c r="M163" s="1011"/>
      <c r="N163" s="1011"/>
      <c r="O163" s="1133"/>
      <c r="P163" s="1133"/>
      <c r="Q163" s="1011"/>
    </row>
    <row r="164" spans="1:17" x14ac:dyDescent="0.25">
      <c r="A164" s="1011"/>
      <c r="B164" s="1011"/>
      <c r="C164" s="1011"/>
      <c r="D164" s="1011"/>
      <c r="E164" s="1011"/>
      <c r="F164" s="1011"/>
      <c r="G164" s="1011"/>
      <c r="H164" s="1011"/>
      <c r="I164" s="1011"/>
      <c r="J164" s="1011"/>
      <c r="K164" s="1011"/>
      <c r="L164" s="1011"/>
      <c r="M164" s="1011"/>
      <c r="N164" s="1011"/>
      <c r="O164" s="1133"/>
      <c r="P164" s="1133"/>
      <c r="Q164" s="1011"/>
    </row>
    <row r="165" spans="1:17" x14ac:dyDescent="0.25">
      <c r="A165" s="1011"/>
      <c r="B165" s="1011"/>
      <c r="C165" s="1011"/>
      <c r="D165" s="1011"/>
      <c r="E165" s="1011"/>
      <c r="F165" s="1011"/>
      <c r="G165" s="1011"/>
      <c r="H165" s="1011"/>
      <c r="I165" s="1011"/>
      <c r="J165" s="1011"/>
      <c r="K165" s="1011"/>
      <c r="L165" s="1011"/>
      <c r="M165" s="1011"/>
      <c r="N165" s="1011"/>
      <c r="O165" s="1133"/>
      <c r="P165" s="1133"/>
      <c r="Q165" s="1011"/>
    </row>
    <row r="166" spans="1:17" x14ac:dyDescent="0.25">
      <c r="A166" s="1011"/>
      <c r="B166" s="1011"/>
      <c r="C166" s="1011"/>
      <c r="D166" s="1011"/>
      <c r="E166" s="1011"/>
      <c r="F166" s="1011"/>
      <c r="G166" s="1011"/>
      <c r="H166" s="1011"/>
      <c r="I166" s="1011"/>
      <c r="J166" s="1011"/>
      <c r="K166" s="1011"/>
      <c r="L166" s="1011"/>
      <c r="M166" s="1011"/>
      <c r="N166" s="1011"/>
      <c r="O166" s="1133"/>
      <c r="P166" s="1133"/>
      <c r="Q166" s="1011"/>
    </row>
    <row r="167" spans="1:17" x14ac:dyDescent="0.25">
      <c r="A167" s="1011"/>
      <c r="B167" s="1011"/>
      <c r="C167" s="1011"/>
      <c r="D167" s="1011"/>
      <c r="E167" s="1011"/>
      <c r="F167" s="1011"/>
      <c r="G167" s="1011"/>
      <c r="H167" s="1011"/>
      <c r="I167" s="1011"/>
      <c r="J167" s="1011"/>
      <c r="K167" s="1011"/>
      <c r="L167" s="1011"/>
      <c r="M167" s="1011"/>
      <c r="N167" s="1011"/>
      <c r="O167" s="1133"/>
      <c r="P167" s="1133"/>
      <c r="Q167" s="1011"/>
    </row>
    <row r="168" spans="1:17" x14ac:dyDescent="0.25">
      <c r="A168" s="1011"/>
      <c r="B168" s="1011"/>
      <c r="C168" s="1011"/>
      <c r="D168" s="1011"/>
      <c r="E168" s="1011"/>
      <c r="F168" s="1011"/>
      <c r="G168" s="1011"/>
      <c r="H168" s="1011"/>
      <c r="I168" s="1011"/>
      <c r="J168" s="1011"/>
      <c r="K168" s="1011"/>
      <c r="L168" s="1011"/>
      <c r="M168" s="1011"/>
      <c r="N168" s="1011"/>
      <c r="O168" s="1133"/>
      <c r="P168" s="1133"/>
      <c r="Q168" s="1011"/>
    </row>
    <row r="169" spans="1:17" x14ac:dyDescent="0.25">
      <c r="A169" s="1011"/>
      <c r="B169" s="1011"/>
      <c r="C169" s="1011"/>
      <c r="D169" s="1011"/>
      <c r="E169" s="1011"/>
      <c r="F169" s="1011"/>
      <c r="G169" s="1011"/>
      <c r="H169" s="1011"/>
      <c r="I169" s="1011"/>
      <c r="J169" s="1011"/>
      <c r="K169" s="1011"/>
      <c r="L169" s="1011"/>
      <c r="M169" s="1011"/>
      <c r="N169" s="1011"/>
      <c r="O169" s="1133"/>
      <c r="P169" s="1133"/>
      <c r="Q169" s="1011"/>
    </row>
    <row r="170" spans="1:17" x14ac:dyDescent="0.25">
      <c r="A170" s="1011"/>
      <c r="B170" s="1011"/>
      <c r="C170" s="1011"/>
      <c r="D170" s="1011"/>
      <c r="E170" s="1011"/>
      <c r="F170" s="1011"/>
      <c r="G170" s="1011"/>
      <c r="H170" s="1011"/>
      <c r="I170" s="1011"/>
      <c r="J170" s="1011"/>
      <c r="K170" s="1011"/>
      <c r="L170" s="1011"/>
      <c r="M170" s="1011"/>
      <c r="N170" s="1011"/>
      <c r="O170" s="1133"/>
      <c r="P170" s="1133"/>
      <c r="Q170" s="1011"/>
    </row>
    <row r="171" spans="1:17" x14ac:dyDescent="0.25">
      <c r="A171" s="1011"/>
      <c r="B171" s="1011"/>
      <c r="C171" s="1011"/>
      <c r="D171" s="1011"/>
      <c r="E171" s="1011"/>
      <c r="F171" s="1011"/>
      <c r="G171" s="1011"/>
      <c r="H171" s="1011"/>
      <c r="I171" s="1011"/>
      <c r="J171" s="1011"/>
      <c r="K171" s="1011"/>
      <c r="L171" s="1011"/>
      <c r="M171" s="1011"/>
      <c r="N171" s="1011"/>
      <c r="O171" s="1133"/>
      <c r="P171" s="1133"/>
      <c r="Q171" s="1011"/>
    </row>
    <row r="172" spans="1:17" x14ac:dyDescent="0.25">
      <c r="A172" s="1011"/>
      <c r="B172" s="1011"/>
      <c r="C172" s="1011"/>
      <c r="D172" s="1011"/>
      <c r="E172" s="1011"/>
      <c r="F172" s="1011"/>
      <c r="G172" s="1011"/>
      <c r="H172" s="1011"/>
      <c r="I172" s="1011"/>
      <c r="J172" s="1011"/>
      <c r="K172" s="1011"/>
      <c r="L172" s="1011"/>
      <c r="M172" s="1011"/>
      <c r="N172" s="1011"/>
      <c r="O172" s="1133"/>
      <c r="P172" s="1133"/>
      <c r="Q172" s="1011"/>
    </row>
    <row r="173" spans="1:17" x14ac:dyDescent="0.25">
      <c r="A173" s="1011"/>
      <c r="B173" s="1011"/>
      <c r="C173" s="1011"/>
      <c r="D173" s="1011"/>
      <c r="E173" s="1011"/>
      <c r="F173" s="1011"/>
      <c r="G173" s="1011"/>
      <c r="H173" s="1011"/>
      <c r="I173" s="1011"/>
      <c r="J173" s="1011"/>
      <c r="K173" s="1011"/>
      <c r="L173" s="1011"/>
      <c r="M173" s="1011"/>
      <c r="N173" s="1011"/>
      <c r="O173" s="1133"/>
      <c r="P173" s="1133"/>
      <c r="Q173" s="1011"/>
    </row>
    <row r="174" spans="1:17" x14ac:dyDescent="0.25">
      <c r="A174" s="1011"/>
      <c r="B174" s="1011"/>
      <c r="C174" s="1011"/>
      <c r="D174" s="1011"/>
      <c r="E174" s="1011"/>
      <c r="F174" s="1011"/>
      <c r="G174" s="1011"/>
      <c r="H174" s="1011"/>
      <c r="I174" s="1011"/>
      <c r="J174" s="1011"/>
      <c r="K174" s="1011"/>
      <c r="L174" s="1011"/>
      <c r="M174" s="1011"/>
      <c r="N174" s="1011"/>
      <c r="O174" s="1133"/>
      <c r="P174" s="1133"/>
      <c r="Q174" s="1011"/>
    </row>
    <row r="175" spans="1:17" x14ac:dyDescent="0.25">
      <c r="A175" s="1011"/>
      <c r="B175" s="1011"/>
      <c r="C175" s="1011"/>
      <c r="D175" s="1011"/>
      <c r="E175" s="1011"/>
      <c r="F175" s="1011"/>
      <c r="G175" s="1011"/>
      <c r="H175" s="1011"/>
      <c r="I175" s="1011"/>
      <c r="J175" s="1011"/>
      <c r="K175" s="1011"/>
      <c r="L175" s="1011"/>
      <c r="M175" s="1011"/>
      <c r="N175" s="1011"/>
      <c r="O175" s="1133"/>
      <c r="P175" s="1133"/>
      <c r="Q175" s="1011"/>
    </row>
    <row r="176" spans="1:17" x14ac:dyDescent="0.25">
      <c r="A176" s="1011"/>
      <c r="B176" s="1011"/>
      <c r="C176" s="1011"/>
      <c r="D176" s="1011"/>
      <c r="E176" s="1011"/>
      <c r="F176" s="1011"/>
      <c r="G176" s="1011"/>
      <c r="H176" s="1011"/>
      <c r="I176" s="1011"/>
      <c r="J176" s="1011"/>
      <c r="K176" s="1011"/>
      <c r="L176" s="1011"/>
      <c r="M176" s="1011"/>
      <c r="N176" s="1011"/>
      <c r="O176" s="1133"/>
      <c r="P176" s="1133"/>
      <c r="Q176" s="1011"/>
    </row>
    <row r="177" spans="1:17" x14ac:dyDescent="0.25">
      <c r="A177" s="1011"/>
      <c r="B177" s="1011"/>
      <c r="C177" s="1011"/>
      <c r="D177" s="1011"/>
      <c r="E177" s="1011"/>
      <c r="F177" s="1011"/>
      <c r="G177" s="1011"/>
      <c r="H177" s="1011"/>
      <c r="I177" s="1011"/>
      <c r="J177" s="1011"/>
      <c r="K177" s="1011"/>
      <c r="L177" s="1011"/>
      <c r="M177" s="1011"/>
      <c r="N177" s="1011"/>
      <c r="O177" s="1133"/>
      <c r="P177" s="1133"/>
      <c r="Q177" s="1011"/>
    </row>
    <row r="178" spans="1:17" x14ac:dyDescent="0.25">
      <c r="A178" s="1011"/>
      <c r="B178" s="1011"/>
      <c r="C178" s="1011"/>
      <c r="D178" s="1011"/>
      <c r="E178" s="1011"/>
      <c r="F178" s="1011"/>
      <c r="G178" s="1011"/>
      <c r="H178" s="1011"/>
      <c r="I178" s="1011"/>
      <c r="J178" s="1011"/>
      <c r="K178" s="1011"/>
      <c r="L178" s="1011"/>
      <c r="M178" s="1011"/>
      <c r="N178" s="1011"/>
      <c r="O178" s="1133"/>
      <c r="P178" s="1133"/>
      <c r="Q178" s="1011"/>
    </row>
    <row r="179" spans="1:17" x14ac:dyDescent="0.25">
      <c r="A179" s="1011"/>
      <c r="B179" s="1011"/>
      <c r="C179" s="1011"/>
      <c r="D179" s="1011"/>
      <c r="E179" s="1011"/>
      <c r="F179" s="1011"/>
      <c r="G179" s="1011"/>
      <c r="H179" s="1011"/>
      <c r="I179" s="1011"/>
      <c r="J179" s="1011"/>
      <c r="K179" s="1011"/>
      <c r="L179" s="1011"/>
      <c r="M179" s="1011"/>
      <c r="N179" s="1011"/>
      <c r="O179" s="1133"/>
      <c r="P179" s="1133"/>
      <c r="Q179" s="1011"/>
    </row>
    <row r="180" spans="1:17" x14ac:dyDescent="0.25">
      <c r="A180" s="1011"/>
      <c r="B180" s="1011"/>
      <c r="C180" s="1011"/>
      <c r="D180" s="1011"/>
      <c r="E180" s="1011"/>
      <c r="F180" s="1011"/>
      <c r="G180" s="1011"/>
      <c r="H180" s="1011"/>
      <c r="I180" s="1011"/>
      <c r="J180" s="1011"/>
      <c r="K180" s="1011"/>
      <c r="L180" s="1011"/>
      <c r="M180" s="1011"/>
      <c r="N180" s="1011"/>
      <c r="O180" s="1133"/>
      <c r="P180" s="1133"/>
      <c r="Q180" s="1011"/>
    </row>
    <row r="181" spans="1:17" x14ac:dyDescent="0.25">
      <c r="A181" s="1011"/>
      <c r="B181" s="1011"/>
      <c r="C181" s="1011"/>
      <c r="D181" s="1011"/>
      <c r="E181" s="1011"/>
      <c r="F181" s="1011"/>
      <c r="G181" s="1011"/>
      <c r="H181" s="1011"/>
      <c r="I181" s="1011"/>
      <c r="J181" s="1011"/>
      <c r="K181" s="1011"/>
      <c r="L181" s="1011"/>
      <c r="M181" s="1011"/>
      <c r="N181" s="1011"/>
      <c r="O181" s="1133"/>
      <c r="P181" s="1133"/>
      <c r="Q181" s="1011"/>
    </row>
    <row r="182" spans="1:17" x14ac:dyDescent="0.25">
      <c r="A182" s="1011"/>
      <c r="B182" s="1011"/>
      <c r="C182" s="1011"/>
      <c r="D182" s="1011"/>
      <c r="E182" s="1011"/>
      <c r="F182" s="1011"/>
      <c r="G182" s="1011"/>
      <c r="H182" s="1011"/>
      <c r="I182" s="1011"/>
      <c r="J182" s="1011"/>
      <c r="K182" s="1011"/>
      <c r="L182" s="1011"/>
      <c r="M182" s="1011"/>
      <c r="N182" s="1011"/>
      <c r="O182" s="1133"/>
      <c r="P182" s="1133"/>
      <c r="Q182" s="1011"/>
    </row>
    <row r="183" spans="1:17" x14ac:dyDescent="0.25">
      <c r="A183" s="1011"/>
      <c r="B183" s="1011"/>
      <c r="C183" s="1011"/>
      <c r="D183" s="1011"/>
      <c r="E183" s="1011"/>
      <c r="F183" s="1011"/>
      <c r="G183" s="1011"/>
      <c r="H183" s="1011"/>
      <c r="I183" s="1011"/>
      <c r="J183" s="1011"/>
      <c r="K183" s="1011"/>
      <c r="L183" s="1011"/>
      <c r="M183" s="1011"/>
      <c r="N183" s="1011"/>
      <c r="O183" s="1133"/>
      <c r="P183" s="1133"/>
      <c r="Q183" s="1011"/>
    </row>
    <row r="184" spans="1:17" x14ac:dyDescent="0.25">
      <c r="A184" s="1011"/>
      <c r="B184" s="1011"/>
      <c r="C184" s="1011"/>
      <c r="D184" s="1011"/>
      <c r="E184" s="1011"/>
      <c r="F184" s="1011"/>
      <c r="G184" s="1011"/>
      <c r="H184" s="1011"/>
      <c r="I184" s="1011"/>
      <c r="J184" s="1011"/>
      <c r="K184" s="1011"/>
      <c r="L184" s="1011"/>
      <c r="M184" s="1011"/>
      <c r="N184" s="1011"/>
      <c r="O184" s="1133"/>
      <c r="P184" s="1133"/>
      <c r="Q184" s="1011"/>
    </row>
    <row r="185" spans="1:17" x14ac:dyDescent="0.25">
      <c r="A185" s="1011"/>
      <c r="B185" s="1011"/>
      <c r="C185" s="1011"/>
      <c r="D185" s="1011"/>
      <c r="E185" s="1011"/>
      <c r="F185" s="1011"/>
      <c r="G185" s="1011"/>
      <c r="H185" s="1011"/>
      <c r="I185" s="1011"/>
      <c r="J185" s="1011"/>
      <c r="K185" s="1011"/>
      <c r="L185" s="1011"/>
      <c r="M185" s="1011"/>
      <c r="N185" s="1011"/>
      <c r="O185" s="1133"/>
      <c r="P185" s="1133"/>
      <c r="Q185" s="1011"/>
    </row>
    <row r="186" spans="1:17" x14ac:dyDescent="0.25">
      <c r="A186" s="1011"/>
      <c r="B186" s="1011"/>
      <c r="C186" s="1011"/>
      <c r="D186" s="1011"/>
      <c r="E186" s="1011"/>
      <c r="F186" s="1011"/>
      <c r="G186" s="1011"/>
      <c r="H186" s="1011"/>
      <c r="I186" s="1011"/>
      <c r="J186" s="1011"/>
      <c r="K186" s="1011"/>
      <c r="L186" s="1011"/>
      <c r="M186" s="1011"/>
      <c r="N186" s="1011"/>
      <c r="O186" s="1133"/>
      <c r="P186" s="1133"/>
      <c r="Q186" s="1011"/>
    </row>
    <row r="187" spans="1:17" x14ac:dyDescent="0.25">
      <c r="A187" s="1011"/>
      <c r="B187" s="1011"/>
      <c r="C187" s="1011"/>
      <c r="D187" s="1011"/>
      <c r="E187" s="1011"/>
      <c r="F187" s="1011"/>
      <c r="G187" s="1011"/>
      <c r="H187" s="1011"/>
      <c r="I187" s="1011"/>
      <c r="J187" s="1011"/>
      <c r="K187" s="1011"/>
      <c r="L187" s="1011"/>
      <c r="M187" s="1011"/>
      <c r="N187" s="1011"/>
      <c r="O187" s="1133"/>
      <c r="P187" s="1133"/>
      <c r="Q187" s="1011"/>
    </row>
    <row r="188" spans="1:17" x14ac:dyDescent="0.25">
      <c r="A188" s="1011"/>
      <c r="B188" s="1011"/>
      <c r="C188" s="1011"/>
      <c r="D188" s="1011"/>
      <c r="E188" s="1011"/>
      <c r="F188" s="1011"/>
      <c r="G188" s="1011"/>
      <c r="H188" s="1011"/>
      <c r="I188" s="1011"/>
      <c r="J188" s="1011"/>
      <c r="K188" s="1011"/>
      <c r="L188" s="1011"/>
      <c r="M188" s="1011"/>
      <c r="N188" s="1011"/>
      <c r="O188" s="1133"/>
      <c r="P188" s="1133"/>
      <c r="Q188" s="1011"/>
    </row>
    <row r="189" spans="1:17" x14ac:dyDescent="0.25">
      <c r="A189" s="1011"/>
      <c r="B189" s="1011"/>
      <c r="C189" s="1011"/>
      <c r="D189" s="1011"/>
      <c r="E189" s="1011"/>
      <c r="F189" s="1011"/>
      <c r="G189" s="1011"/>
      <c r="H189" s="1011"/>
      <c r="I189" s="1011"/>
      <c r="J189" s="1011"/>
      <c r="K189" s="1011"/>
      <c r="L189" s="1011"/>
      <c r="M189" s="1011"/>
      <c r="N189" s="1011"/>
      <c r="O189" s="1133"/>
      <c r="P189" s="1133"/>
      <c r="Q189" s="1011"/>
    </row>
    <row r="190" spans="1:17" x14ac:dyDescent="0.25">
      <c r="A190" s="1011"/>
      <c r="B190" s="1011"/>
      <c r="C190" s="1011"/>
      <c r="D190" s="1011"/>
      <c r="E190" s="1011"/>
      <c r="F190" s="1011"/>
      <c r="G190" s="1011"/>
      <c r="H190" s="1011"/>
      <c r="I190" s="1011"/>
      <c r="J190" s="1011"/>
      <c r="K190" s="1011"/>
      <c r="L190" s="1011"/>
      <c r="M190" s="1011"/>
      <c r="N190" s="1011"/>
      <c r="O190" s="1133"/>
      <c r="P190" s="1133"/>
      <c r="Q190" s="1011"/>
    </row>
    <row r="191" spans="1:17" x14ac:dyDescent="0.25">
      <c r="A191" s="1011"/>
      <c r="B191" s="1011"/>
      <c r="C191" s="1011"/>
      <c r="D191" s="1011"/>
      <c r="E191" s="1011"/>
      <c r="F191" s="1011"/>
      <c r="G191" s="1011"/>
      <c r="H191" s="1011"/>
      <c r="I191" s="1011"/>
      <c r="J191" s="1011"/>
      <c r="K191" s="1011"/>
      <c r="L191" s="1011"/>
      <c r="M191" s="1011"/>
      <c r="N191" s="1011"/>
      <c r="O191" s="1133"/>
      <c r="P191" s="1133"/>
      <c r="Q191" s="1011"/>
    </row>
    <row r="192" spans="1:17" x14ac:dyDescent="0.25">
      <c r="A192" s="1011"/>
      <c r="B192" s="1011"/>
      <c r="C192" s="1011"/>
      <c r="D192" s="1011"/>
      <c r="E192" s="1011"/>
      <c r="F192" s="1011"/>
      <c r="G192" s="1011"/>
      <c r="H192" s="1011"/>
      <c r="I192" s="1011"/>
      <c r="J192" s="1011"/>
      <c r="K192" s="1011"/>
      <c r="L192" s="1011"/>
      <c r="M192" s="1011"/>
      <c r="N192" s="1011"/>
      <c r="O192" s="1133"/>
      <c r="P192" s="1133"/>
      <c r="Q192" s="1011"/>
    </row>
    <row r="193" spans="1:17" x14ac:dyDescent="0.25">
      <c r="A193" s="1011"/>
      <c r="B193" s="1011"/>
      <c r="C193" s="1011"/>
      <c r="D193" s="1011"/>
      <c r="E193" s="1011"/>
      <c r="F193" s="1011"/>
      <c r="G193" s="1011"/>
      <c r="H193" s="1011"/>
      <c r="I193" s="1011"/>
      <c r="J193" s="1011"/>
      <c r="K193" s="1011"/>
      <c r="L193" s="1011"/>
      <c r="M193" s="1011"/>
      <c r="N193" s="1011"/>
      <c r="O193" s="1133"/>
      <c r="P193" s="1133"/>
      <c r="Q193" s="1011"/>
    </row>
    <row r="194" spans="1:17" x14ac:dyDescent="0.25">
      <c r="A194" s="1011"/>
      <c r="B194" s="1011"/>
      <c r="C194" s="1011"/>
      <c r="D194" s="1011"/>
      <c r="E194" s="1011"/>
      <c r="F194" s="1011"/>
      <c r="G194" s="1011"/>
      <c r="H194" s="1011"/>
      <c r="I194" s="1011"/>
      <c r="J194" s="1011"/>
      <c r="K194" s="1011"/>
      <c r="L194" s="1011"/>
      <c r="M194" s="1011"/>
      <c r="N194" s="1011"/>
      <c r="O194" s="1133"/>
      <c r="P194" s="1133"/>
      <c r="Q194" s="1011"/>
    </row>
    <row r="195" spans="1:17" x14ac:dyDescent="0.25">
      <c r="A195" s="1011"/>
      <c r="B195" s="1011"/>
      <c r="C195" s="1011"/>
      <c r="D195" s="1011"/>
      <c r="E195" s="1011"/>
      <c r="F195" s="1011"/>
      <c r="G195" s="1011"/>
      <c r="H195" s="1011"/>
      <c r="I195" s="1011"/>
      <c r="J195" s="1011"/>
      <c r="K195" s="1011"/>
      <c r="L195" s="1011"/>
      <c r="M195" s="1011"/>
      <c r="N195" s="1011"/>
      <c r="O195" s="1133"/>
      <c r="P195" s="1133"/>
      <c r="Q195" s="1011"/>
    </row>
    <row r="196" spans="1:17" x14ac:dyDescent="0.25">
      <c r="A196" s="1011"/>
      <c r="B196" s="1011"/>
      <c r="C196" s="1011"/>
      <c r="D196" s="1011"/>
      <c r="E196" s="1011"/>
      <c r="F196" s="1011"/>
      <c r="G196" s="1011"/>
      <c r="H196" s="1011"/>
      <c r="I196" s="1011"/>
      <c r="J196" s="1011"/>
      <c r="K196" s="1011"/>
      <c r="L196" s="1011"/>
      <c r="M196" s="1011"/>
      <c r="N196" s="1011"/>
      <c r="O196" s="1133"/>
      <c r="P196" s="1133"/>
      <c r="Q196" s="1011"/>
    </row>
    <row r="197" spans="1:17" x14ac:dyDescent="0.25">
      <c r="A197" s="1011"/>
      <c r="B197" s="1011"/>
      <c r="C197" s="1011"/>
      <c r="D197" s="1011"/>
      <c r="E197" s="1011"/>
      <c r="F197" s="1011"/>
      <c r="G197" s="1011"/>
      <c r="H197" s="1011"/>
      <c r="I197" s="1011"/>
      <c r="J197" s="1011"/>
      <c r="K197" s="1011"/>
      <c r="L197" s="1011"/>
      <c r="M197" s="1011"/>
      <c r="N197" s="1011"/>
      <c r="O197" s="1133"/>
      <c r="P197" s="1133"/>
      <c r="Q197" s="1011"/>
    </row>
    <row r="198" spans="1:17" x14ac:dyDescent="0.25">
      <c r="A198" s="1011"/>
      <c r="B198" s="1011"/>
      <c r="C198" s="1011"/>
      <c r="D198" s="1011"/>
      <c r="E198" s="1011"/>
      <c r="F198" s="1011"/>
      <c r="G198" s="1011"/>
      <c r="H198" s="1011"/>
      <c r="I198" s="1011"/>
      <c r="J198" s="1011"/>
      <c r="K198" s="1011"/>
      <c r="L198" s="1011"/>
      <c r="M198" s="1011"/>
      <c r="N198" s="1011"/>
      <c r="O198" s="1133"/>
      <c r="P198" s="1133"/>
      <c r="Q198" s="1011"/>
    </row>
    <row r="199" spans="1:17" x14ac:dyDescent="0.25">
      <c r="A199" s="1011"/>
      <c r="B199" s="1011"/>
      <c r="C199" s="1011"/>
      <c r="D199" s="1011"/>
      <c r="E199" s="1011"/>
      <c r="F199" s="1011"/>
      <c r="G199" s="1011"/>
      <c r="H199" s="1011"/>
      <c r="I199" s="1011"/>
      <c r="J199" s="1011"/>
      <c r="K199" s="1011"/>
      <c r="L199" s="1011"/>
      <c r="M199" s="1011"/>
      <c r="N199" s="1011"/>
      <c r="O199" s="1133"/>
      <c r="P199" s="1133"/>
      <c r="Q199" s="1011"/>
    </row>
    <row r="200" spans="1:17" x14ac:dyDescent="0.25">
      <c r="A200" s="1011"/>
      <c r="B200" s="1011"/>
      <c r="C200" s="1011"/>
      <c r="D200" s="1011"/>
      <c r="E200" s="1011"/>
      <c r="F200" s="1011"/>
      <c r="G200" s="1011"/>
      <c r="H200" s="1011"/>
      <c r="I200" s="1011"/>
      <c r="J200" s="1011"/>
      <c r="K200" s="1011"/>
      <c r="L200" s="1011"/>
      <c r="M200" s="1011"/>
      <c r="N200" s="1011"/>
      <c r="O200" s="1133"/>
      <c r="P200" s="1133"/>
      <c r="Q200" s="1011"/>
    </row>
    <row r="201" spans="1:17" x14ac:dyDescent="0.25">
      <c r="A201" s="1011"/>
      <c r="B201" s="1011"/>
      <c r="C201" s="1011"/>
      <c r="D201" s="1011"/>
      <c r="E201" s="1011"/>
      <c r="F201" s="1011"/>
      <c r="G201" s="1011"/>
      <c r="H201" s="1011"/>
      <c r="I201" s="1011"/>
      <c r="J201" s="1011"/>
      <c r="K201" s="1011"/>
      <c r="L201" s="1011"/>
      <c r="M201" s="1011"/>
      <c r="N201" s="1011"/>
      <c r="O201" s="1133"/>
      <c r="P201" s="1133"/>
      <c r="Q201" s="1011"/>
    </row>
    <row r="202" spans="1:17" x14ac:dyDescent="0.25">
      <c r="A202" s="1011"/>
      <c r="B202" s="1011"/>
      <c r="C202" s="1011"/>
      <c r="D202" s="1011"/>
      <c r="E202" s="1011"/>
      <c r="F202" s="1011"/>
      <c r="G202" s="1011"/>
      <c r="H202" s="1011"/>
      <c r="I202" s="1011"/>
      <c r="J202" s="1011"/>
      <c r="K202" s="1011"/>
      <c r="L202" s="1011"/>
      <c r="M202" s="1011"/>
      <c r="N202" s="1011"/>
      <c r="O202" s="1133"/>
      <c r="P202" s="1133"/>
      <c r="Q202" s="1011"/>
    </row>
    <row r="203" spans="1:17" x14ac:dyDescent="0.25">
      <c r="A203" s="1011"/>
      <c r="B203" s="1011"/>
      <c r="C203" s="1011"/>
      <c r="D203" s="1011"/>
      <c r="E203" s="1011"/>
      <c r="F203" s="1011"/>
      <c r="G203" s="1011"/>
      <c r="H203" s="1011"/>
      <c r="I203" s="1011"/>
      <c r="J203" s="1011"/>
      <c r="K203" s="1011"/>
      <c r="L203" s="1011"/>
      <c r="M203" s="1011"/>
      <c r="N203" s="1011"/>
      <c r="O203" s="1133"/>
      <c r="P203" s="1133"/>
      <c r="Q203" s="1011"/>
    </row>
    <row r="204" spans="1:17" x14ac:dyDescent="0.25">
      <c r="A204" s="1011"/>
      <c r="B204" s="1011"/>
      <c r="C204" s="1011"/>
      <c r="D204" s="1011"/>
      <c r="E204" s="1011"/>
      <c r="F204" s="1011"/>
      <c r="G204" s="1011"/>
      <c r="H204" s="1011"/>
      <c r="I204" s="1011"/>
      <c r="J204" s="1011"/>
      <c r="K204" s="1011"/>
      <c r="L204" s="1011"/>
      <c r="M204" s="1011"/>
      <c r="N204" s="1011"/>
      <c r="O204" s="1133"/>
      <c r="P204" s="1133"/>
      <c r="Q204" s="1011"/>
    </row>
    <row r="205" spans="1:17" x14ac:dyDescent="0.25">
      <c r="A205" s="1011"/>
      <c r="B205" s="1011"/>
      <c r="C205" s="1011"/>
      <c r="D205" s="1011"/>
      <c r="E205" s="1011"/>
      <c r="F205" s="1011"/>
      <c r="G205" s="1011"/>
      <c r="H205" s="1011"/>
      <c r="I205" s="1011"/>
      <c r="J205" s="1011"/>
      <c r="K205" s="1011"/>
      <c r="L205" s="1011"/>
      <c r="M205" s="1011"/>
      <c r="N205" s="1011"/>
      <c r="O205" s="1133"/>
      <c r="P205" s="1133"/>
      <c r="Q205" s="1011"/>
    </row>
    <row r="206" spans="1:17" x14ac:dyDescent="0.25">
      <c r="A206" s="1011"/>
      <c r="B206" s="1011"/>
      <c r="C206" s="1011"/>
      <c r="D206" s="1011"/>
      <c r="E206" s="1011"/>
      <c r="F206" s="1011"/>
      <c r="G206" s="1011"/>
      <c r="H206" s="1011"/>
      <c r="I206" s="1011"/>
      <c r="J206" s="1011"/>
      <c r="K206" s="1011"/>
      <c r="L206" s="1011"/>
      <c r="M206" s="1011"/>
      <c r="N206" s="1011"/>
      <c r="O206" s="1133"/>
      <c r="P206" s="1133"/>
      <c r="Q206" s="1011"/>
    </row>
    <row r="207" spans="1:17" x14ac:dyDescent="0.25">
      <c r="A207" s="1011"/>
      <c r="B207" s="1011"/>
      <c r="C207" s="1011"/>
      <c r="D207" s="1011"/>
      <c r="E207" s="1011"/>
      <c r="F207" s="1011"/>
      <c r="G207" s="1011"/>
      <c r="H207" s="1011"/>
      <c r="I207" s="1011"/>
      <c r="J207" s="1011"/>
      <c r="K207" s="1011"/>
      <c r="L207" s="1011"/>
      <c r="M207" s="1011"/>
      <c r="N207" s="1011"/>
      <c r="O207" s="1133"/>
      <c r="P207" s="1133"/>
      <c r="Q207" s="1011"/>
    </row>
    <row r="208" spans="1:17" x14ac:dyDescent="0.25">
      <c r="A208" s="1011"/>
      <c r="B208" s="1011"/>
      <c r="C208" s="1011"/>
      <c r="D208" s="1011"/>
      <c r="E208" s="1011"/>
      <c r="F208" s="1011"/>
      <c r="G208" s="1011"/>
      <c r="H208" s="1011"/>
      <c r="I208" s="1011"/>
      <c r="J208" s="1011"/>
      <c r="K208" s="1011"/>
      <c r="L208" s="1011"/>
      <c r="M208" s="1011"/>
      <c r="N208" s="1011"/>
      <c r="O208" s="1133"/>
      <c r="P208" s="1133"/>
      <c r="Q208" s="1011"/>
    </row>
    <row r="209" spans="1:17" x14ac:dyDescent="0.25">
      <c r="A209" s="1011"/>
      <c r="B209" s="1011"/>
      <c r="C209" s="1011"/>
      <c r="D209" s="1011"/>
      <c r="E209" s="1011"/>
      <c r="F209" s="1011"/>
      <c r="G209" s="1011"/>
      <c r="H209" s="1011"/>
      <c r="I209" s="1011"/>
      <c r="J209" s="1011"/>
      <c r="K209" s="1011"/>
      <c r="L209" s="1011"/>
      <c r="M209" s="1011"/>
      <c r="N209" s="1011"/>
      <c r="O209" s="1133"/>
      <c r="P209" s="1133"/>
      <c r="Q209" s="1011"/>
    </row>
    <row r="210" spans="1:17" x14ac:dyDescent="0.25">
      <c r="A210" s="1011"/>
      <c r="B210" s="1011"/>
      <c r="C210" s="1011"/>
      <c r="D210" s="1011"/>
      <c r="E210" s="1011"/>
      <c r="F210" s="1011"/>
      <c r="G210" s="1011"/>
      <c r="H210" s="1011"/>
      <c r="I210" s="1011"/>
      <c r="J210" s="1011"/>
      <c r="K210" s="1011"/>
      <c r="L210" s="1011"/>
      <c r="M210" s="1011"/>
      <c r="N210" s="1011"/>
      <c r="O210" s="1133"/>
      <c r="P210" s="1133"/>
      <c r="Q210" s="1011"/>
    </row>
    <row r="211" spans="1:17" x14ac:dyDescent="0.25">
      <c r="A211" s="1011"/>
      <c r="B211" s="1011"/>
      <c r="C211" s="1011"/>
      <c r="D211" s="1011"/>
      <c r="E211" s="1011"/>
      <c r="F211" s="1011"/>
      <c r="G211" s="1011"/>
      <c r="H211" s="1011"/>
      <c r="I211" s="1011"/>
      <c r="J211" s="1011"/>
      <c r="K211" s="1011"/>
      <c r="L211" s="1011"/>
      <c r="M211" s="1011"/>
      <c r="N211" s="1011"/>
      <c r="O211" s="1133"/>
      <c r="P211" s="1133"/>
      <c r="Q211" s="1011"/>
    </row>
    <row r="212" spans="1:17" x14ac:dyDescent="0.25">
      <c r="A212" s="1011"/>
      <c r="B212" s="1011"/>
      <c r="C212" s="1011"/>
      <c r="D212" s="1011"/>
      <c r="E212" s="1011"/>
      <c r="F212" s="1011"/>
      <c r="G212" s="1011"/>
      <c r="H212" s="1011"/>
      <c r="I212" s="1011"/>
      <c r="J212" s="1011"/>
      <c r="K212" s="1011"/>
      <c r="L212" s="1011"/>
      <c r="M212" s="1011"/>
      <c r="N212" s="1011"/>
      <c r="O212" s="1133"/>
      <c r="P212" s="1133"/>
      <c r="Q212" s="1011"/>
    </row>
    <row r="213" spans="1:17" x14ac:dyDescent="0.25">
      <c r="A213" s="1011"/>
      <c r="B213" s="1011"/>
      <c r="C213" s="1011"/>
      <c r="D213" s="1011"/>
      <c r="E213" s="1011"/>
      <c r="F213" s="1011"/>
      <c r="G213" s="1011"/>
      <c r="H213" s="1011"/>
      <c r="I213" s="1011"/>
      <c r="J213" s="1011"/>
      <c r="K213" s="1011"/>
      <c r="L213" s="1011"/>
      <c r="M213" s="1011"/>
      <c r="N213" s="1011"/>
      <c r="O213" s="1133"/>
      <c r="P213" s="1133"/>
      <c r="Q213" s="1011"/>
    </row>
    <row r="214" spans="1:17" x14ac:dyDescent="0.25">
      <c r="A214" s="1011"/>
      <c r="B214" s="1011"/>
      <c r="C214" s="1011"/>
      <c r="D214" s="1011"/>
      <c r="E214" s="1011"/>
      <c r="F214" s="1011"/>
      <c r="G214" s="1011"/>
      <c r="H214" s="1011"/>
      <c r="I214" s="1011"/>
      <c r="J214" s="1011"/>
      <c r="K214" s="1011"/>
      <c r="L214" s="1011"/>
      <c r="M214" s="1011"/>
      <c r="N214" s="1011"/>
      <c r="O214" s="1133"/>
      <c r="P214" s="1133"/>
      <c r="Q214" s="1011"/>
    </row>
    <row r="215" spans="1:17" x14ac:dyDescent="0.25">
      <c r="A215" s="1011"/>
      <c r="B215" s="1011"/>
      <c r="C215" s="1011"/>
      <c r="D215" s="1011"/>
      <c r="E215" s="1011"/>
      <c r="F215" s="1011"/>
      <c r="G215" s="1011"/>
      <c r="H215" s="1011"/>
      <c r="I215" s="1011"/>
      <c r="J215" s="1011"/>
      <c r="K215" s="1011"/>
      <c r="L215" s="1011"/>
      <c r="M215" s="1011"/>
      <c r="N215" s="1011"/>
      <c r="O215" s="1133"/>
      <c r="P215" s="1133"/>
      <c r="Q215" s="1011"/>
    </row>
    <row r="216" spans="1:17" x14ac:dyDescent="0.25">
      <c r="A216" s="1011"/>
      <c r="B216" s="1011"/>
      <c r="C216" s="1011"/>
      <c r="D216" s="1011"/>
      <c r="E216" s="1011"/>
      <c r="F216" s="1011"/>
      <c r="G216" s="1011"/>
      <c r="H216" s="1011"/>
      <c r="I216" s="1011"/>
      <c r="J216" s="1011"/>
      <c r="K216" s="1011"/>
      <c r="L216" s="1011"/>
      <c r="M216" s="1011"/>
      <c r="N216" s="1011"/>
      <c r="O216" s="1133"/>
      <c r="P216" s="1133"/>
      <c r="Q216" s="1011"/>
    </row>
    <row r="217" spans="1:17" x14ac:dyDescent="0.25">
      <c r="A217" s="1011"/>
      <c r="B217" s="1011"/>
      <c r="C217" s="1011"/>
      <c r="D217" s="1011"/>
      <c r="E217" s="1011"/>
      <c r="F217" s="1011"/>
      <c r="G217" s="1011"/>
      <c r="H217" s="1011"/>
      <c r="I217" s="1011"/>
      <c r="J217" s="1011"/>
      <c r="K217" s="1011"/>
      <c r="L217" s="1011"/>
      <c r="M217" s="1011"/>
      <c r="N217" s="1011"/>
      <c r="O217" s="1133"/>
      <c r="P217" s="1133"/>
      <c r="Q217" s="1011"/>
    </row>
    <row r="218" spans="1:17" x14ac:dyDescent="0.25">
      <c r="A218" s="1011"/>
      <c r="B218" s="1011"/>
      <c r="C218" s="1011"/>
      <c r="D218" s="1011"/>
      <c r="E218" s="1011"/>
      <c r="F218" s="1011"/>
      <c r="G218" s="1011"/>
      <c r="H218" s="1011"/>
      <c r="I218" s="1011"/>
      <c r="J218" s="1011"/>
      <c r="K218" s="1011"/>
      <c r="L218" s="1011"/>
      <c r="M218" s="1011"/>
      <c r="N218" s="1011"/>
      <c r="O218" s="1133"/>
      <c r="P218" s="1133"/>
      <c r="Q218" s="1011"/>
    </row>
    <row r="219" spans="1:17" x14ac:dyDescent="0.25">
      <c r="A219" s="1011"/>
      <c r="B219" s="1011"/>
      <c r="C219" s="1011"/>
      <c r="D219" s="1011"/>
      <c r="E219" s="1011"/>
      <c r="F219" s="1011"/>
      <c r="G219" s="1011"/>
      <c r="H219" s="1011"/>
      <c r="I219" s="1011"/>
      <c r="J219" s="1011"/>
      <c r="K219" s="1011"/>
      <c r="L219" s="1011"/>
      <c r="M219" s="1011"/>
      <c r="N219" s="1011"/>
      <c r="O219" s="1133"/>
      <c r="P219" s="1133"/>
      <c r="Q219" s="1011"/>
    </row>
    <row r="220" spans="1:17" x14ac:dyDescent="0.25">
      <c r="A220" s="1011"/>
      <c r="B220" s="1011"/>
      <c r="C220" s="1011"/>
      <c r="D220" s="1011"/>
      <c r="E220" s="1011"/>
      <c r="F220" s="1011"/>
      <c r="G220" s="1011"/>
      <c r="H220" s="1011"/>
      <c r="I220" s="1011"/>
      <c r="J220" s="1011"/>
      <c r="K220" s="1011"/>
      <c r="L220" s="1011"/>
      <c r="M220" s="1011"/>
      <c r="N220" s="1011"/>
      <c r="O220" s="1133"/>
      <c r="P220" s="1133"/>
      <c r="Q220" s="1011"/>
    </row>
    <row r="221" spans="1:17" x14ac:dyDescent="0.25">
      <c r="A221" s="1011"/>
      <c r="B221" s="1011"/>
      <c r="C221" s="1011"/>
      <c r="D221" s="1011"/>
      <c r="E221" s="1011"/>
      <c r="F221" s="1011"/>
      <c r="G221" s="1011"/>
      <c r="H221" s="1011"/>
      <c r="I221" s="1011"/>
      <c r="J221" s="1011"/>
      <c r="K221" s="1011"/>
      <c r="L221" s="1011"/>
      <c r="M221" s="1011"/>
      <c r="N221" s="1011"/>
      <c r="O221" s="1133"/>
      <c r="P221" s="1133"/>
      <c r="Q221" s="1011"/>
    </row>
    <row r="222" spans="1:17" x14ac:dyDescent="0.25">
      <c r="A222" s="1011"/>
      <c r="B222" s="1011"/>
      <c r="C222" s="1011"/>
      <c r="D222" s="1011"/>
      <c r="E222" s="1011"/>
      <c r="F222" s="1011"/>
      <c r="G222" s="1011"/>
      <c r="H222" s="1011"/>
      <c r="I222" s="1011"/>
      <c r="J222" s="1011"/>
      <c r="K222" s="1011"/>
      <c r="L222" s="1011"/>
      <c r="M222" s="1011"/>
      <c r="N222" s="1011"/>
      <c r="O222" s="1133"/>
      <c r="P222" s="1133"/>
      <c r="Q222" s="1011"/>
    </row>
    <row r="223" spans="1:17" x14ac:dyDescent="0.25">
      <c r="A223" s="1011"/>
      <c r="B223" s="1011"/>
      <c r="C223" s="1011"/>
      <c r="D223" s="1011"/>
      <c r="E223" s="1011"/>
      <c r="F223" s="1011"/>
      <c r="G223" s="1011"/>
      <c r="H223" s="1011"/>
      <c r="I223" s="1011"/>
      <c r="J223" s="1011"/>
      <c r="K223" s="1011"/>
      <c r="L223" s="1011"/>
      <c r="M223" s="1011"/>
      <c r="N223" s="1011"/>
      <c r="O223" s="1133"/>
      <c r="P223" s="1133"/>
      <c r="Q223" s="1011"/>
    </row>
    <row r="224" spans="1:17" x14ac:dyDescent="0.25">
      <c r="A224" s="1011"/>
      <c r="B224" s="1011"/>
      <c r="C224" s="1011"/>
      <c r="D224" s="1011"/>
      <c r="E224" s="1011"/>
      <c r="F224" s="1011"/>
      <c r="G224" s="1011"/>
      <c r="H224" s="1011"/>
      <c r="I224" s="1011"/>
      <c r="J224" s="1011"/>
      <c r="K224" s="1011"/>
      <c r="L224" s="1011"/>
      <c r="M224" s="1011"/>
      <c r="N224" s="1011"/>
      <c r="O224" s="1133"/>
      <c r="P224" s="1133"/>
      <c r="Q224" s="1011"/>
    </row>
    <row r="225" spans="1:17" x14ac:dyDescent="0.25">
      <c r="A225" s="1011"/>
      <c r="B225" s="1011"/>
      <c r="C225" s="1011"/>
      <c r="D225" s="1011"/>
      <c r="E225" s="1011"/>
      <c r="F225" s="1011"/>
      <c r="G225" s="1011"/>
      <c r="H225" s="1011"/>
      <c r="I225" s="1011"/>
      <c r="J225" s="1011"/>
      <c r="K225" s="1011"/>
      <c r="L225" s="1011"/>
      <c r="M225" s="1011"/>
      <c r="N225" s="1011"/>
      <c r="O225" s="1133"/>
      <c r="P225" s="1133"/>
      <c r="Q225" s="1011"/>
    </row>
    <row r="226" spans="1:17" x14ac:dyDescent="0.25">
      <c r="A226" s="1011"/>
      <c r="B226" s="1011"/>
      <c r="C226" s="1011"/>
      <c r="D226" s="1011"/>
      <c r="E226" s="1011"/>
      <c r="F226" s="1011"/>
      <c r="G226" s="1011"/>
      <c r="H226" s="1011"/>
      <c r="I226" s="1011"/>
      <c r="J226" s="1011"/>
      <c r="K226" s="1011"/>
      <c r="L226" s="1011"/>
      <c r="M226" s="1011"/>
      <c r="N226" s="1011"/>
      <c r="O226" s="1133"/>
      <c r="P226" s="1133"/>
      <c r="Q226" s="1011"/>
    </row>
    <row r="227" spans="1:17" x14ac:dyDescent="0.25">
      <c r="A227" s="1011"/>
      <c r="B227" s="1011"/>
      <c r="C227" s="1011"/>
      <c r="D227" s="1011"/>
      <c r="E227" s="1011"/>
      <c r="F227" s="1011"/>
      <c r="G227" s="1011"/>
      <c r="H227" s="1011"/>
      <c r="I227" s="1011"/>
      <c r="J227" s="1011"/>
      <c r="K227" s="1011"/>
      <c r="L227" s="1011"/>
      <c r="M227" s="1011"/>
      <c r="N227" s="1011"/>
      <c r="O227" s="1133"/>
      <c r="P227" s="1133"/>
      <c r="Q227" s="1011"/>
    </row>
    <row r="228" spans="1:17" x14ac:dyDescent="0.25">
      <c r="O228" s="1129"/>
      <c r="P228" s="1129"/>
    </row>
    <row r="229" spans="1:17" x14ac:dyDescent="0.25">
      <c r="O229" s="1129"/>
      <c r="P229" s="1129"/>
    </row>
    <row r="230" spans="1:17" x14ac:dyDescent="0.25">
      <c r="O230" s="1129"/>
      <c r="P230" s="1129"/>
    </row>
    <row r="231" spans="1:17" x14ac:dyDescent="0.25">
      <c r="O231" s="1129"/>
      <c r="P231" s="1129"/>
    </row>
    <row r="232" spans="1:17" x14ac:dyDescent="0.25">
      <c r="O232" s="1129"/>
      <c r="P232" s="1129"/>
    </row>
    <row r="233" spans="1:17" x14ac:dyDescent="0.25">
      <c r="O233" s="1129"/>
      <c r="P233" s="1129"/>
    </row>
    <row r="234" spans="1:17" x14ac:dyDescent="0.25">
      <c r="O234" s="1129"/>
      <c r="P234" s="1129"/>
    </row>
    <row r="235" spans="1:17" x14ac:dyDescent="0.25">
      <c r="O235" s="1129"/>
      <c r="P235" s="1129"/>
    </row>
    <row r="236" spans="1:17" x14ac:dyDescent="0.25">
      <c r="O236" s="1129"/>
      <c r="P236" s="1129"/>
    </row>
    <row r="237" spans="1:17" x14ac:dyDescent="0.25">
      <c r="O237" s="1129"/>
      <c r="P237" s="1129"/>
    </row>
    <row r="238" spans="1:17" x14ac:dyDescent="0.25">
      <c r="O238" s="1129"/>
      <c r="P238" s="1129"/>
    </row>
    <row r="239" spans="1:17" x14ac:dyDescent="0.25">
      <c r="O239" s="1129"/>
      <c r="P239" s="1129"/>
    </row>
    <row r="240" spans="1:17" x14ac:dyDescent="0.25">
      <c r="O240" s="1129"/>
      <c r="P240" s="1129"/>
    </row>
    <row r="241" spans="15:16" x14ac:dyDescent="0.25">
      <c r="O241" s="1129"/>
      <c r="P241" s="1129"/>
    </row>
    <row r="242" spans="15:16" x14ac:dyDescent="0.25">
      <c r="O242" s="1129"/>
      <c r="P242" s="1129"/>
    </row>
    <row r="243" spans="15:16" x14ac:dyDescent="0.25">
      <c r="O243" s="1129"/>
      <c r="P243" s="1129"/>
    </row>
    <row r="244" spans="15:16" x14ac:dyDescent="0.25">
      <c r="O244" s="1129"/>
      <c r="P244" s="1129"/>
    </row>
    <row r="245" spans="15:16" x14ac:dyDescent="0.25">
      <c r="O245" s="1129"/>
      <c r="P245" s="1129"/>
    </row>
    <row r="246" spans="15:16" x14ac:dyDescent="0.25">
      <c r="O246" s="1129"/>
      <c r="P246" s="1129"/>
    </row>
    <row r="247" spans="15:16" x14ac:dyDescent="0.25">
      <c r="O247" s="1129"/>
      <c r="P247" s="1129"/>
    </row>
    <row r="248" spans="15:16" x14ac:dyDescent="0.25">
      <c r="O248" s="1129"/>
      <c r="P248" s="1129"/>
    </row>
    <row r="249" spans="15:16" x14ac:dyDescent="0.25">
      <c r="O249" s="1129"/>
      <c r="P249" s="1129"/>
    </row>
    <row r="250" spans="15:16" x14ac:dyDescent="0.25">
      <c r="O250" s="1129"/>
      <c r="P250" s="1129"/>
    </row>
    <row r="251" spans="15:16" x14ac:dyDescent="0.25">
      <c r="O251" s="1129"/>
      <c r="P251" s="1129"/>
    </row>
    <row r="252" spans="15:16" x14ac:dyDescent="0.25">
      <c r="O252" s="1129"/>
      <c r="P252" s="1129"/>
    </row>
    <row r="253" spans="15:16" x14ac:dyDescent="0.25">
      <c r="O253" s="1129"/>
      <c r="P253" s="1129"/>
    </row>
    <row r="254" spans="15:16" x14ac:dyDescent="0.25">
      <c r="O254" s="1129"/>
      <c r="P254" s="1129"/>
    </row>
  </sheetData>
  <mergeCells count="8">
    <mergeCell ref="A2:G2"/>
    <mergeCell ref="A3:G3"/>
    <mergeCell ref="A19:H19"/>
    <mergeCell ref="A6:Q6"/>
    <mergeCell ref="A5:Q5"/>
    <mergeCell ref="O7:Q7"/>
    <mergeCell ref="A7:A8"/>
    <mergeCell ref="B7:B8"/>
  </mergeCells>
  <phoneticPr fontId="56" type="noConversion"/>
  <pageMargins left="0.23622047244094491" right="0.23622047244094491" top="0.39370078740157483" bottom="0.74803149606299213" header="0.31496062992125984" footer="0.31496062992125984"/>
  <pageSetup paperSize="9" scale="69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Q254"/>
  <sheetViews>
    <sheetView showGridLines="0" zoomScale="90" zoomScaleNormal="90" zoomScalePageLayoutView="110" workbookViewId="0"/>
  </sheetViews>
  <sheetFormatPr defaultColWidth="8.85546875" defaultRowHeight="15" x14ac:dyDescent="0.25"/>
  <cols>
    <col min="1" max="1" width="35.140625" customWidth="1"/>
    <col min="2" max="2" width="11.85546875" customWidth="1"/>
    <col min="3" max="14" width="11.5703125" customWidth="1"/>
    <col min="15" max="15" width="8.85546875" bestFit="1" customWidth="1"/>
    <col min="16" max="16" width="8" customWidth="1"/>
    <col min="17" max="17" width="7.85546875" customWidth="1"/>
  </cols>
  <sheetData>
    <row r="1" spans="1:17" ht="42" customHeight="1" x14ac:dyDescent="0.25"/>
    <row r="2" spans="1:17" ht="18" x14ac:dyDescent="0.35">
      <c r="A2" s="1239"/>
      <c r="B2" s="1239"/>
      <c r="C2" s="1239"/>
      <c r="D2" s="1239"/>
      <c r="E2" s="1239"/>
      <c r="F2" s="1239"/>
      <c r="G2" s="1239"/>
      <c r="H2" s="1"/>
    </row>
    <row r="3" spans="1:17" ht="18" x14ac:dyDescent="0.35">
      <c r="A3" s="1239"/>
      <c r="B3" s="1239"/>
      <c r="C3" s="1239"/>
      <c r="D3" s="1239"/>
      <c r="E3" s="1239"/>
      <c r="F3" s="1239"/>
      <c r="G3" s="1239"/>
      <c r="H3" s="1"/>
    </row>
    <row r="4" spans="1:17" ht="18" customHeight="1" x14ac:dyDescent="0.25"/>
    <row r="5" spans="1:17" ht="20.25" customHeight="1" x14ac:dyDescent="0.25">
      <c r="A5" s="1242" t="s">
        <v>567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</row>
    <row r="6" spans="1:17" ht="20.25" customHeight="1" x14ac:dyDescent="0.25">
      <c r="A6" s="1242" t="s">
        <v>622</v>
      </c>
      <c r="B6" s="1242"/>
      <c r="C6" s="1242"/>
      <c r="D6" s="1242"/>
      <c r="E6" s="1242"/>
      <c r="F6" s="1242"/>
      <c r="G6" s="1242"/>
      <c r="H6" s="1242"/>
      <c r="I6" s="1242"/>
      <c r="J6" s="1242"/>
      <c r="K6" s="1242"/>
      <c r="L6" s="1242"/>
      <c r="M6" s="1242"/>
      <c r="N6" s="1242"/>
      <c r="O6" s="1242"/>
      <c r="P6" s="1242"/>
      <c r="Q6" s="1242"/>
    </row>
    <row r="7" spans="1:17" ht="20.25" customHeight="1" x14ac:dyDescent="0.25">
      <c r="A7" s="1248" t="s">
        <v>14</v>
      </c>
      <c r="B7" s="1246" t="s">
        <v>592</v>
      </c>
      <c r="C7" s="1111" t="s">
        <v>577</v>
      </c>
      <c r="D7" s="1111" t="s">
        <v>578</v>
      </c>
      <c r="E7" s="1111" t="s">
        <v>579</v>
      </c>
      <c r="F7" s="1111" t="s">
        <v>580</v>
      </c>
      <c r="G7" s="1111" t="s">
        <v>581</v>
      </c>
      <c r="H7" s="1111" t="s">
        <v>582</v>
      </c>
      <c r="I7" s="1111" t="s">
        <v>583</v>
      </c>
      <c r="J7" s="1111" t="s">
        <v>584</v>
      </c>
      <c r="K7" s="1111" t="s">
        <v>585</v>
      </c>
      <c r="L7" s="1111" t="s">
        <v>586</v>
      </c>
      <c r="M7" s="1111" t="s">
        <v>587</v>
      </c>
      <c r="N7" s="1111" t="s">
        <v>588</v>
      </c>
      <c r="O7" s="1243" t="s">
        <v>589</v>
      </c>
      <c r="P7" s="1244"/>
      <c r="Q7" s="1245"/>
    </row>
    <row r="8" spans="1:17" x14ac:dyDescent="0.25">
      <c r="A8" s="1249"/>
      <c r="B8" s="1247"/>
      <c r="C8" s="1004" t="s">
        <v>590</v>
      </c>
      <c r="D8" s="1004" t="s">
        <v>590</v>
      </c>
      <c r="E8" s="1004" t="s">
        <v>590</v>
      </c>
      <c r="F8" s="1004" t="s">
        <v>590</v>
      </c>
      <c r="G8" s="1004" t="s">
        <v>590</v>
      </c>
      <c r="H8" s="1004" t="s">
        <v>590</v>
      </c>
      <c r="I8" s="1004" t="s">
        <v>590</v>
      </c>
      <c r="J8" s="1004" t="s">
        <v>590</v>
      </c>
      <c r="K8" s="1004" t="s">
        <v>590</v>
      </c>
      <c r="L8" s="1004" t="s">
        <v>590</v>
      </c>
      <c r="M8" s="1004" t="s">
        <v>590</v>
      </c>
      <c r="N8" s="1004" t="s">
        <v>590</v>
      </c>
      <c r="O8" s="1004" t="s">
        <v>591</v>
      </c>
      <c r="P8" s="1004" t="s">
        <v>590</v>
      </c>
      <c r="Q8" s="1004" t="s">
        <v>1</v>
      </c>
    </row>
    <row r="9" spans="1:17" ht="32.25" customHeight="1" x14ac:dyDescent="0.25">
      <c r="A9" s="1084" t="s">
        <v>136</v>
      </c>
      <c r="B9" s="1112">
        <v>180</v>
      </c>
      <c r="C9" s="1113">
        <v>128</v>
      </c>
      <c r="D9" s="1113">
        <v>135</v>
      </c>
      <c r="E9" s="1113">
        <v>307</v>
      </c>
      <c r="F9" s="1113">
        <v>244</v>
      </c>
      <c r="G9" s="1113">
        <v>168</v>
      </c>
      <c r="H9" s="1205">
        <v>352</v>
      </c>
      <c r="I9" s="1113">
        <v>261</v>
      </c>
      <c r="J9" s="1113">
        <v>278</v>
      </c>
      <c r="K9" s="1113">
        <v>223</v>
      </c>
      <c r="L9" s="1113">
        <v>199</v>
      </c>
      <c r="M9" s="1113">
        <v>224</v>
      </c>
      <c r="N9" s="1113">
        <v>225</v>
      </c>
      <c r="O9" s="1135">
        <f>B9*(IF(C9="",0,1)+IF(D9="",0,1)+IF(E9="",0,1)+IF(F9="",0,1)+IF(G9="",0,1)+IF(H9="",0,1)+IF(I9="",0,1)+IF(J9="",0,1)+IF(K9="",0,1)+IF(L9="",0,1)+IF(M9="",0,1)+IF(N9="",0,1))</f>
        <v>2160</v>
      </c>
      <c r="P9" s="1135">
        <f>SUM(C9:N9)</f>
        <v>2744</v>
      </c>
      <c r="Q9" s="1043">
        <f>IF(O9=0,"-",P9/O9)</f>
        <v>1.2703703703703704</v>
      </c>
    </row>
    <row r="10" spans="1:17" ht="26.25" customHeight="1" x14ac:dyDescent="0.25">
      <c r="A10" s="1080" t="s">
        <v>137</v>
      </c>
      <c r="B10" s="1112">
        <v>490</v>
      </c>
      <c r="C10" s="1113">
        <v>834</v>
      </c>
      <c r="D10" s="1113">
        <v>643</v>
      </c>
      <c r="E10" s="1113">
        <v>890</v>
      </c>
      <c r="F10" s="1113">
        <v>737</v>
      </c>
      <c r="G10" s="1113">
        <v>958</v>
      </c>
      <c r="H10" s="1205">
        <v>963</v>
      </c>
      <c r="I10" s="1113">
        <v>944</v>
      </c>
      <c r="J10" s="1113">
        <v>1029</v>
      </c>
      <c r="K10" s="1113">
        <v>1020</v>
      </c>
      <c r="L10" s="1113">
        <v>975</v>
      </c>
      <c r="M10" s="1113">
        <v>989</v>
      </c>
      <c r="N10" s="1113">
        <v>920</v>
      </c>
      <c r="O10" s="1135">
        <f>B10*(IF(C10="",0,1)+IF(D10="",0,1)+IF(E10="",0,1)+IF(F10="",0,1)+IF(G10="",0,1)+IF(H10="",0,1)+IF(I10="",0,1)+IF(J10="",0,1)+IF(K10="",0,1)+IF(L10="",0,1)+IF(M10="",0,1)+IF(N10="",0,1))</f>
        <v>5880</v>
      </c>
      <c r="P10" s="1135">
        <f>SUM(C10:N10)</f>
        <v>10902</v>
      </c>
      <c r="Q10" s="1043">
        <f>IF(O10=0,"-",P10/O10)</f>
        <v>1.8540816326530611</v>
      </c>
    </row>
    <row r="11" spans="1:17" s="1125" customFormat="1" ht="17.25" customHeight="1" x14ac:dyDescent="0.25">
      <c r="A11" s="1111" t="s">
        <v>7</v>
      </c>
      <c r="B11" s="1119">
        <f t="shared" ref="B11:G11" si="0">SUM(B9:B10)</f>
        <v>670</v>
      </c>
      <c r="C11" s="1119">
        <f t="shared" si="0"/>
        <v>962</v>
      </c>
      <c r="D11" s="1119">
        <f t="shared" si="0"/>
        <v>778</v>
      </c>
      <c r="E11" s="1119">
        <f t="shared" si="0"/>
        <v>1197</v>
      </c>
      <c r="F11" s="1119">
        <f t="shared" si="0"/>
        <v>981</v>
      </c>
      <c r="G11" s="1119">
        <f t="shared" si="0"/>
        <v>1126</v>
      </c>
      <c r="H11" s="1119">
        <f t="shared" ref="H11" si="1">SUM(H9:H10)</f>
        <v>1315</v>
      </c>
      <c r="I11" s="1119">
        <f>SUM(I9:I10)</f>
        <v>1205</v>
      </c>
      <c r="J11" s="1119">
        <f>SUM(J9:J10)</f>
        <v>1307</v>
      </c>
      <c r="K11" s="1119">
        <f t="shared" ref="K11" si="2">SUM(K9:K10)</f>
        <v>1243</v>
      </c>
      <c r="L11" s="1119">
        <f>SUM(L9:L10)</f>
        <v>1174</v>
      </c>
      <c r="M11" s="1119">
        <f>SUM(M9:M10)</f>
        <v>1213</v>
      </c>
      <c r="N11" s="1119">
        <f t="shared" ref="N11:P11" si="3">SUM(N9:N10)</f>
        <v>1145</v>
      </c>
      <c r="O11" s="1122">
        <f t="shared" si="3"/>
        <v>8040</v>
      </c>
      <c r="P11" s="1122">
        <f t="shared" si="3"/>
        <v>13646</v>
      </c>
      <c r="Q11" s="1120">
        <f>IF(O11=0,"-",P11/O11)</f>
        <v>1.6972636815920399</v>
      </c>
    </row>
    <row r="12" spans="1:17" x14ac:dyDescent="0.25">
      <c r="A12" s="1085"/>
      <c r="B12" s="1086"/>
      <c r="C12" s="1086"/>
      <c r="D12" s="1086"/>
      <c r="E12" s="1086"/>
      <c r="F12" s="1086"/>
      <c r="G12" s="1086"/>
      <c r="H12" s="1086"/>
      <c r="I12" s="1011"/>
      <c r="J12" s="1011"/>
      <c r="K12" s="1011"/>
      <c r="L12" s="1011"/>
      <c r="M12" s="1011"/>
      <c r="N12" s="1011"/>
      <c r="O12" s="1136"/>
      <c r="P12" s="1136"/>
      <c r="Q12" s="1011"/>
    </row>
    <row r="13" spans="1:17" x14ac:dyDescent="0.25">
      <c r="A13" s="1108" t="s">
        <v>575</v>
      </c>
      <c r="B13" s="1011"/>
      <c r="C13" s="1011"/>
      <c r="D13" s="1011"/>
      <c r="E13" s="1011"/>
      <c r="F13" s="1011"/>
      <c r="G13" s="1011"/>
      <c r="H13" s="1011"/>
      <c r="I13" s="1011"/>
      <c r="J13" s="1011"/>
      <c r="K13" s="1011"/>
      <c r="L13" s="1011"/>
      <c r="M13" s="1011"/>
      <c r="N13" s="1011"/>
      <c r="O13" s="1136"/>
      <c r="P13" s="1136"/>
      <c r="Q13" s="1011"/>
    </row>
    <row r="14" spans="1:17" x14ac:dyDescent="0.25">
      <c r="A14" s="1011"/>
      <c r="B14" s="1011"/>
      <c r="C14" s="1011"/>
      <c r="D14" s="1011"/>
      <c r="E14" s="1011"/>
      <c r="F14" s="1011"/>
      <c r="G14" s="1011"/>
      <c r="H14" s="1011"/>
      <c r="I14" s="1011"/>
      <c r="J14" s="1011"/>
      <c r="K14" s="1011"/>
      <c r="L14" s="1011"/>
      <c r="M14" s="1011"/>
      <c r="N14" s="1011"/>
      <c r="O14" s="1136"/>
      <c r="P14" s="1136"/>
      <c r="Q14" s="1011"/>
    </row>
    <row r="15" spans="1:17" ht="15.75" hidden="1" x14ac:dyDescent="0.25">
      <c r="A15" s="1253" t="s">
        <v>415</v>
      </c>
      <c r="B15" s="1254"/>
      <c r="C15" s="1254"/>
      <c r="D15" s="1254"/>
      <c r="E15" s="1254"/>
      <c r="F15" s="1254"/>
      <c r="G15" s="1254"/>
      <c r="H15" s="1254"/>
      <c r="I15" s="1011"/>
      <c r="J15" s="1011"/>
      <c r="K15" s="1011"/>
      <c r="L15" s="1011"/>
      <c r="M15" s="1011"/>
      <c r="N15" s="1011"/>
      <c r="O15" s="1136"/>
      <c r="P15" s="1136"/>
      <c r="Q15" s="1011"/>
    </row>
    <row r="16" spans="1:17" ht="23.25" hidden="1" thickBot="1" x14ac:dyDescent="0.3">
      <c r="A16" s="1012" t="s">
        <v>14</v>
      </c>
      <c r="B16" s="1013" t="s">
        <v>198</v>
      </c>
      <c r="C16" s="1012" t="str">
        <f>'UBS Izolina Mazzei'!C34</f>
        <v>Real.</v>
      </c>
      <c r="D16" s="1012" t="str">
        <f>'UBS Izolina Mazzei'!D34</f>
        <v>Real.</v>
      </c>
      <c r="E16" s="1012" t="str">
        <f>'UBS Izolina Mazzei'!E34</f>
        <v>Real.</v>
      </c>
      <c r="F16" s="1012" t="str">
        <f>'UBS Izolina Mazzei'!F34</f>
        <v>Real.</v>
      </c>
      <c r="G16" s="1012" t="str">
        <f>'UBS Izolina Mazzei'!G34</f>
        <v>Real.</v>
      </c>
      <c r="H16" s="1012" t="str">
        <f>'UBS Izolina Mazzei'!H34</f>
        <v>Real.</v>
      </c>
      <c r="I16" s="1011"/>
      <c r="J16" s="1011"/>
      <c r="K16" s="1011"/>
      <c r="L16" s="1011"/>
      <c r="M16" s="1011"/>
      <c r="N16" s="1011"/>
      <c r="O16" s="1136"/>
      <c r="P16" s="1136"/>
      <c r="Q16" s="1011"/>
    </row>
    <row r="17" spans="1:17" hidden="1" x14ac:dyDescent="0.25">
      <c r="A17" s="1087" t="s">
        <v>138</v>
      </c>
      <c r="B17" s="1088">
        <v>1</v>
      </c>
      <c r="C17" s="1089">
        <v>0</v>
      </c>
      <c r="D17" s="1089"/>
      <c r="E17" s="1089"/>
      <c r="F17" s="1089"/>
      <c r="G17" s="1089"/>
      <c r="H17" s="1089"/>
      <c r="I17" s="1011"/>
      <c r="J17" s="1011"/>
      <c r="K17" s="1011"/>
      <c r="L17" s="1011"/>
      <c r="M17" s="1011"/>
      <c r="N17" s="1011"/>
      <c r="O17" s="1136"/>
      <c r="P17" s="1136"/>
      <c r="Q17" s="1011"/>
    </row>
    <row r="18" spans="1:17" hidden="1" x14ac:dyDescent="0.25">
      <c r="A18" s="1090" t="s">
        <v>145</v>
      </c>
      <c r="B18" s="1091">
        <v>1</v>
      </c>
      <c r="C18" s="1092">
        <v>1.5</v>
      </c>
      <c r="D18" s="1093"/>
      <c r="E18" s="1093"/>
      <c r="F18" s="1093"/>
      <c r="G18" s="1093"/>
      <c r="H18" s="1093"/>
      <c r="I18" s="1011"/>
      <c r="J18" s="1011"/>
      <c r="K18" s="1011"/>
      <c r="L18" s="1011"/>
      <c r="M18" s="1011"/>
      <c r="N18" s="1011"/>
      <c r="O18" s="1136"/>
      <c r="P18" s="1136"/>
      <c r="Q18" s="1011"/>
    </row>
    <row r="19" spans="1:17" hidden="1" x14ac:dyDescent="0.25">
      <c r="A19" s="1090" t="s">
        <v>146</v>
      </c>
      <c r="B19" s="1091">
        <v>1</v>
      </c>
      <c r="C19" s="1092">
        <v>0.6</v>
      </c>
      <c r="D19" s="1093"/>
      <c r="E19" s="1093"/>
      <c r="F19" s="1093"/>
      <c r="G19" s="1093"/>
      <c r="H19" s="1093"/>
      <c r="I19" s="1011"/>
      <c r="J19" s="1011"/>
      <c r="K19" s="1011"/>
      <c r="L19" s="1011"/>
      <c r="M19" s="1011"/>
      <c r="N19" s="1011"/>
      <c r="O19" s="1136"/>
      <c r="P19" s="1136"/>
      <c r="Q19" s="1011"/>
    </row>
    <row r="20" spans="1:17" hidden="1" x14ac:dyDescent="0.25">
      <c r="A20" s="1014" t="s">
        <v>139</v>
      </c>
      <c r="B20" s="1094">
        <v>1</v>
      </c>
      <c r="C20" s="1051">
        <v>1</v>
      </c>
      <c r="D20" s="1052"/>
      <c r="E20" s="1052"/>
      <c r="F20" s="1052"/>
      <c r="G20" s="1052"/>
      <c r="H20" s="1052"/>
      <c r="I20" s="1011"/>
      <c r="J20" s="1011"/>
      <c r="K20" s="1011"/>
      <c r="L20" s="1011"/>
      <c r="M20" s="1011"/>
      <c r="N20" s="1011"/>
      <c r="O20" s="1136"/>
      <c r="P20" s="1136"/>
      <c r="Q20" s="1011"/>
    </row>
    <row r="21" spans="1:17" hidden="1" x14ac:dyDescent="0.25">
      <c r="A21" s="1014" t="s">
        <v>140</v>
      </c>
      <c r="B21" s="1017">
        <v>1</v>
      </c>
      <c r="C21" s="1075">
        <v>1</v>
      </c>
      <c r="D21" s="1016"/>
      <c r="E21" s="1016"/>
      <c r="F21" s="1016"/>
      <c r="G21" s="1016"/>
      <c r="H21" s="1016"/>
      <c r="I21" s="1011"/>
      <c r="J21" s="1011"/>
      <c r="K21" s="1011"/>
      <c r="L21" s="1011"/>
      <c r="M21" s="1011"/>
      <c r="N21" s="1011"/>
      <c r="O21" s="1133"/>
      <c r="P21" s="1133"/>
      <c r="Q21" s="1011"/>
    </row>
    <row r="22" spans="1:17" hidden="1" x14ac:dyDescent="0.25">
      <c r="A22" s="1095" t="s">
        <v>141</v>
      </c>
      <c r="B22" s="1034">
        <v>4</v>
      </c>
      <c r="C22" s="1082">
        <v>5</v>
      </c>
      <c r="D22" s="1096"/>
      <c r="E22" s="1096"/>
      <c r="F22" s="1096"/>
      <c r="G22" s="1096"/>
      <c r="H22" s="1096"/>
      <c r="I22" s="1011"/>
      <c r="J22" s="1011"/>
      <c r="K22" s="1011"/>
      <c r="L22" s="1011"/>
      <c r="M22" s="1011"/>
      <c r="N22" s="1011"/>
      <c r="O22" s="1133"/>
      <c r="P22" s="1133"/>
      <c r="Q22" s="1011"/>
    </row>
    <row r="23" spans="1:17" hidden="1" x14ac:dyDescent="0.25">
      <c r="A23" s="1057" t="s">
        <v>202</v>
      </c>
      <c r="B23" s="1094">
        <v>5</v>
      </c>
      <c r="C23" s="1049">
        <v>3.75</v>
      </c>
      <c r="D23" s="1097"/>
      <c r="E23" s="1097"/>
      <c r="F23" s="1097"/>
      <c r="G23" s="1097"/>
      <c r="H23" s="1097"/>
      <c r="I23" s="1011"/>
      <c r="J23" s="1011"/>
      <c r="K23" s="1011"/>
      <c r="L23" s="1011"/>
      <c r="M23" s="1011"/>
      <c r="N23" s="1011"/>
      <c r="O23" s="1133"/>
      <c r="P23" s="1133"/>
      <c r="Q23" s="1011"/>
    </row>
    <row r="24" spans="1:17" hidden="1" x14ac:dyDescent="0.25">
      <c r="A24" s="1098" t="s">
        <v>142</v>
      </c>
      <c r="B24" s="1017">
        <v>1</v>
      </c>
      <c r="C24" s="1020">
        <v>1</v>
      </c>
      <c r="D24" s="1016"/>
      <c r="E24" s="1016"/>
      <c r="F24" s="1016"/>
      <c r="G24" s="1016"/>
      <c r="H24" s="1021"/>
      <c r="I24" s="1011"/>
      <c r="J24" s="1011"/>
      <c r="K24" s="1011"/>
      <c r="L24" s="1011"/>
      <c r="M24" s="1011"/>
      <c r="N24" s="1011"/>
      <c r="O24" s="1133"/>
      <c r="P24" s="1133"/>
      <c r="Q24" s="1011"/>
    </row>
    <row r="25" spans="1:17" hidden="1" x14ac:dyDescent="0.25">
      <c r="A25" s="1014" t="s">
        <v>143</v>
      </c>
      <c r="B25" s="1099">
        <v>3</v>
      </c>
      <c r="C25" s="1066">
        <v>3</v>
      </c>
      <c r="D25" s="1067"/>
      <c r="E25" s="1067"/>
      <c r="F25" s="1067"/>
      <c r="G25" s="1067"/>
      <c r="H25" s="1067"/>
      <c r="I25" s="1011"/>
      <c r="J25" s="1011"/>
      <c r="K25" s="1011"/>
      <c r="L25" s="1011"/>
      <c r="M25" s="1011"/>
      <c r="N25" s="1011"/>
      <c r="O25" s="1133"/>
      <c r="P25" s="1133"/>
      <c r="Q25" s="1011"/>
    </row>
    <row r="26" spans="1:17" ht="15.75" hidden="1" thickBot="1" x14ac:dyDescent="0.3">
      <c r="A26" s="1031" t="s">
        <v>144</v>
      </c>
      <c r="B26" s="1034">
        <v>3</v>
      </c>
      <c r="C26" s="1073">
        <v>3</v>
      </c>
      <c r="D26" s="1033"/>
      <c r="E26" s="1033"/>
      <c r="F26" s="1033"/>
      <c r="G26" s="1033"/>
      <c r="H26" s="1033"/>
      <c r="I26" s="1011"/>
      <c r="J26" s="1011"/>
      <c r="K26" s="1011"/>
      <c r="L26" s="1011"/>
      <c r="M26" s="1011"/>
      <c r="N26" s="1011"/>
      <c r="O26" s="1133"/>
      <c r="P26" s="1133"/>
      <c r="Q26" s="1011"/>
    </row>
    <row r="27" spans="1:17" ht="15.75" hidden="1" thickBot="1" x14ac:dyDescent="0.3">
      <c r="A27" s="1035" t="s">
        <v>7</v>
      </c>
      <c r="B27" s="1036">
        <f t="shared" ref="B27:G27" si="4">SUM(B17:B26)</f>
        <v>21</v>
      </c>
      <c r="C27" s="1037">
        <f t="shared" si="4"/>
        <v>19.850000000000001</v>
      </c>
      <c r="D27" s="1037">
        <f t="shared" si="4"/>
        <v>0</v>
      </c>
      <c r="E27" s="1037">
        <f t="shared" si="4"/>
        <v>0</v>
      </c>
      <c r="F27" s="1037">
        <f t="shared" si="4"/>
        <v>0</v>
      </c>
      <c r="G27" s="1037">
        <f t="shared" si="4"/>
        <v>0</v>
      </c>
      <c r="H27" s="1037">
        <f t="shared" ref="H27" si="5">SUM(H17:H26)</f>
        <v>0</v>
      </c>
      <c r="I27" s="1011"/>
      <c r="J27" s="1011"/>
      <c r="K27" s="1011"/>
      <c r="L27" s="1011"/>
      <c r="M27" s="1011"/>
      <c r="N27" s="1011"/>
      <c r="O27" s="1133"/>
      <c r="P27" s="1133"/>
      <c r="Q27" s="1011"/>
    </row>
    <row r="28" spans="1:17" x14ac:dyDescent="0.25">
      <c r="A28" s="1011"/>
      <c r="B28" s="1011"/>
      <c r="C28" s="1011"/>
      <c r="D28" s="1011"/>
      <c r="E28" s="1011"/>
      <c r="F28" s="1011"/>
      <c r="G28" s="1011"/>
      <c r="H28" s="1011"/>
      <c r="I28" s="1011"/>
      <c r="J28" s="1011"/>
      <c r="K28" s="1011"/>
      <c r="L28" s="1011"/>
      <c r="M28" s="1011"/>
      <c r="N28" s="1011"/>
      <c r="O28" s="1133"/>
      <c r="P28" s="1133"/>
      <c r="Q28" s="1011"/>
    </row>
    <row r="29" spans="1:17" x14ac:dyDescent="0.25">
      <c r="A29" s="1011"/>
      <c r="B29" s="1011"/>
      <c r="C29" s="1011"/>
      <c r="D29" s="1011"/>
      <c r="E29" s="1011"/>
      <c r="F29" s="1011"/>
      <c r="G29" s="1011"/>
      <c r="H29" s="1011"/>
      <c r="I29" s="1011"/>
      <c r="J29" s="1011"/>
      <c r="K29" s="1011"/>
      <c r="L29" s="1011"/>
      <c r="M29" s="1011"/>
      <c r="N29" s="1011"/>
      <c r="O29" s="1133"/>
      <c r="P29" s="1133"/>
      <c r="Q29" s="1011"/>
    </row>
    <row r="30" spans="1:17" x14ac:dyDescent="0.25">
      <c r="A30" s="1011"/>
      <c r="B30" s="1011"/>
      <c r="C30" s="1011"/>
      <c r="D30" s="1011"/>
      <c r="E30" s="1011"/>
      <c r="F30" s="1011"/>
      <c r="G30" s="1011"/>
      <c r="H30" s="1011"/>
      <c r="I30" s="1011"/>
      <c r="J30" s="1011"/>
      <c r="K30" s="1011"/>
      <c r="L30" s="1011"/>
      <c r="M30" s="1011"/>
      <c r="N30" s="1011"/>
      <c r="O30" s="1133"/>
      <c r="P30" s="1133"/>
      <c r="Q30" s="1011"/>
    </row>
    <row r="31" spans="1:17" x14ac:dyDescent="0.25">
      <c r="A31" s="1011"/>
      <c r="B31" s="1011"/>
      <c r="C31" s="1011"/>
      <c r="D31" s="1011"/>
      <c r="E31" s="1011"/>
      <c r="F31" s="1011"/>
      <c r="G31" s="1011"/>
      <c r="H31" s="1011"/>
      <c r="I31" s="1011"/>
      <c r="J31" s="1011"/>
      <c r="K31" s="1011"/>
      <c r="L31" s="1011"/>
      <c r="M31" s="1011"/>
      <c r="N31" s="1011"/>
      <c r="O31" s="1133"/>
      <c r="P31" s="1133"/>
      <c r="Q31" s="1011"/>
    </row>
    <row r="32" spans="1:17" x14ac:dyDescent="0.25">
      <c r="A32" s="1011"/>
      <c r="B32" s="1011"/>
      <c r="C32" s="1011"/>
      <c r="D32" s="1011"/>
      <c r="E32" s="1011"/>
      <c r="F32" s="1011"/>
      <c r="G32" s="1011"/>
      <c r="H32" s="1011"/>
      <c r="I32" s="1011"/>
      <c r="J32" s="1011"/>
      <c r="K32" s="1011"/>
      <c r="L32" s="1011"/>
      <c r="M32" s="1011"/>
      <c r="N32" s="1011"/>
      <c r="O32" s="1133"/>
      <c r="P32" s="1133"/>
      <c r="Q32" s="1011"/>
    </row>
    <row r="33" spans="1:17" x14ac:dyDescent="0.25">
      <c r="A33" s="1011"/>
      <c r="B33" s="1011"/>
      <c r="C33" s="1011"/>
      <c r="D33" s="1011"/>
      <c r="E33" s="1011"/>
      <c r="F33" s="1011"/>
      <c r="G33" s="1011"/>
      <c r="H33" s="1011"/>
      <c r="I33" s="1011"/>
      <c r="J33" s="1011"/>
      <c r="K33" s="1011"/>
      <c r="L33" s="1011"/>
      <c r="M33" s="1011"/>
      <c r="N33" s="1011"/>
      <c r="O33" s="1133"/>
      <c r="P33" s="1133"/>
      <c r="Q33" s="1011"/>
    </row>
    <row r="34" spans="1:17" x14ac:dyDescent="0.25">
      <c r="A34" s="1011"/>
      <c r="B34" s="1011"/>
      <c r="C34" s="1011"/>
      <c r="D34" s="1011"/>
      <c r="E34" s="1011"/>
      <c r="F34" s="1011"/>
      <c r="G34" s="1011"/>
      <c r="H34" s="1011"/>
      <c r="I34" s="1011"/>
      <c r="J34" s="1011"/>
      <c r="K34" s="1011"/>
      <c r="L34" s="1011"/>
      <c r="M34" s="1011"/>
      <c r="N34" s="1011"/>
      <c r="O34" s="1133"/>
      <c r="P34" s="1133"/>
      <c r="Q34" s="1011"/>
    </row>
    <row r="35" spans="1:17" x14ac:dyDescent="0.25">
      <c r="A35" s="1011"/>
      <c r="B35" s="1011"/>
      <c r="C35" s="1011"/>
      <c r="D35" s="1011"/>
      <c r="E35" s="1011"/>
      <c r="F35" s="1011"/>
      <c r="G35" s="1011"/>
      <c r="H35" s="1011"/>
      <c r="I35" s="1011"/>
      <c r="J35" s="1011"/>
      <c r="K35" s="1011"/>
      <c r="L35" s="1011"/>
      <c r="M35" s="1011"/>
      <c r="N35" s="1011"/>
      <c r="O35" s="1133"/>
      <c r="P35" s="1133"/>
      <c r="Q35" s="1011"/>
    </row>
    <row r="36" spans="1:17" x14ac:dyDescent="0.25">
      <c r="A36" s="1011"/>
      <c r="B36" s="1011"/>
      <c r="C36" s="1011"/>
      <c r="D36" s="1011"/>
      <c r="E36" s="1011"/>
      <c r="F36" s="1011"/>
      <c r="G36" s="1011"/>
      <c r="H36" s="1011"/>
      <c r="I36" s="1011"/>
      <c r="J36" s="1011"/>
      <c r="K36" s="1011"/>
      <c r="L36" s="1011"/>
      <c r="M36" s="1011"/>
      <c r="N36" s="1011"/>
      <c r="O36" s="1133"/>
      <c r="P36" s="1133"/>
      <c r="Q36" s="1011"/>
    </row>
    <row r="37" spans="1:17" x14ac:dyDescent="0.25">
      <c r="A37" s="1011"/>
      <c r="B37" s="1011"/>
      <c r="C37" s="1011"/>
      <c r="D37" s="1011"/>
      <c r="E37" s="1011"/>
      <c r="F37" s="1011"/>
      <c r="G37" s="1011"/>
      <c r="H37" s="1011"/>
      <c r="I37" s="1011"/>
      <c r="J37" s="1011"/>
      <c r="K37" s="1011"/>
      <c r="L37" s="1011"/>
      <c r="M37" s="1011"/>
      <c r="N37" s="1011"/>
      <c r="O37" s="1133"/>
      <c r="P37" s="1133"/>
      <c r="Q37" s="1011"/>
    </row>
    <row r="38" spans="1:17" x14ac:dyDescent="0.25">
      <c r="A38" s="1011"/>
      <c r="B38" s="1011"/>
      <c r="C38" s="1011"/>
      <c r="D38" s="1011"/>
      <c r="E38" s="1011"/>
      <c r="F38" s="1011"/>
      <c r="G38" s="1011"/>
      <c r="H38" s="1011"/>
      <c r="I38" s="1011"/>
      <c r="J38" s="1011"/>
      <c r="K38" s="1011"/>
      <c r="L38" s="1011"/>
      <c r="M38" s="1011"/>
      <c r="N38" s="1011"/>
      <c r="O38" s="1133"/>
      <c r="P38" s="1133"/>
      <c r="Q38" s="1011"/>
    </row>
    <row r="39" spans="1:17" x14ac:dyDescent="0.25">
      <c r="A39" s="1011"/>
      <c r="B39" s="1011"/>
      <c r="C39" s="1011"/>
      <c r="D39" s="1011"/>
      <c r="E39" s="1011"/>
      <c r="F39" s="1011"/>
      <c r="G39" s="1011"/>
      <c r="H39" s="1011"/>
      <c r="I39" s="1011"/>
      <c r="J39" s="1011"/>
      <c r="K39" s="1011"/>
      <c r="L39" s="1011"/>
      <c r="M39" s="1011"/>
      <c r="N39" s="1011"/>
      <c r="O39" s="1133"/>
      <c r="P39" s="1133"/>
      <c r="Q39" s="1011"/>
    </row>
    <row r="40" spans="1:17" x14ac:dyDescent="0.25">
      <c r="A40" s="1011"/>
      <c r="B40" s="1011"/>
      <c r="C40" s="1011"/>
      <c r="D40" s="1011"/>
      <c r="E40" s="1011"/>
      <c r="F40" s="1011"/>
      <c r="G40" s="1011"/>
      <c r="H40" s="1011"/>
      <c r="I40" s="1011"/>
      <c r="J40" s="1011"/>
      <c r="K40" s="1011"/>
      <c r="L40" s="1011"/>
      <c r="M40" s="1011"/>
      <c r="N40" s="1011"/>
      <c r="O40" s="1133"/>
      <c r="P40" s="1133"/>
      <c r="Q40" s="1011"/>
    </row>
    <row r="41" spans="1:17" x14ac:dyDescent="0.25">
      <c r="A41" s="1011"/>
      <c r="B41" s="1011"/>
      <c r="C41" s="1011"/>
      <c r="D41" s="1011"/>
      <c r="E41" s="1011"/>
      <c r="F41" s="1011"/>
      <c r="G41" s="1011"/>
      <c r="H41" s="1011"/>
      <c r="I41" s="1011"/>
      <c r="J41" s="1011"/>
      <c r="K41" s="1011"/>
      <c r="L41" s="1011"/>
      <c r="M41" s="1011"/>
      <c r="N41" s="1011"/>
      <c r="O41" s="1133"/>
      <c r="P41" s="1133"/>
      <c r="Q41" s="1011"/>
    </row>
    <row r="42" spans="1:17" x14ac:dyDescent="0.25">
      <c r="A42" s="1011"/>
      <c r="B42" s="1011"/>
      <c r="C42" s="1011"/>
      <c r="D42" s="1011"/>
      <c r="E42" s="1011"/>
      <c r="F42" s="1011"/>
      <c r="G42" s="1011"/>
      <c r="H42" s="1011"/>
      <c r="I42" s="1011"/>
      <c r="J42" s="1011"/>
      <c r="K42" s="1011"/>
      <c r="L42" s="1011"/>
      <c r="M42" s="1011"/>
      <c r="N42" s="1011"/>
      <c r="O42" s="1133"/>
      <c r="P42" s="1133"/>
      <c r="Q42" s="1011"/>
    </row>
    <row r="43" spans="1:17" x14ac:dyDescent="0.25">
      <c r="A43" s="1011"/>
      <c r="B43" s="1011"/>
      <c r="C43" s="1011"/>
      <c r="D43" s="1011"/>
      <c r="E43" s="1011"/>
      <c r="F43" s="1011"/>
      <c r="G43" s="1011"/>
      <c r="H43" s="1011"/>
      <c r="I43" s="1011"/>
      <c r="J43" s="1011"/>
      <c r="K43" s="1011"/>
      <c r="L43" s="1011"/>
      <c r="M43" s="1011"/>
      <c r="N43" s="1011"/>
      <c r="O43" s="1133"/>
      <c r="P43" s="1133"/>
      <c r="Q43" s="1011"/>
    </row>
    <row r="44" spans="1:17" x14ac:dyDescent="0.25">
      <c r="A44" s="1011"/>
      <c r="B44" s="1011"/>
      <c r="C44" s="1011"/>
      <c r="D44" s="1011"/>
      <c r="E44" s="1011"/>
      <c r="F44" s="1011"/>
      <c r="G44" s="1011"/>
      <c r="H44" s="1011"/>
      <c r="I44" s="1011"/>
      <c r="J44" s="1011"/>
      <c r="K44" s="1011"/>
      <c r="L44" s="1011"/>
      <c r="M44" s="1011"/>
      <c r="N44" s="1011"/>
      <c r="O44" s="1133"/>
      <c r="P44" s="1133"/>
      <c r="Q44" s="1011"/>
    </row>
    <row r="45" spans="1:17" x14ac:dyDescent="0.25">
      <c r="A45" s="1011"/>
      <c r="B45" s="1011"/>
      <c r="C45" s="1011"/>
      <c r="D45" s="1011"/>
      <c r="E45" s="1011"/>
      <c r="F45" s="1011"/>
      <c r="G45" s="1011"/>
      <c r="H45" s="1011"/>
      <c r="I45" s="1011"/>
      <c r="J45" s="1011"/>
      <c r="K45" s="1011"/>
      <c r="L45" s="1011"/>
      <c r="M45" s="1011"/>
      <c r="N45" s="1011"/>
      <c r="O45" s="1133"/>
      <c r="P45" s="1133"/>
      <c r="Q45" s="1011"/>
    </row>
    <row r="46" spans="1:17" x14ac:dyDescent="0.25">
      <c r="A46" s="1011"/>
      <c r="B46" s="1011"/>
      <c r="C46" s="1011"/>
      <c r="D46" s="1011"/>
      <c r="E46" s="1011"/>
      <c r="F46" s="1011"/>
      <c r="G46" s="1011"/>
      <c r="H46" s="1011"/>
      <c r="I46" s="1011"/>
      <c r="J46" s="1011"/>
      <c r="K46" s="1011"/>
      <c r="L46" s="1011"/>
      <c r="M46" s="1011"/>
      <c r="N46" s="1011"/>
      <c r="O46" s="1133"/>
      <c r="P46" s="1133"/>
      <c r="Q46" s="1011"/>
    </row>
    <row r="47" spans="1:17" x14ac:dyDescent="0.25">
      <c r="A47" s="1011"/>
      <c r="B47" s="1011"/>
      <c r="C47" s="1011"/>
      <c r="D47" s="1011"/>
      <c r="E47" s="1011"/>
      <c r="F47" s="1011"/>
      <c r="G47" s="1011"/>
      <c r="H47" s="1011"/>
      <c r="I47" s="1011"/>
      <c r="J47" s="1011"/>
      <c r="K47" s="1011"/>
      <c r="L47" s="1011"/>
      <c r="M47" s="1011"/>
      <c r="N47" s="1011"/>
      <c r="O47" s="1133"/>
      <c r="P47" s="1133"/>
      <c r="Q47" s="1011"/>
    </row>
    <row r="48" spans="1:17" x14ac:dyDescent="0.25">
      <c r="A48" s="1011"/>
      <c r="B48" s="1011"/>
      <c r="C48" s="1011"/>
      <c r="D48" s="1011"/>
      <c r="E48" s="1011"/>
      <c r="F48" s="1011"/>
      <c r="G48" s="1011"/>
      <c r="H48" s="1011"/>
      <c r="I48" s="1011"/>
      <c r="J48" s="1011"/>
      <c r="K48" s="1011"/>
      <c r="L48" s="1011"/>
      <c r="M48" s="1011"/>
      <c r="N48" s="1011"/>
      <c r="O48" s="1133"/>
      <c r="P48" s="1133"/>
      <c r="Q48" s="1011"/>
    </row>
    <row r="49" spans="1:17" x14ac:dyDescent="0.25">
      <c r="A49" s="1011"/>
      <c r="B49" s="1011"/>
      <c r="C49" s="1011"/>
      <c r="D49" s="1011"/>
      <c r="E49" s="1011"/>
      <c r="F49" s="1011"/>
      <c r="G49" s="1011"/>
      <c r="H49" s="1011"/>
      <c r="I49" s="1011"/>
      <c r="J49" s="1011"/>
      <c r="K49" s="1011"/>
      <c r="L49" s="1011"/>
      <c r="M49" s="1011"/>
      <c r="N49" s="1011"/>
      <c r="O49" s="1133"/>
      <c r="P49" s="1133"/>
      <c r="Q49" s="1011"/>
    </row>
    <row r="50" spans="1:17" x14ac:dyDescent="0.25">
      <c r="A50" s="1011"/>
      <c r="B50" s="1011"/>
      <c r="C50" s="1011"/>
      <c r="D50" s="1011"/>
      <c r="E50" s="1011"/>
      <c r="F50" s="1011"/>
      <c r="G50" s="1011"/>
      <c r="H50" s="1011"/>
      <c r="I50" s="1011"/>
      <c r="J50" s="1011"/>
      <c r="K50" s="1011"/>
      <c r="L50" s="1011"/>
      <c r="M50" s="1011"/>
      <c r="N50" s="1011"/>
      <c r="O50" s="1133"/>
      <c r="P50" s="1133"/>
      <c r="Q50" s="1011"/>
    </row>
    <row r="51" spans="1:17" x14ac:dyDescent="0.25">
      <c r="A51" s="1011"/>
      <c r="B51" s="1011"/>
      <c r="C51" s="1011"/>
      <c r="D51" s="1011"/>
      <c r="E51" s="1011"/>
      <c r="F51" s="1011"/>
      <c r="G51" s="1011"/>
      <c r="H51" s="1011"/>
      <c r="I51" s="1011"/>
      <c r="J51" s="1011"/>
      <c r="K51" s="1011"/>
      <c r="L51" s="1011"/>
      <c r="M51" s="1011"/>
      <c r="N51" s="1011"/>
      <c r="O51" s="1133"/>
      <c r="P51" s="1133"/>
      <c r="Q51" s="1011"/>
    </row>
    <row r="52" spans="1:17" x14ac:dyDescent="0.25">
      <c r="A52" s="1011"/>
      <c r="B52" s="1011"/>
      <c r="C52" s="1011"/>
      <c r="D52" s="1011"/>
      <c r="E52" s="1011"/>
      <c r="F52" s="1011"/>
      <c r="G52" s="1011"/>
      <c r="H52" s="1011"/>
      <c r="I52" s="1011"/>
      <c r="J52" s="1011"/>
      <c r="K52" s="1011"/>
      <c r="L52" s="1011"/>
      <c r="M52" s="1011"/>
      <c r="N52" s="1011"/>
      <c r="O52" s="1133"/>
      <c r="P52" s="1133"/>
      <c r="Q52" s="1011"/>
    </row>
    <row r="53" spans="1:17" x14ac:dyDescent="0.25">
      <c r="A53" s="1011"/>
      <c r="B53" s="1011"/>
      <c r="C53" s="1011"/>
      <c r="D53" s="1011"/>
      <c r="E53" s="1011"/>
      <c r="F53" s="1011"/>
      <c r="G53" s="1011"/>
      <c r="H53" s="1011"/>
      <c r="I53" s="1011"/>
      <c r="J53" s="1011"/>
      <c r="K53" s="1011"/>
      <c r="L53" s="1011"/>
      <c r="M53" s="1011"/>
      <c r="N53" s="1011"/>
      <c r="O53" s="1133"/>
      <c r="P53" s="1133"/>
      <c r="Q53" s="1011"/>
    </row>
    <row r="54" spans="1:17" x14ac:dyDescent="0.25">
      <c r="A54" s="1011"/>
      <c r="B54" s="1011"/>
      <c r="C54" s="1011"/>
      <c r="D54" s="1011"/>
      <c r="E54" s="1011"/>
      <c r="F54" s="1011"/>
      <c r="G54" s="1011"/>
      <c r="H54" s="1011"/>
      <c r="I54" s="1011"/>
      <c r="J54" s="1011"/>
      <c r="K54" s="1011"/>
      <c r="L54" s="1011"/>
      <c r="M54" s="1011"/>
      <c r="N54" s="1011"/>
      <c r="O54" s="1133"/>
      <c r="P54" s="1133"/>
      <c r="Q54" s="1011"/>
    </row>
    <row r="55" spans="1:17" x14ac:dyDescent="0.25">
      <c r="A55" s="1011"/>
      <c r="B55" s="1011"/>
      <c r="C55" s="1011"/>
      <c r="D55" s="1011"/>
      <c r="E55" s="1011"/>
      <c r="F55" s="1011"/>
      <c r="G55" s="1011"/>
      <c r="H55" s="1011"/>
      <c r="I55" s="1011"/>
      <c r="J55" s="1011"/>
      <c r="K55" s="1011"/>
      <c r="L55" s="1011"/>
      <c r="M55" s="1011"/>
      <c r="N55" s="1011"/>
      <c r="O55" s="1133"/>
      <c r="P55" s="1133"/>
      <c r="Q55" s="1011"/>
    </row>
    <row r="56" spans="1:17" x14ac:dyDescent="0.25">
      <c r="A56" s="1011"/>
      <c r="B56" s="1011"/>
      <c r="C56" s="1011"/>
      <c r="D56" s="1011"/>
      <c r="E56" s="1011"/>
      <c r="F56" s="1011"/>
      <c r="G56" s="1011"/>
      <c r="H56" s="1011"/>
      <c r="I56" s="1011"/>
      <c r="J56" s="1011"/>
      <c r="K56" s="1011"/>
      <c r="L56" s="1011"/>
      <c r="M56" s="1011"/>
      <c r="N56" s="1011"/>
      <c r="O56" s="1133"/>
      <c r="P56" s="1133"/>
      <c r="Q56" s="1011"/>
    </row>
    <row r="57" spans="1:17" x14ac:dyDescent="0.25">
      <c r="A57" s="1011"/>
      <c r="B57" s="1011"/>
      <c r="C57" s="1011"/>
      <c r="D57" s="1011"/>
      <c r="E57" s="1011"/>
      <c r="F57" s="1011"/>
      <c r="G57" s="1011"/>
      <c r="H57" s="1011"/>
      <c r="I57" s="1011"/>
      <c r="J57" s="1011"/>
      <c r="K57" s="1011"/>
      <c r="L57" s="1011"/>
      <c r="M57" s="1011"/>
      <c r="N57" s="1011"/>
      <c r="O57" s="1133"/>
      <c r="P57" s="1133"/>
      <c r="Q57" s="1011"/>
    </row>
    <row r="58" spans="1:17" x14ac:dyDescent="0.25">
      <c r="A58" s="1011"/>
      <c r="B58" s="1011"/>
      <c r="C58" s="1011"/>
      <c r="D58" s="1011"/>
      <c r="E58" s="1011"/>
      <c r="F58" s="1011"/>
      <c r="G58" s="1011"/>
      <c r="H58" s="1011"/>
      <c r="I58" s="1011"/>
      <c r="J58" s="1011"/>
      <c r="K58" s="1011"/>
      <c r="L58" s="1011"/>
      <c r="M58" s="1011"/>
      <c r="N58" s="1011"/>
      <c r="O58" s="1133"/>
      <c r="P58" s="1133"/>
      <c r="Q58" s="1011"/>
    </row>
    <row r="59" spans="1:17" x14ac:dyDescent="0.25">
      <c r="A59" s="1011"/>
      <c r="B59" s="1011"/>
      <c r="C59" s="1011"/>
      <c r="D59" s="1011"/>
      <c r="E59" s="1011"/>
      <c r="F59" s="1011"/>
      <c r="G59" s="1011"/>
      <c r="H59" s="1011"/>
      <c r="I59" s="1011"/>
      <c r="J59" s="1011"/>
      <c r="K59" s="1011"/>
      <c r="L59" s="1011"/>
      <c r="M59" s="1011"/>
      <c r="N59" s="1011"/>
      <c r="O59" s="1133"/>
      <c r="P59" s="1133"/>
      <c r="Q59" s="1011"/>
    </row>
    <row r="60" spans="1:17" x14ac:dyDescent="0.25">
      <c r="A60" s="1011"/>
      <c r="B60" s="1011"/>
      <c r="C60" s="1011"/>
      <c r="D60" s="1011"/>
      <c r="E60" s="1011"/>
      <c r="F60" s="1011"/>
      <c r="G60" s="1011"/>
      <c r="H60" s="1011"/>
      <c r="I60" s="1011"/>
      <c r="J60" s="1011"/>
      <c r="K60" s="1011"/>
      <c r="L60" s="1011"/>
      <c r="M60" s="1011"/>
      <c r="N60" s="1011"/>
      <c r="O60" s="1133"/>
      <c r="P60" s="1133"/>
      <c r="Q60" s="1011"/>
    </row>
    <row r="61" spans="1:17" x14ac:dyDescent="0.25">
      <c r="A61" s="1011"/>
      <c r="B61" s="1011"/>
      <c r="C61" s="1011"/>
      <c r="D61" s="1011"/>
      <c r="E61" s="1011"/>
      <c r="F61" s="1011"/>
      <c r="G61" s="1011"/>
      <c r="H61" s="1011"/>
      <c r="I61" s="1011"/>
      <c r="J61" s="1011"/>
      <c r="K61" s="1011"/>
      <c r="L61" s="1011"/>
      <c r="M61" s="1011"/>
      <c r="N61" s="1011"/>
      <c r="O61" s="1133"/>
      <c r="P61" s="1133"/>
      <c r="Q61" s="1011"/>
    </row>
    <row r="62" spans="1:17" x14ac:dyDescent="0.25">
      <c r="A62" s="1011"/>
      <c r="B62" s="1011"/>
      <c r="C62" s="1011"/>
      <c r="D62" s="1011"/>
      <c r="E62" s="1011"/>
      <c r="F62" s="1011"/>
      <c r="G62" s="1011"/>
      <c r="H62" s="1011"/>
      <c r="I62" s="1011"/>
      <c r="J62" s="1011"/>
      <c r="K62" s="1011"/>
      <c r="L62" s="1011"/>
      <c r="M62" s="1011"/>
      <c r="N62" s="1011"/>
      <c r="O62" s="1133"/>
      <c r="P62" s="1133"/>
      <c r="Q62" s="1011"/>
    </row>
    <row r="63" spans="1:17" x14ac:dyDescent="0.25">
      <c r="A63" s="1011"/>
      <c r="B63" s="1011"/>
      <c r="C63" s="1011"/>
      <c r="D63" s="1011"/>
      <c r="E63" s="1011"/>
      <c r="F63" s="1011"/>
      <c r="G63" s="1011"/>
      <c r="H63" s="1011"/>
      <c r="I63" s="1011"/>
      <c r="J63" s="1011"/>
      <c r="K63" s="1011"/>
      <c r="L63" s="1011"/>
      <c r="M63" s="1011"/>
      <c r="N63" s="1011"/>
      <c r="O63" s="1133"/>
      <c r="P63" s="1133"/>
      <c r="Q63" s="1011"/>
    </row>
    <row r="64" spans="1:17" x14ac:dyDescent="0.25">
      <c r="A64" s="1011"/>
      <c r="B64" s="1011"/>
      <c r="C64" s="1011"/>
      <c r="D64" s="1011"/>
      <c r="E64" s="1011"/>
      <c r="F64" s="1011"/>
      <c r="G64" s="1011"/>
      <c r="H64" s="1011"/>
      <c r="I64" s="1011"/>
      <c r="J64" s="1011"/>
      <c r="K64" s="1011"/>
      <c r="L64" s="1011"/>
      <c r="M64" s="1011"/>
      <c r="N64" s="1011"/>
      <c r="O64" s="1133"/>
      <c r="P64" s="1133"/>
      <c r="Q64" s="1011"/>
    </row>
    <row r="65" spans="1:17" x14ac:dyDescent="0.25">
      <c r="A65" s="1011"/>
      <c r="B65" s="1011"/>
      <c r="C65" s="1011"/>
      <c r="D65" s="1011"/>
      <c r="E65" s="1011"/>
      <c r="F65" s="1011"/>
      <c r="G65" s="1011"/>
      <c r="H65" s="1011"/>
      <c r="I65" s="1011"/>
      <c r="J65" s="1011"/>
      <c r="K65" s="1011"/>
      <c r="L65" s="1011"/>
      <c r="M65" s="1011"/>
      <c r="N65" s="1011"/>
      <c r="O65" s="1133"/>
      <c r="P65" s="1133"/>
      <c r="Q65" s="1011"/>
    </row>
    <row r="66" spans="1:17" x14ac:dyDescent="0.25">
      <c r="A66" s="1011"/>
      <c r="B66" s="1011"/>
      <c r="C66" s="1011"/>
      <c r="D66" s="1011"/>
      <c r="E66" s="1011"/>
      <c r="F66" s="1011"/>
      <c r="G66" s="1011"/>
      <c r="H66" s="1011"/>
      <c r="I66" s="1011"/>
      <c r="J66" s="1011"/>
      <c r="K66" s="1011"/>
      <c r="L66" s="1011"/>
      <c r="M66" s="1011"/>
      <c r="N66" s="1011"/>
      <c r="O66" s="1133"/>
      <c r="P66" s="1133"/>
      <c r="Q66" s="1011"/>
    </row>
    <row r="67" spans="1:17" x14ac:dyDescent="0.25">
      <c r="A67" s="1011"/>
      <c r="B67" s="1011"/>
      <c r="C67" s="1011"/>
      <c r="D67" s="1011"/>
      <c r="E67" s="1011"/>
      <c r="F67" s="1011"/>
      <c r="G67" s="1011"/>
      <c r="H67" s="1011"/>
      <c r="I67" s="1011"/>
      <c r="J67" s="1011"/>
      <c r="K67" s="1011"/>
      <c r="L67" s="1011"/>
      <c r="M67" s="1011"/>
      <c r="N67" s="1011"/>
      <c r="O67" s="1133"/>
      <c r="P67" s="1133"/>
      <c r="Q67" s="1011"/>
    </row>
    <row r="68" spans="1:17" x14ac:dyDescent="0.25">
      <c r="A68" s="1011"/>
      <c r="B68" s="1011"/>
      <c r="C68" s="1011"/>
      <c r="D68" s="1011"/>
      <c r="E68" s="1011"/>
      <c r="F68" s="1011"/>
      <c r="G68" s="1011"/>
      <c r="H68" s="1011"/>
      <c r="I68" s="1011"/>
      <c r="J68" s="1011"/>
      <c r="K68" s="1011"/>
      <c r="L68" s="1011"/>
      <c r="M68" s="1011"/>
      <c r="N68" s="1011"/>
      <c r="O68" s="1133"/>
      <c r="P68" s="1133"/>
      <c r="Q68" s="1011"/>
    </row>
    <row r="69" spans="1:17" x14ac:dyDescent="0.25">
      <c r="A69" s="1011"/>
      <c r="B69" s="1011"/>
      <c r="C69" s="1011"/>
      <c r="D69" s="1011"/>
      <c r="E69" s="1011"/>
      <c r="F69" s="1011"/>
      <c r="G69" s="1011"/>
      <c r="H69" s="1011"/>
      <c r="I69" s="1011"/>
      <c r="J69" s="1011"/>
      <c r="K69" s="1011"/>
      <c r="L69" s="1011"/>
      <c r="M69" s="1011"/>
      <c r="N69" s="1011"/>
      <c r="O69" s="1133"/>
      <c r="P69" s="1133"/>
      <c r="Q69" s="1011"/>
    </row>
    <row r="70" spans="1:17" x14ac:dyDescent="0.25">
      <c r="A70" s="1011"/>
      <c r="B70" s="1011"/>
      <c r="C70" s="1011"/>
      <c r="D70" s="1011"/>
      <c r="E70" s="1011"/>
      <c r="F70" s="1011"/>
      <c r="G70" s="1011"/>
      <c r="H70" s="1011"/>
      <c r="I70" s="1011"/>
      <c r="J70" s="1011"/>
      <c r="K70" s="1011"/>
      <c r="L70" s="1011"/>
      <c r="M70" s="1011"/>
      <c r="N70" s="1011"/>
      <c r="O70" s="1133"/>
      <c r="P70" s="1133"/>
      <c r="Q70" s="1011"/>
    </row>
    <row r="71" spans="1:17" x14ac:dyDescent="0.25">
      <c r="A71" s="1011"/>
      <c r="B71" s="1011"/>
      <c r="C71" s="1011"/>
      <c r="D71" s="1011"/>
      <c r="E71" s="1011"/>
      <c r="F71" s="1011"/>
      <c r="G71" s="1011"/>
      <c r="H71" s="1011"/>
      <c r="I71" s="1011"/>
      <c r="J71" s="1011"/>
      <c r="K71" s="1011"/>
      <c r="L71" s="1011"/>
      <c r="M71" s="1011"/>
      <c r="N71" s="1011"/>
      <c r="O71" s="1133"/>
      <c r="P71" s="1133"/>
      <c r="Q71" s="1011"/>
    </row>
    <row r="72" spans="1:17" x14ac:dyDescent="0.25">
      <c r="A72" s="1011"/>
      <c r="B72" s="1011"/>
      <c r="C72" s="1011"/>
      <c r="D72" s="1011"/>
      <c r="E72" s="1011"/>
      <c r="F72" s="1011"/>
      <c r="G72" s="1011"/>
      <c r="H72" s="1011"/>
      <c r="I72" s="1011"/>
      <c r="J72" s="1011"/>
      <c r="K72" s="1011"/>
      <c r="L72" s="1011"/>
      <c r="M72" s="1011"/>
      <c r="N72" s="1011"/>
      <c r="O72" s="1133"/>
      <c r="P72" s="1133"/>
      <c r="Q72" s="1011"/>
    </row>
    <row r="73" spans="1:17" x14ac:dyDescent="0.25">
      <c r="A73" s="1011"/>
      <c r="B73" s="1011"/>
      <c r="C73" s="1011"/>
      <c r="D73" s="1011"/>
      <c r="E73" s="1011"/>
      <c r="F73" s="1011"/>
      <c r="G73" s="1011"/>
      <c r="H73" s="1011"/>
      <c r="I73" s="1011"/>
      <c r="J73" s="1011"/>
      <c r="K73" s="1011"/>
      <c r="L73" s="1011"/>
      <c r="M73" s="1011"/>
      <c r="N73" s="1011"/>
      <c r="O73" s="1133"/>
      <c r="P73" s="1133"/>
      <c r="Q73" s="1011"/>
    </row>
    <row r="74" spans="1:17" x14ac:dyDescent="0.25">
      <c r="A74" s="1011"/>
      <c r="B74" s="1011"/>
      <c r="C74" s="1011"/>
      <c r="D74" s="1011"/>
      <c r="E74" s="1011"/>
      <c r="F74" s="1011"/>
      <c r="G74" s="1011"/>
      <c r="H74" s="1011"/>
      <c r="I74" s="1011"/>
      <c r="J74" s="1011"/>
      <c r="K74" s="1011"/>
      <c r="L74" s="1011"/>
      <c r="M74" s="1011"/>
      <c r="N74" s="1011"/>
      <c r="O74" s="1133"/>
      <c r="P74" s="1133"/>
      <c r="Q74" s="1011"/>
    </row>
    <row r="75" spans="1:17" x14ac:dyDescent="0.25">
      <c r="A75" s="1011"/>
      <c r="B75" s="1011"/>
      <c r="C75" s="1011"/>
      <c r="D75" s="1011"/>
      <c r="E75" s="1011"/>
      <c r="F75" s="1011"/>
      <c r="G75" s="1011"/>
      <c r="H75" s="1011"/>
      <c r="I75" s="1011"/>
      <c r="J75" s="1011"/>
      <c r="K75" s="1011"/>
      <c r="L75" s="1011"/>
      <c r="M75" s="1011"/>
      <c r="N75" s="1011"/>
      <c r="O75" s="1133"/>
      <c r="P75" s="1133"/>
      <c r="Q75" s="1011"/>
    </row>
    <row r="76" spans="1:17" x14ac:dyDescent="0.25">
      <c r="A76" s="1011"/>
      <c r="B76" s="1011"/>
      <c r="C76" s="1011"/>
      <c r="D76" s="1011"/>
      <c r="E76" s="1011"/>
      <c r="F76" s="1011"/>
      <c r="G76" s="1011"/>
      <c r="H76" s="1011"/>
      <c r="I76" s="1011"/>
      <c r="J76" s="1011"/>
      <c r="K76" s="1011"/>
      <c r="L76" s="1011"/>
      <c r="M76" s="1011"/>
      <c r="N76" s="1011"/>
      <c r="O76" s="1133"/>
      <c r="P76" s="1133"/>
      <c r="Q76" s="1011"/>
    </row>
    <row r="77" spans="1:17" x14ac:dyDescent="0.25">
      <c r="A77" s="1011"/>
      <c r="B77" s="1011"/>
      <c r="C77" s="1011"/>
      <c r="D77" s="1011"/>
      <c r="E77" s="1011"/>
      <c r="F77" s="1011"/>
      <c r="G77" s="1011"/>
      <c r="H77" s="1011"/>
      <c r="I77" s="1011"/>
      <c r="J77" s="1011"/>
      <c r="K77" s="1011"/>
      <c r="L77" s="1011"/>
      <c r="M77" s="1011"/>
      <c r="N77" s="1011"/>
      <c r="O77" s="1133"/>
      <c r="P77" s="1133"/>
      <c r="Q77" s="1011"/>
    </row>
    <row r="78" spans="1:17" x14ac:dyDescent="0.25">
      <c r="A78" s="1011"/>
      <c r="B78" s="1011"/>
      <c r="C78" s="1011"/>
      <c r="D78" s="1011"/>
      <c r="E78" s="1011"/>
      <c r="F78" s="1011"/>
      <c r="G78" s="1011"/>
      <c r="H78" s="1011"/>
      <c r="I78" s="1011"/>
      <c r="J78" s="1011"/>
      <c r="K78" s="1011"/>
      <c r="L78" s="1011"/>
      <c r="M78" s="1011"/>
      <c r="N78" s="1011"/>
      <c r="O78" s="1133"/>
      <c r="P78" s="1133"/>
      <c r="Q78" s="1011"/>
    </row>
    <row r="79" spans="1:17" x14ac:dyDescent="0.25">
      <c r="A79" s="1011"/>
      <c r="B79" s="1011"/>
      <c r="C79" s="1011"/>
      <c r="D79" s="1011"/>
      <c r="E79" s="1011"/>
      <c r="F79" s="1011"/>
      <c r="G79" s="1011"/>
      <c r="H79" s="1011"/>
      <c r="I79" s="1011"/>
      <c r="J79" s="1011"/>
      <c r="K79" s="1011"/>
      <c r="L79" s="1011"/>
      <c r="M79" s="1011"/>
      <c r="N79" s="1011"/>
      <c r="O79" s="1133"/>
      <c r="P79" s="1133"/>
      <c r="Q79" s="1011"/>
    </row>
    <row r="80" spans="1:17" x14ac:dyDescent="0.25">
      <c r="A80" s="1011"/>
      <c r="B80" s="1011"/>
      <c r="C80" s="1011"/>
      <c r="D80" s="1011"/>
      <c r="E80" s="1011"/>
      <c r="F80" s="1011"/>
      <c r="G80" s="1011"/>
      <c r="H80" s="1011"/>
      <c r="I80" s="1011"/>
      <c r="J80" s="1011"/>
      <c r="K80" s="1011"/>
      <c r="L80" s="1011"/>
      <c r="M80" s="1011"/>
      <c r="N80" s="1011"/>
      <c r="O80" s="1133"/>
      <c r="P80" s="1133"/>
      <c r="Q80" s="1011"/>
    </row>
    <row r="81" spans="1:17" x14ac:dyDescent="0.25">
      <c r="A81" s="1011"/>
      <c r="B81" s="1011"/>
      <c r="C81" s="1011"/>
      <c r="D81" s="1011"/>
      <c r="E81" s="1011"/>
      <c r="F81" s="1011"/>
      <c r="G81" s="1011"/>
      <c r="H81" s="1011"/>
      <c r="I81" s="1011"/>
      <c r="J81" s="1011"/>
      <c r="K81" s="1011"/>
      <c r="L81" s="1011"/>
      <c r="M81" s="1011"/>
      <c r="N81" s="1011"/>
      <c r="O81" s="1133"/>
      <c r="P81" s="1133"/>
      <c r="Q81" s="1011"/>
    </row>
    <row r="82" spans="1:17" x14ac:dyDescent="0.25">
      <c r="A82" s="1011"/>
      <c r="B82" s="1011"/>
      <c r="C82" s="1011"/>
      <c r="D82" s="1011"/>
      <c r="E82" s="1011"/>
      <c r="F82" s="1011"/>
      <c r="G82" s="1011"/>
      <c r="H82" s="1011"/>
      <c r="I82" s="1011"/>
      <c r="J82" s="1011"/>
      <c r="K82" s="1011"/>
      <c r="L82" s="1011"/>
      <c r="M82" s="1011"/>
      <c r="N82" s="1011"/>
      <c r="O82" s="1133"/>
      <c r="P82" s="1133"/>
      <c r="Q82" s="1011"/>
    </row>
    <row r="83" spans="1:17" x14ac:dyDescent="0.25">
      <c r="A83" s="1011"/>
      <c r="B83" s="1011"/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  <c r="M83" s="1011"/>
      <c r="N83" s="1011"/>
      <c r="O83" s="1133"/>
      <c r="P83" s="1133"/>
      <c r="Q83" s="1011"/>
    </row>
    <row r="84" spans="1:17" x14ac:dyDescent="0.25">
      <c r="A84" s="1011"/>
      <c r="B84" s="1011"/>
      <c r="C84" s="1011"/>
      <c r="D84" s="1011"/>
      <c r="E84" s="1011"/>
      <c r="F84" s="1011"/>
      <c r="G84" s="1011"/>
      <c r="H84" s="1011"/>
      <c r="I84" s="1011"/>
      <c r="J84" s="1011"/>
      <c r="K84" s="1011"/>
      <c r="L84" s="1011"/>
      <c r="M84" s="1011"/>
      <c r="N84" s="1011"/>
      <c r="O84" s="1133"/>
      <c r="P84" s="1133"/>
      <c r="Q84" s="1011"/>
    </row>
    <row r="85" spans="1:17" x14ac:dyDescent="0.25">
      <c r="A85" s="1011"/>
      <c r="B85" s="1011"/>
      <c r="C85" s="1011"/>
      <c r="D85" s="1011"/>
      <c r="E85" s="1011"/>
      <c r="F85" s="1011"/>
      <c r="G85" s="1011"/>
      <c r="H85" s="1011"/>
      <c r="I85" s="1011"/>
      <c r="J85" s="1011"/>
      <c r="K85" s="1011"/>
      <c r="L85" s="1011"/>
      <c r="M85" s="1011"/>
      <c r="N85" s="1011"/>
      <c r="O85" s="1133"/>
      <c r="P85" s="1133"/>
      <c r="Q85" s="1011"/>
    </row>
    <row r="86" spans="1:17" x14ac:dyDescent="0.25">
      <c r="A86" s="1011"/>
      <c r="B86" s="1011"/>
      <c r="C86" s="1011"/>
      <c r="D86" s="1011"/>
      <c r="E86" s="1011"/>
      <c r="F86" s="1011"/>
      <c r="G86" s="1011"/>
      <c r="H86" s="1011"/>
      <c r="I86" s="1011"/>
      <c r="J86" s="1011"/>
      <c r="K86" s="1011"/>
      <c r="L86" s="1011"/>
      <c r="M86" s="1011"/>
      <c r="N86" s="1011"/>
      <c r="O86" s="1133"/>
      <c r="P86" s="1133"/>
      <c r="Q86" s="1011"/>
    </row>
    <row r="87" spans="1:17" x14ac:dyDescent="0.25">
      <c r="A87" s="1011"/>
      <c r="B87" s="1011"/>
      <c r="C87" s="1011"/>
      <c r="D87" s="1011"/>
      <c r="E87" s="1011"/>
      <c r="F87" s="1011"/>
      <c r="G87" s="1011"/>
      <c r="H87" s="1011"/>
      <c r="I87" s="1011"/>
      <c r="J87" s="1011"/>
      <c r="K87" s="1011"/>
      <c r="L87" s="1011"/>
      <c r="M87" s="1011"/>
      <c r="N87" s="1011"/>
      <c r="O87" s="1133"/>
      <c r="P87" s="1133"/>
      <c r="Q87" s="1011"/>
    </row>
    <row r="88" spans="1:17" x14ac:dyDescent="0.25">
      <c r="A88" s="1011"/>
      <c r="B88" s="1011"/>
      <c r="C88" s="1011"/>
      <c r="D88" s="1011"/>
      <c r="E88" s="1011"/>
      <c r="F88" s="1011"/>
      <c r="G88" s="1011"/>
      <c r="H88" s="1011"/>
      <c r="I88" s="1011"/>
      <c r="J88" s="1011"/>
      <c r="K88" s="1011"/>
      <c r="L88" s="1011"/>
      <c r="M88" s="1011"/>
      <c r="N88" s="1011"/>
      <c r="O88" s="1133"/>
      <c r="P88" s="1133"/>
      <c r="Q88" s="1011"/>
    </row>
    <row r="89" spans="1:17" x14ac:dyDescent="0.25">
      <c r="A89" s="1011"/>
      <c r="B89" s="1011"/>
      <c r="C89" s="1011"/>
      <c r="D89" s="1011"/>
      <c r="E89" s="1011"/>
      <c r="F89" s="1011"/>
      <c r="G89" s="1011"/>
      <c r="H89" s="1011"/>
      <c r="I89" s="1011"/>
      <c r="J89" s="1011"/>
      <c r="K89" s="1011"/>
      <c r="L89" s="1011"/>
      <c r="M89" s="1011"/>
      <c r="N89" s="1011"/>
      <c r="O89" s="1133"/>
      <c r="P89" s="1133"/>
      <c r="Q89" s="1011"/>
    </row>
    <row r="90" spans="1:17" x14ac:dyDescent="0.25">
      <c r="A90" s="1011"/>
      <c r="B90" s="1011"/>
      <c r="C90" s="1011"/>
      <c r="D90" s="1011"/>
      <c r="E90" s="1011"/>
      <c r="F90" s="1011"/>
      <c r="G90" s="1011"/>
      <c r="H90" s="1011"/>
      <c r="I90" s="1011"/>
      <c r="J90" s="1011"/>
      <c r="K90" s="1011"/>
      <c r="L90" s="1011"/>
      <c r="M90" s="1011"/>
      <c r="N90" s="1011"/>
      <c r="O90" s="1133"/>
      <c r="P90" s="1133"/>
      <c r="Q90" s="1011"/>
    </row>
    <row r="91" spans="1:17" x14ac:dyDescent="0.25">
      <c r="A91" s="1011"/>
      <c r="B91" s="1011"/>
      <c r="C91" s="1011"/>
      <c r="D91" s="1011"/>
      <c r="E91" s="1011"/>
      <c r="F91" s="1011"/>
      <c r="G91" s="1011"/>
      <c r="H91" s="1011"/>
      <c r="I91" s="1011"/>
      <c r="J91" s="1011"/>
      <c r="K91" s="1011"/>
      <c r="L91" s="1011"/>
      <c r="M91" s="1011"/>
      <c r="N91" s="1011"/>
      <c r="O91" s="1133"/>
      <c r="P91" s="1133"/>
      <c r="Q91" s="1011"/>
    </row>
    <row r="92" spans="1:17" x14ac:dyDescent="0.25">
      <c r="A92" s="1011"/>
      <c r="B92" s="1011"/>
      <c r="C92" s="1011"/>
      <c r="D92" s="1011"/>
      <c r="E92" s="1011"/>
      <c r="F92" s="1011"/>
      <c r="G92" s="1011"/>
      <c r="H92" s="1011"/>
      <c r="I92" s="1011"/>
      <c r="J92" s="1011"/>
      <c r="K92" s="1011"/>
      <c r="L92" s="1011"/>
      <c r="M92" s="1011"/>
      <c r="N92" s="1011"/>
      <c r="O92" s="1133"/>
      <c r="P92" s="1133"/>
      <c r="Q92" s="1011"/>
    </row>
    <row r="93" spans="1:17" x14ac:dyDescent="0.25">
      <c r="A93" s="1011"/>
      <c r="B93" s="1011"/>
      <c r="C93" s="1011"/>
      <c r="D93" s="1011"/>
      <c r="E93" s="1011"/>
      <c r="F93" s="1011"/>
      <c r="G93" s="1011"/>
      <c r="H93" s="1011"/>
      <c r="I93" s="1011"/>
      <c r="J93" s="1011"/>
      <c r="K93" s="1011"/>
      <c r="L93" s="1011"/>
      <c r="M93" s="1011"/>
      <c r="N93" s="1011"/>
      <c r="O93" s="1133"/>
      <c r="P93" s="1133"/>
      <c r="Q93" s="1011"/>
    </row>
    <row r="94" spans="1:17" x14ac:dyDescent="0.25">
      <c r="A94" s="1011"/>
      <c r="B94" s="1011"/>
      <c r="C94" s="1011"/>
      <c r="D94" s="1011"/>
      <c r="E94" s="1011"/>
      <c r="F94" s="1011"/>
      <c r="G94" s="1011"/>
      <c r="H94" s="1011"/>
      <c r="I94" s="1011"/>
      <c r="J94" s="1011"/>
      <c r="K94" s="1011"/>
      <c r="L94" s="1011"/>
      <c r="M94" s="1011"/>
      <c r="N94" s="1011"/>
      <c r="O94" s="1133"/>
      <c r="P94" s="1133"/>
      <c r="Q94" s="1011"/>
    </row>
    <row r="95" spans="1:17" x14ac:dyDescent="0.25">
      <c r="A95" s="1011"/>
      <c r="B95" s="1011"/>
      <c r="C95" s="1011"/>
      <c r="D95" s="1011"/>
      <c r="E95" s="1011"/>
      <c r="F95" s="1011"/>
      <c r="G95" s="1011"/>
      <c r="H95" s="1011"/>
      <c r="I95" s="1011"/>
      <c r="J95" s="1011"/>
      <c r="K95" s="1011"/>
      <c r="L95" s="1011"/>
      <c r="M95" s="1011"/>
      <c r="N95" s="1011"/>
      <c r="O95" s="1133"/>
      <c r="P95" s="1133"/>
      <c r="Q95" s="1011"/>
    </row>
    <row r="96" spans="1:17" x14ac:dyDescent="0.25">
      <c r="A96" s="1011"/>
      <c r="B96" s="1011"/>
      <c r="C96" s="1011"/>
      <c r="D96" s="1011"/>
      <c r="E96" s="1011"/>
      <c r="F96" s="1011"/>
      <c r="G96" s="1011"/>
      <c r="H96" s="1011"/>
      <c r="I96" s="1011"/>
      <c r="J96" s="1011"/>
      <c r="K96" s="1011"/>
      <c r="L96" s="1011"/>
      <c r="M96" s="1011"/>
      <c r="N96" s="1011"/>
      <c r="O96" s="1133"/>
      <c r="P96" s="1133"/>
      <c r="Q96" s="1011"/>
    </row>
    <row r="97" spans="1:17" x14ac:dyDescent="0.25">
      <c r="A97" s="1011"/>
      <c r="B97" s="1011"/>
      <c r="C97" s="1011"/>
      <c r="D97" s="1011"/>
      <c r="E97" s="1011"/>
      <c r="F97" s="1011"/>
      <c r="G97" s="1011"/>
      <c r="H97" s="1011"/>
      <c r="I97" s="1011"/>
      <c r="J97" s="1011"/>
      <c r="K97" s="1011"/>
      <c r="L97" s="1011"/>
      <c r="M97" s="1011"/>
      <c r="N97" s="1011"/>
      <c r="O97" s="1133"/>
      <c r="P97" s="1133"/>
      <c r="Q97" s="1011"/>
    </row>
    <row r="98" spans="1:17" x14ac:dyDescent="0.25">
      <c r="A98" s="1011"/>
      <c r="B98" s="1011"/>
      <c r="C98" s="1011"/>
      <c r="D98" s="1011"/>
      <c r="E98" s="1011"/>
      <c r="F98" s="1011"/>
      <c r="G98" s="1011"/>
      <c r="H98" s="1011"/>
      <c r="I98" s="1011"/>
      <c r="J98" s="1011"/>
      <c r="K98" s="1011"/>
      <c r="L98" s="1011"/>
      <c r="M98" s="1011"/>
      <c r="N98" s="1011"/>
      <c r="O98" s="1133"/>
      <c r="P98" s="1133"/>
      <c r="Q98" s="1011"/>
    </row>
    <row r="99" spans="1:17" x14ac:dyDescent="0.25">
      <c r="A99" s="1011"/>
      <c r="B99" s="1011"/>
      <c r="C99" s="1011"/>
      <c r="D99" s="1011"/>
      <c r="E99" s="1011"/>
      <c r="F99" s="1011"/>
      <c r="G99" s="1011"/>
      <c r="H99" s="1011"/>
      <c r="I99" s="1011"/>
      <c r="J99" s="1011"/>
      <c r="K99" s="1011"/>
      <c r="L99" s="1011"/>
      <c r="M99" s="1011"/>
      <c r="N99" s="1011"/>
      <c r="O99" s="1133"/>
      <c r="P99" s="1133"/>
      <c r="Q99" s="1011"/>
    </row>
    <row r="100" spans="1:17" x14ac:dyDescent="0.25">
      <c r="A100" s="1011"/>
      <c r="B100" s="1011"/>
      <c r="C100" s="1011"/>
      <c r="D100" s="1011"/>
      <c r="E100" s="1011"/>
      <c r="F100" s="1011"/>
      <c r="G100" s="1011"/>
      <c r="H100" s="1011"/>
      <c r="I100" s="1011"/>
      <c r="J100" s="1011"/>
      <c r="K100" s="1011"/>
      <c r="L100" s="1011"/>
      <c r="M100" s="1011"/>
      <c r="N100" s="1011"/>
      <c r="O100" s="1133"/>
      <c r="P100" s="1133"/>
      <c r="Q100" s="1011"/>
    </row>
    <row r="101" spans="1:17" x14ac:dyDescent="0.25">
      <c r="A101" s="1011"/>
      <c r="B101" s="1011"/>
      <c r="C101" s="1011"/>
      <c r="D101" s="1011"/>
      <c r="E101" s="1011"/>
      <c r="F101" s="1011"/>
      <c r="G101" s="1011"/>
      <c r="H101" s="1011"/>
      <c r="I101" s="1011"/>
      <c r="J101" s="1011"/>
      <c r="K101" s="1011"/>
      <c r="L101" s="1011"/>
      <c r="M101" s="1011"/>
      <c r="N101" s="1011"/>
      <c r="O101" s="1133"/>
      <c r="P101" s="1133"/>
      <c r="Q101" s="1011"/>
    </row>
    <row r="102" spans="1:17" x14ac:dyDescent="0.25">
      <c r="A102" s="1011"/>
      <c r="B102" s="1011"/>
      <c r="C102" s="1011"/>
      <c r="D102" s="1011"/>
      <c r="E102" s="1011"/>
      <c r="F102" s="1011"/>
      <c r="G102" s="1011"/>
      <c r="H102" s="1011"/>
      <c r="I102" s="1011"/>
      <c r="J102" s="1011"/>
      <c r="K102" s="1011"/>
      <c r="L102" s="1011"/>
      <c r="M102" s="1011"/>
      <c r="N102" s="1011"/>
      <c r="O102" s="1133"/>
      <c r="P102" s="1133"/>
      <c r="Q102" s="1011"/>
    </row>
    <row r="103" spans="1:17" x14ac:dyDescent="0.25">
      <c r="A103" s="1011"/>
      <c r="B103" s="1011"/>
      <c r="C103" s="1011"/>
      <c r="D103" s="1011"/>
      <c r="E103" s="1011"/>
      <c r="F103" s="1011"/>
      <c r="G103" s="1011"/>
      <c r="H103" s="1011"/>
      <c r="I103" s="1011"/>
      <c r="J103" s="1011"/>
      <c r="K103" s="1011"/>
      <c r="L103" s="1011"/>
      <c r="M103" s="1011"/>
      <c r="N103" s="1011"/>
      <c r="O103" s="1133"/>
      <c r="P103" s="1133"/>
      <c r="Q103" s="1011"/>
    </row>
    <row r="104" spans="1:17" x14ac:dyDescent="0.25">
      <c r="A104" s="1011"/>
      <c r="B104" s="1011"/>
      <c r="C104" s="1011"/>
      <c r="D104" s="1011"/>
      <c r="E104" s="1011"/>
      <c r="F104" s="1011"/>
      <c r="G104" s="1011"/>
      <c r="H104" s="1011"/>
      <c r="I104" s="1011"/>
      <c r="J104" s="1011"/>
      <c r="K104" s="1011"/>
      <c r="L104" s="1011"/>
      <c r="M104" s="1011"/>
      <c r="N104" s="1011"/>
      <c r="O104" s="1133"/>
      <c r="P104" s="1133"/>
      <c r="Q104" s="1011"/>
    </row>
    <row r="105" spans="1:17" x14ac:dyDescent="0.25">
      <c r="A105" s="1011"/>
      <c r="B105" s="1011"/>
      <c r="C105" s="1011"/>
      <c r="D105" s="1011"/>
      <c r="E105" s="1011"/>
      <c r="F105" s="1011"/>
      <c r="G105" s="1011"/>
      <c r="H105" s="1011"/>
      <c r="I105" s="1011"/>
      <c r="J105" s="1011"/>
      <c r="K105" s="1011"/>
      <c r="L105" s="1011"/>
      <c r="M105" s="1011"/>
      <c r="N105" s="1011"/>
      <c r="O105" s="1133"/>
      <c r="P105" s="1133"/>
      <c r="Q105" s="1011"/>
    </row>
    <row r="106" spans="1:17" x14ac:dyDescent="0.25">
      <c r="A106" s="1011"/>
      <c r="B106" s="1011"/>
      <c r="C106" s="1011"/>
      <c r="D106" s="1011"/>
      <c r="E106" s="1011"/>
      <c r="F106" s="1011"/>
      <c r="G106" s="1011"/>
      <c r="H106" s="1011"/>
      <c r="I106" s="1011"/>
      <c r="J106" s="1011"/>
      <c r="K106" s="1011"/>
      <c r="L106" s="1011"/>
      <c r="M106" s="1011"/>
      <c r="N106" s="1011"/>
      <c r="O106" s="1133"/>
      <c r="P106" s="1133"/>
      <c r="Q106" s="1011"/>
    </row>
    <row r="107" spans="1:17" x14ac:dyDescent="0.25">
      <c r="A107" s="1011"/>
      <c r="B107" s="1011"/>
      <c r="C107" s="1011"/>
      <c r="D107" s="1011"/>
      <c r="E107" s="1011"/>
      <c r="F107" s="1011"/>
      <c r="G107" s="1011"/>
      <c r="H107" s="1011"/>
      <c r="I107" s="1011"/>
      <c r="J107" s="1011"/>
      <c r="K107" s="1011"/>
      <c r="L107" s="1011"/>
      <c r="M107" s="1011"/>
      <c r="N107" s="1011"/>
      <c r="O107" s="1133"/>
      <c r="P107" s="1133"/>
      <c r="Q107" s="1011"/>
    </row>
    <row r="108" spans="1:17" x14ac:dyDescent="0.25">
      <c r="A108" s="1011"/>
      <c r="B108" s="1011"/>
      <c r="C108" s="1011"/>
      <c r="D108" s="1011"/>
      <c r="E108" s="1011"/>
      <c r="F108" s="1011"/>
      <c r="G108" s="1011"/>
      <c r="H108" s="1011"/>
      <c r="I108" s="1011"/>
      <c r="J108" s="1011"/>
      <c r="K108" s="1011"/>
      <c r="L108" s="1011"/>
      <c r="M108" s="1011"/>
      <c r="N108" s="1011"/>
      <c r="O108" s="1133"/>
      <c r="P108" s="1133"/>
      <c r="Q108" s="1011"/>
    </row>
    <row r="109" spans="1:17" x14ac:dyDescent="0.25">
      <c r="A109" s="1011"/>
      <c r="B109" s="1011"/>
      <c r="C109" s="1011"/>
      <c r="D109" s="1011"/>
      <c r="E109" s="1011"/>
      <c r="F109" s="1011"/>
      <c r="G109" s="1011"/>
      <c r="H109" s="1011"/>
      <c r="I109" s="1011"/>
      <c r="J109" s="1011"/>
      <c r="K109" s="1011"/>
      <c r="L109" s="1011"/>
      <c r="M109" s="1011"/>
      <c r="N109" s="1011"/>
      <c r="O109" s="1133"/>
      <c r="P109" s="1133"/>
      <c r="Q109" s="1011"/>
    </row>
    <row r="110" spans="1:17" x14ac:dyDescent="0.25">
      <c r="A110" s="1011"/>
      <c r="B110" s="1011"/>
      <c r="C110" s="1011"/>
      <c r="D110" s="1011"/>
      <c r="E110" s="1011"/>
      <c r="F110" s="1011"/>
      <c r="G110" s="1011"/>
      <c r="H110" s="1011"/>
      <c r="I110" s="1011"/>
      <c r="J110" s="1011"/>
      <c r="K110" s="1011"/>
      <c r="L110" s="1011"/>
      <c r="M110" s="1011"/>
      <c r="N110" s="1011"/>
      <c r="O110" s="1133"/>
      <c r="P110" s="1133"/>
      <c r="Q110" s="1011"/>
    </row>
    <row r="111" spans="1:17" x14ac:dyDescent="0.25">
      <c r="A111" s="1011"/>
      <c r="B111" s="1011"/>
      <c r="C111" s="1011"/>
      <c r="D111" s="1011"/>
      <c r="E111" s="1011"/>
      <c r="F111" s="1011"/>
      <c r="G111" s="1011"/>
      <c r="H111" s="1011"/>
      <c r="I111" s="1011"/>
      <c r="J111" s="1011"/>
      <c r="K111" s="1011"/>
      <c r="L111" s="1011"/>
      <c r="M111" s="1011"/>
      <c r="N111" s="1011"/>
      <c r="O111" s="1133"/>
      <c r="P111" s="1133"/>
      <c r="Q111" s="1011"/>
    </row>
    <row r="112" spans="1:17" x14ac:dyDescent="0.25">
      <c r="A112" s="1011"/>
      <c r="B112" s="1011"/>
      <c r="C112" s="1011"/>
      <c r="D112" s="1011"/>
      <c r="E112" s="1011"/>
      <c r="F112" s="1011"/>
      <c r="G112" s="1011"/>
      <c r="H112" s="1011"/>
      <c r="I112" s="1011"/>
      <c r="J112" s="1011"/>
      <c r="K112" s="1011"/>
      <c r="L112" s="1011"/>
      <c r="M112" s="1011"/>
      <c r="N112" s="1011"/>
      <c r="O112" s="1133"/>
      <c r="P112" s="1133"/>
      <c r="Q112" s="1011"/>
    </row>
    <row r="113" spans="1:17" x14ac:dyDescent="0.25">
      <c r="A113" s="1011"/>
      <c r="B113" s="1011"/>
      <c r="C113" s="1011"/>
      <c r="D113" s="1011"/>
      <c r="E113" s="1011"/>
      <c r="F113" s="1011"/>
      <c r="G113" s="1011"/>
      <c r="H113" s="1011"/>
      <c r="I113" s="1011"/>
      <c r="J113" s="1011"/>
      <c r="K113" s="1011"/>
      <c r="L113" s="1011"/>
      <c r="M113" s="1011"/>
      <c r="N113" s="1011"/>
      <c r="O113" s="1133"/>
      <c r="P113" s="1133"/>
      <c r="Q113" s="1011"/>
    </row>
    <row r="114" spans="1:17" x14ac:dyDescent="0.25">
      <c r="A114" s="1011"/>
      <c r="B114" s="1011"/>
      <c r="C114" s="1011"/>
      <c r="D114" s="1011"/>
      <c r="E114" s="1011"/>
      <c r="F114" s="1011"/>
      <c r="G114" s="1011"/>
      <c r="H114" s="1011"/>
      <c r="I114" s="1011"/>
      <c r="J114" s="1011"/>
      <c r="K114" s="1011"/>
      <c r="L114" s="1011"/>
      <c r="M114" s="1011"/>
      <c r="N114" s="1011"/>
      <c r="O114" s="1133"/>
      <c r="P114" s="1133"/>
      <c r="Q114" s="1011"/>
    </row>
    <row r="115" spans="1:17" x14ac:dyDescent="0.25">
      <c r="A115" s="1011"/>
      <c r="B115" s="1011"/>
      <c r="C115" s="1011"/>
      <c r="D115" s="1011"/>
      <c r="E115" s="1011"/>
      <c r="F115" s="1011"/>
      <c r="G115" s="1011"/>
      <c r="H115" s="1011"/>
      <c r="I115" s="1011"/>
      <c r="J115" s="1011"/>
      <c r="K115" s="1011"/>
      <c r="L115" s="1011"/>
      <c r="M115" s="1011"/>
      <c r="N115" s="1011"/>
      <c r="O115" s="1133"/>
      <c r="P115" s="1133"/>
      <c r="Q115" s="1011"/>
    </row>
    <row r="116" spans="1:17" x14ac:dyDescent="0.25">
      <c r="A116" s="1011"/>
      <c r="B116" s="1011"/>
      <c r="C116" s="1011"/>
      <c r="D116" s="1011"/>
      <c r="E116" s="1011"/>
      <c r="F116" s="1011"/>
      <c r="G116" s="1011"/>
      <c r="H116" s="1011"/>
      <c r="I116" s="1011"/>
      <c r="J116" s="1011"/>
      <c r="K116" s="1011"/>
      <c r="L116" s="1011"/>
      <c r="M116" s="1011"/>
      <c r="N116" s="1011"/>
      <c r="O116" s="1133"/>
      <c r="P116" s="1133"/>
      <c r="Q116" s="1011"/>
    </row>
    <row r="117" spans="1:17" x14ac:dyDescent="0.25">
      <c r="A117" s="1011"/>
      <c r="B117" s="1011"/>
      <c r="C117" s="1011"/>
      <c r="D117" s="1011"/>
      <c r="E117" s="1011"/>
      <c r="F117" s="1011"/>
      <c r="G117" s="1011"/>
      <c r="H117" s="1011"/>
      <c r="I117" s="1011"/>
      <c r="J117" s="1011"/>
      <c r="K117" s="1011"/>
      <c r="L117" s="1011"/>
      <c r="M117" s="1011"/>
      <c r="N117" s="1011"/>
      <c r="O117" s="1133"/>
      <c r="P117" s="1133"/>
      <c r="Q117" s="1011"/>
    </row>
    <row r="118" spans="1:17" x14ac:dyDescent="0.25">
      <c r="A118" s="1011"/>
      <c r="B118" s="1011"/>
      <c r="C118" s="1011"/>
      <c r="D118" s="1011"/>
      <c r="E118" s="1011"/>
      <c r="F118" s="1011"/>
      <c r="G118" s="1011"/>
      <c r="H118" s="1011"/>
      <c r="I118" s="1011"/>
      <c r="J118" s="1011"/>
      <c r="K118" s="1011"/>
      <c r="L118" s="1011"/>
      <c r="M118" s="1011"/>
      <c r="N118" s="1011"/>
      <c r="O118" s="1133"/>
      <c r="P118" s="1133"/>
      <c r="Q118" s="1011"/>
    </row>
    <row r="119" spans="1:17" x14ac:dyDescent="0.25">
      <c r="A119" s="1011"/>
      <c r="B119" s="1011"/>
      <c r="C119" s="1011"/>
      <c r="D119" s="1011"/>
      <c r="E119" s="1011"/>
      <c r="F119" s="1011"/>
      <c r="G119" s="1011"/>
      <c r="H119" s="1011"/>
      <c r="I119" s="1011"/>
      <c r="J119" s="1011"/>
      <c r="K119" s="1011"/>
      <c r="L119" s="1011"/>
      <c r="M119" s="1011"/>
      <c r="N119" s="1011"/>
      <c r="O119" s="1133"/>
      <c r="P119" s="1133"/>
      <c r="Q119" s="1011"/>
    </row>
    <row r="120" spans="1:17" x14ac:dyDescent="0.25">
      <c r="A120" s="1011"/>
      <c r="B120" s="1011"/>
      <c r="C120" s="1011"/>
      <c r="D120" s="1011"/>
      <c r="E120" s="1011"/>
      <c r="F120" s="1011"/>
      <c r="G120" s="1011"/>
      <c r="H120" s="1011"/>
      <c r="I120" s="1011"/>
      <c r="J120" s="1011"/>
      <c r="K120" s="1011"/>
      <c r="L120" s="1011"/>
      <c r="M120" s="1011"/>
      <c r="N120" s="1011"/>
      <c r="O120" s="1133"/>
      <c r="P120" s="1133"/>
      <c r="Q120" s="1011"/>
    </row>
    <row r="121" spans="1:17" x14ac:dyDescent="0.25">
      <c r="A121" s="1011"/>
      <c r="B121" s="1011"/>
      <c r="C121" s="1011"/>
      <c r="D121" s="1011"/>
      <c r="E121" s="1011"/>
      <c r="F121" s="1011"/>
      <c r="G121" s="1011"/>
      <c r="H121" s="1011"/>
      <c r="I121" s="1011"/>
      <c r="J121" s="1011"/>
      <c r="K121" s="1011"/>
      <c r="L121" s="1011"/>
      <c r="M121" s="1011"/>
      <c r="N121" s="1011"/>
      <c r="O121" s="1133"/>
      <c r="P121" s="1133"/>
      <c r="Q121" s="1011"/>
    </row>
    <row r="122" spans="1:17" x14ac:dyDescent="0.25">
      <c r="A122" s="1011"/>
      <c r="B122" s="1011"/>
      <c r="C122" s="1011"/>
      <c r="D122" s="1011"/>
      <c r="E122" s="1011"/>
      <c r="F122" s="1011"/>
      <c r="G122" s="1011"/>
      <c r="H122" s="1011"/>
      <c r="I122" s="1011"/>
      <c r="J122" s="1011"/>
      <c r="K122" s="1011"/>
      <c r="L122" s="1011"/>
      <c r="M122" s="1011"/>
      <c r="N122" s="1011"/>
      <c r="O122" s="1133"/>
      <c r="P122" s="1133"/>
      <c r="Q122" s="1011"/>
    </row>
    <row r="123" spans="1:17" x14ac:dyDescent="0.25">
      <c r="A123" s="1011"/>
      <c r="B123" s="1011"/>
      <c r="C123" s="1011"/>
      <c r="D123" s="1011"/>
      <c r="E123" s="1011"/>
      <c r="F123" s="1011"/>
      <c r="G123" s="1011"/>
      <c r="H123" s="1011"/>
      <c r="I123" s="1011"/>
      <c r="J123" s="1011"/>
      <c r="K123" s="1011"/>
      <c r="L123" s="1011"/>
      <c r="M123" s="1011"/>
      <c r="N123" s="1011"/>
      <c r="O123" s="1133"/>
      <c r="P123" s="1133"/>
      <c r="Q123" s="1011"/>
    </row>
    <row r="124" spans="1:17" x14ac:dyDescent="0.25">
      <c r="A124" s="1011"/>
      <c r="B124" s="1011"/>
      <c r="C124" s="1011"/>
      <c r="D124" s="1011"/>
      <c r="E124" s="1011"/>
      <c r="F124" s="1011"/>
      <c r="G124" s="1011"/>
      <c r="H124" s="1011"/>
      <c r="I124" s="1011"/>
      <c r="J124" s="1011"/>
      <c r="K124" s="1011"/>
      <c r="L124" s="1011"/>
      <c r="M124" s="1011"/>
      <c r="N124" s="1011"/>
      <c r="O124" s="1133"/>
      <c r="P124" s="1133"/>
      <c r="Q124" s="1011"/>
    </row>
    <row r="125" spans="1:17" x14ac:dyDescent="0.25">
      <c r="A125" s="1011"/>
      <c r="B125" s="1011"/>
      <c r="C125" s="1011"/>
      <c r="D125" s="1011"/>
      <c r="E125" s="1011"/>
      <c r="F125" s="1011"/>
      <c r="G125" s="1011"/>
      <c r="H125" s="1011"/>
      <c r="I125" s="1011"/>
      <c r="J125" s="1011"/>
      <c r="K125" s="1011"/>
      <c r="L125" s="1011"/>
      <c r="M125" s="1011"/>
      <c r="N125" s="1011"/>
      <c r="O125" s="1133"/>
      <c r="P125" s="1133"/>
      <c r="Q125" s="1011"/>
    </row>
    <row r="126" spans="1:17" x14ac:dyDescent="0.25">
      <c r="A126" s="1011"/>
      <c r="B126" s="1011"/>
      <c r="C126" s="1011"/>
      <c r="D126" s="1011"/>
      <c r="E126" s="1011"/>
      <c r="F126" s="1011"/>
      <c r="G126" s="1011"/>
      <c r="H126" s="1011"/>
      <c r="I126" s="1011"/>
      <c r="J126" s="1011"/>
      <c r="K126" s="1011"/>
      <c r="L126" s="1011"/>
      <c r="M126" s="1011"/>
      <c r="N126" s="1011"/>
      <c r="O126" s="1133"/>
      <c r="P126" s="1133"/>
      <c r="Q126" s="1011"/>
    </row>
    <row r="127" spans="1:17" x14ac:dyDescent="0.25">
      <c r="A127" s="1011"/>
      <c r="B127" s="1011"/>
      <c r="C127" s="1011"/>
      <c r="D127" s="1011"/>
      <c r="E127" s="1011"/>
      <c r="F127" s="1011"/>
      <c r="G127" s="1011"/>
      <c r="H127" s="1011"/>
      <c r="I127" s="1011"/>
      <c r="J127" s="1011"/>
      <c r="K127" s="1011"/>
      <c r="L127" s="1011"/>
      <c r="M127" s="1011"/>
      <c r="N127" s="1011"/>
      <c r="O127" s="1133"/>
      <c r="P127" s="1133"/>
      <c r="Q127" s="1011"/>
    </row>
    <row r="128" spans="1:17" x14ac:dyDescent="0.25">
      <c r="A128" s="1011"/>
      <c r="B128" s="1011"/>
      <c r="C128" s="1011"/>
      <c r="D128" s="1011"/>
      <c r="E128" s="1011"/>
      <c r="F128" s="1011"/>
      <c r="G128" s="1011"/>
      <c r="H128" s="1011"/>
      <c r="I128" s="1011"/>
      <c r="J128" s="1011"/>
      <c r="K128" s="1011"/>
      <c r="L128" s="1011"/>
      <c r="M128" s="1011"/>
      <c r="N128" s="1011"/>
      <c r="O128" s="1133"/>
      <c r="P128" s="1133"/>
      <c r="Q128" s="1011"/>
    </row>
    <row r="129" spans="1:17" x14ac:dyDescent="0.25">
      <c r="A129" s="1011"/>
      <c r="B129" s="1011"/>
      <c r="C129" s="1011"/>
      <c r="D129" s="1011"/>
      <c r="E129" s="1011"/>
      <c r="F129" s="1011"/>
      <c r="G129" s="1011"/>
      <c r="H129" s="1011"/>
      <c r="I129" s="1011"/>
      <c r="J129" s="1011"/>
      <c r="K129" s="1011"/>
      <c r="L129" s="1011"/>
      <c r="M129" s="1011"/>
      <c r="N129" s="1011"/>
      <c r="O129" s="1133"/>
      <c r="P129" s="1133"/>
      <c r="Q129" s="1011"/>
    </row>
    <row r="130" spans="1:17" x14ac:dyDescent="0.25">
      <c r="A130" s="1011"/>
      <c r="B130" s="1011"/>
      <c r="C130" s="1011"/>
      <c r="D130" s="1011"/>
      <c r="E130" s="1011"/>
      <c r="F130" s="1011"/>
      <c r="G130" s="1011"/>
      <c r="H130" s="1011"/>
      <c r="I130" s="1011"/>
      <c r="J130" s="1011"/>
      <c r="K130" s="1011"/>
      <c r="L130" s="1011"/>
      <c r="M130" s="1011"/>
      <c r="N130" s="1011"/>
      <c r="O130" s="1133"/>
      <c r="P130" s="1133"/>
      <c r="Q130" s="1011"/>
    </row>
    <row r="131" spans="1:17" x14ac:dyDescent="0.25">
      <c r="A131" s="1011"/>
      <c r="B131" s="1011"/>
      <c r="C131" s="1011"/>
      <c r="D131" s="1011"/>
      <c r="E131" s="1011"/>
      <c r="F131" s="1011"/>
      <c r="G131" s="1011"/>
      <c r="H131" s="1011"/>
      <c r="I131" s="1011"/>
      <c r="J131" s="1011"/>
      <c r="K131" s="1011"/>
      <c r="L131" s="1011"/>
      <c r="M131" s="1011"/>
      <c r="N131" s="1011"/>
      <c r="O131" s="1133"/>
      <c r="P131" s="1133"/>
      <c r="Q131" s="1011"/>
    </row>
    <row r="132" spans="1:17" x14ac:dyDescent="0.25">
      <c r="A132" s="1011"/>
      <c r="B132" s="1011"/>
      <c r="C132" s="1011"/>
      <c r="D132" s="1011"/>
      <c r="E132" s="1011"/>
      <c r="F132" s="1011"/>
      <c r="G132" s="1011"/>
      <c r="H132" s="1011"/>
      <c r="I132" s="1011"/>
      <c r="J132" s="1011"/>
      <c r="K132" s="1011"/>
      <c r="L132" s="1011"/>
      <c r="M132" s="1011"/>
      <c r="N132" s="1011"/>
      <c r="O132" s="1133"/>
      <c r="P132" s="1133"/>
      <c r="Q132" s="1011"/>
    </row>
    <row r="133" spans="1:17" x14ac:dyDescent="0.25">
      <c r="A133" s="1011"/>
      <c r="B133" s="1011"/>
      <c r="C133" s="1011"/>
      <c r="D133" s="1011"/>
      <c r="E133" s="1011"/>
      <c r="F133" s="1011"/>
      <c r="G133" s="1011"/>
      <c r="H133" s="1011"/>
      <c r="I133" s="1011"/>
      <c r="J133" s="1011"/>
      <c r="K133" s="1011"/>
      <c r="L133" s="1011"/>
      <c r="M133" s="1011"/>
      <c r="N133" s="1011"/>
      <c r="O133" s="1133"/>
      <c r="P133" s="1133"/>
      <c r="Q133" s="1011"/>
    </row>
    <row r="134" spans="1:17" x14ac:dyDescent="0.25">
      <c r="A134" s="1011"/>
      <c r="B134" s="1011"/>
      <c r="C134" s="1011"/>
      <c r="D134" s="1011"/>
      <c r="E134" s="1011"/>
      <c r="F134" s="1011"/>
      <c r="G134" s="1011"/>
      <c r="H134" s="1011"/>
      <c r="I134" s="1011"/>
      <c r="J134" s="1011"/>
      <c r="K134" s="1011"/>
      <c r="L134" s="1011"/>
      <c r="M134" s="1011"/>
      <c r="N134" s="1011"/>
      <c r="O134" s="1133"/>
      <c r="P134" s="1133"/>
      <c r="Q134" s="1011"/>
    </row>
    <row r="135" spans="1:17" x14ac:dyDescent="0.25">
      <c r="A135" s="1011"/>
      <c r="B135" s="1011"/>
      <c r="C135" s="1011"/>
      <c r="D135" s="1011"/>
      <c r="E135" s="1011"/>
      <c r="F135" s="1011"/>
      <c r="G135" s="1011"/>
      <c r="H135" s="1011"/>
      <c r="I135" s="1011"/>
      <c r="J135" s="1011"/>
      <c r="K135" s="1011"/>
      <c r="L135" s="1011"/>
      <c r="M135" s="1011"/>
      <c r="N135" s="1011"/>
      <c r="O135" s="1133"/>
      <c r="P135" s="1133"/>
      <c r="Q135" s="1011"/>
    </row>
    <row r="136" spans="1:17" x14ac:dyDescent="0.25">
      <c r="A136" s="1011"/>
      <c r="B136" s="1011"/>
      <c r="C136" s="1011"/>
      <c r="D136" s="1011"/>
      <c r="E136" s="1011"/>
      <c r="F136" s="1011"/>
      <c r="G136" s="1011"/>
      <c r="H136" s="1011"/>
      <c r="I136" s="1011"/>
      <c r="J136" s="1011"/>
      <c r="K136" s="1011"/>
      <c r="L136" s="1011"/>
      <c r="M136" s="1011"/>
      <c r="N136" s="1011"/>
      <c r="O136" s="1133"/>
      <c r="P136" s="1133"/>
      <c r="Q136" s="1011"/>
    </row>
    <row r="137" spans="1:17" x14ac:dyDescent="0.25">
      <c r="A137" s="1011"/>
      <c r="B137" s="1011"/>
      <c r="C137" s="1011"/>
      <c r="D137" s="1011"/>
      <c r="E137" s="1011"/>
      <c r="F137" s="1011"/>
      <c r="G137" s="1011"/>
      <c r="H137" s="1011"/>
      <c r="I137" s="1011"/>
      <c r="J137" s="1011"/>
      <c r="K137" s="1011"/>
      <c r="L137" s="1011"/>
      <c r="M137" s="1011"/>
      <c r="N137" s="1011"/>
      <c r="O137" s="1133"/>
      <c r="P137" s="1133"/>
      <c r="Q137" s="1011"/>
    </row>
    <row r="138" spans="1:17" x14ac:dyDescent="0.25">
      <c r="A138" s="1011"/>
      <c r="B138" s="1011"/>
      <c r="C138" s="1011"/>
      <c r="D138" s="1011"/>
      <c r="E138" s="1011"/>
      <c r="F138" s="1011"/>
      <c r="G138" s="1011"/>
      <c r="H138" s="1011"/>
      <c r="I138" s="1011"/>
      <c r="J138" s="1011"/>
      <c r="K138" s="1011"/>
      <c r="L138" s="1011"/>
      <c r="M138" s="1011"/>
      <c r="N138" s="1011"/>
      <c r="O138" s="1133"/>
      <c r="P138" s="1133"/>
      <c r="Q138" s="1011"/>
    </row>
    <row r="139" spans="1:17" x14ac:dyDescent="0.25">
      <c r="A139" s="1011"/>
      <c r="B139" s="1011"/>
      <c r="C139" s="1011"/>
      <c r="D139" s="1011"/>
      <c r="E139" s="1011"/>
      <c r="F139" s="1011"/>
      <c r="G139" s="1011"/>
      <c r="H139" s="1011"/>
      <c r="I139" s="1011"/>
      <c r="J139" s="1011"/>
      <c r="K139" s="1011"/>
      <c r="L139" s="1011"/>
      <c r="M139" s="1011"/>
      <c r="N139" s="1011"/>
      <c r="O139" s="1133"/>
      <c r="P139" s="1133"/>
      <c r="Q139" s="1011"/>
    </row>
    <row r="140" spans="1:17" x14ac:dyDescent="0.25">
      <c r="A140" s="1011"/>
      <c r="B140" s="1011"/>
      <c r="C140" s="1011"/>
      <c r="D140" s="1011"/>
      <c r="E140" s="1011"/>
      <c r="F140" s="1011"/>
      <c r="G140" s="1011"/>
      <c r="H140" s="1011"/>
      <c r="I140" s="1011"/>
      <c r="J140" s="1011"/>
      <c r="K140" s="1011"/>
      <c r="L140" s="1011"/>
      <c r="M140" s="1011"/>
      <c r="N140" s="1011"/>
      <c r="O140" s="1133"/>
      <c r="P140" s="1133"/>
      <c r="Q140" s="1011"/>
    </row>
    <row r="141" spans="1:17" x14ac:dyDescent="0.25">
      <c r="A141" s="1011"/>
      <c r="B141" s="1011"/>
      <c r="C141" s="1011"/>
      <c r="D141" s="1011"/>
      <c r="E141" s="1011"/>
      <c r="F141" s="1011"/>
      <c r="G141" s="1011"/>
      <c r="H141" s="1011"/>
      <c r="I141" s="1011"/>
      <c r="J141" s="1011"/>
      <c r="K141" s="1011"/>
      <c r="L141" s="1011"/>
      <c r="M141" s="1011"/>
      <c r="N141" s="1011"/>
      <c r="O141" s="1133"/>
      <c r="P141" s="1133"/>
      <c r="Q141" s="1011"/>
    </row>
    <row r="142" spans="1:17" x14ac:dyDescent="0.25">
      <c r="A142" s="1011"/>
      <c r="B142" s="1011"/>
      <c r="C142" s="1011"/>
      <c r="D142" s="1011"/>
      <c r="E142" s="1011"/>
      <c r="F142" s="1011"/>
      <c r="G142" s="1011"/>
      <c r="H142" s="1011"/>
      <c r="I142" s="1011"/>
      <c r="J142" s="1011"/>
      <c r="K142" s="1011"/>
      <c r="L142" s="1011"/>
      <c r="M142" s="1011"/>
      <c r="N142" s="1011"/>
      <c r="O142" s="1133"/>
      <c r="P142" s="1133"/>
      <c r="Q142" s="1011"/>
    </row>
    <row r="143" spans="1:17" x14ac:dyDescent="0.25">
      <c r="A143" s="1011"/>
      <c r="B143" s="1011"/>
      <c r="C143" s="1011"/>
      <c r="D143" s="1011"/>
      <c r="E143" s="1011"/>
      <c r="F143" s="1011"/>
      <c r="G143" s="1011"/>
      <c r="H143" s="1011"/>
      <c r="I143" s="1011"/>
      <c r="J143" s="1011"/>
      <c r="K143" s="1011"/>
      <c r="L143" s="1011"/>
      <c r="M143" s="1011"/>
      <c r="N143" s="1011"/>
      <c r="O143" s="1133"/>
      <c r="P143" s="1133"/>
      <c r="Q143" s="1011"/>
    </row>
    <row r="144" spans="1:17" x14ac:dyDescent="0.25">
      <c r="A144" s="1011"/>
      <c r="B144" s="1011"/>
      <c r="C144" s="1011"/>
      <c r="D144" s="1011"/>
      <c r="E144" s="1011"/>
      <c r="F144" s="1011"/>
      <c r="G144" s="1011"/>
      <c r="H144" s="1011"/>
      <c r="I144" s="1011"/>
      <c r="J144" s="1011"/>
      <c r="K144" s="1011"/>
      <c r="L144" s="1011"/>
      <c r="M144" s="1011"/>
      <c r="N144" s="1011"/>
      <c r="O144" s="1133"/>
      <c r="P144" s="1133"/>
      <c r="Q144" s="1011"/>
    </row>
    <row r="145" spans="1:17" x14ac:dyDescent="0.25">
      <c r="A145" s="1011"/>
      <c r="B145" s="1011"/>
      <c r="C145" s="1011"/>
      <c r="D145" s="1011"/>
      <c r="E145" s="1011"/>
      <c r="F145" s="1011"/>
      <c r="G145" s="1011"/>
      <c r="H145" s="1011"/>
      <c r="I145" s="1011"/>
      <c r="J145" s="1011"/>
      <c r="K145" s="1011"/>
      <c r="L145" s="1011"/>
      <c r="M145" s="1011"/>
      <c r="N145" s="1011"/>
      <c r="O145" s="1133"/>
      <c r="P145" s="1133"/>
      <c r="Q145" s="1011"/>
    </row>
    <row r="146" spans="1:17" x14ac:dyDescent="0.25">
      <c r="A146" s="1011"/>
      <c r="B146" s="1011"/>
      <c r="C146" s="1011"/>
      <c r="D146" s="1011"/>
      <c r="E146" s="1011"/>
      <c r="F146" s="1011"/>
      <c r="G146" s="1011"/>
      <c r="H146" s="1011"/>
      <c r="I146" s="1011"/>
      <c r="J146" s="1011"/>
      <c r="K146" s="1011"/>
      <c r="L146" s="1011"/>
      <c r="M146" s="1011"/>
      <c r="N146" s="1011"/>
      <c r="O146" s="1133"/>
      <c r="P146" s="1133"/>
      <c r="Q146" s="1011"/>
    </row>
    <row r="147" spans="1:17" x14ac:dyDescent="0.25">
      <c r="A147" s="1011"/>
      <c r="B147" s="1011"/>
      <c r="C147" s="1011"/>
      <c r="D147" s="1011"/>
      <c r="E147" s="1011"/>
      <c r="F147" s="1011"/>
      <c r="G147" s="1011"/>
      <c r="H147" s="1011"/>
      <c r="I147" s="1011"/>
      <c r="J147" s="1011"/>
      <c r="K147" s="1011"/>
      <c r="L147" s="1011"/>
      <c r="M147" s="1011"/>
      <c r="N147" s="1011"/>
      <c r="O147" s="1133"/>
      <c r="P147" s="1133"/>
      <c r="Q147" s="1011"/>
    </row>
    <row r="148" spans="1:17" x14ac:dyDescent="0.25">
      <c r="A148" s="1011"/>
      <c r="B148" s="1011"/>
      <c r="C148" s="1011"/>
      <c r="D148" s="1011"/>
      <c r="E148" s="1011"/>
      <c r="F148" s="1011"/>
      <c r="G148" s="1011"/>
      <c r="H148" s="1011"/>
      <c r="I148" s="1011"/>
      <c r="J148" s="1011"/>
      <c r="K148" s="1011"/>
      <c r="L148" s="1011"/>
      <c r="M148" s="1011"/>
      <c r="N148" s="1011"/>
      <c r="O148" s="1133"/>
      <c r="P148" s="1133"/>
      <c r="Q148" s="1011"/>
    </row>
    <row r="149" spans="1:17" x14ac:dyDescent="0.25">
      <c r="A149" s="1011"/>
      <c r="B149" s="1011"/>
      <c r="C149" s="1011"/>
      <c r="D149" s="1011"/>
      <c r="E149" s="1011"/>
      <c r="F149" s="1011"/>
      <c r="G149" s="1011"/>
      <c r="H149" s="1011"/>
      <c r="I149" s="1011"/>
      <c r="J149" s="1011"/>
      <c r="K149" s="1011"/>
      <c r="L149" s="1011"/>
      <c r="M149" s="1011"/>
      <c r="N149" s="1011"/>
      <c r="O149" s="1133"/>
      <c r="P149" s="1133"/>
      <c r="Q149" s="1011"/>
    </row>
    <row r="150" spans="1:17" x14ac:dyDescent="0.25">
      <c r="A150" s="1011"/>
      <c r="B150" s="1011"/>
      <c r="C150" s="1011"/>
      <c r="D150" s="1011"/>
      <c r="E150" s="1011"/>
      <c r="F150" s="1011"/>
      <c r="G150" s="1011"/>
      <c r="H150" s="1011"/>
      <c r="I150" s="1011"/>
      <c r="J150" s="1011"/>
      <c r="K150" s="1011"/>
      <c r="L150" s="1011"/>
      <c r="M150" s="1011"/>
      <c r="N150" s="1011"/>
      <c r="O150" s="1133"/>
      <c r="P150" s="1133"/>
      <c r="Q150" s="1011"/>
    </row>
    <row r="151" spans="1:17" x14ac:dyDescent="0.25">
      <c r="A151" s="1011"/>
      <c r="B151" s="1011"/>
      <c r="C151" s="1011"/>
      <c r="D151" s="1011"/>
      <c r="E151" s="1011"/>
      <c r="F151" s="1011"/>
      <c r="G151" s="1011"/>
      <c r="H151" s="1011"/>
      <c r="I151" s="1011"/>
      <c r="J151" s="1011"/>
      <c r="K151" s="1011"/>
      <c r="L151" s="1011"/>
      <c r="M151" s="1011"/>
      <c r="N151" s="1011"/>
      <c r="O151" s="1133"/>
      <c r="P151" s="1133"/>
      <c r="Q151" s="1011"/>
    </row>
    <row r="152" spans="1:17" x14ac:dyDescent="0.25">
      <c r="A152" s="1011"/>
      <c r="B152" s="1011"/>
      <c r="C152" s="1011"/>
      <c r="D152" s="1011"/>
      <c r="E152" s="1011"/>
      <c r="F152" s="1011"/>
      <c r="G152" s="1011"/>
      <c r="H152" s="1011"/>
      <c r="I152" s="1011"/>
      <c r="J152" s="1011"/>
      <c r="K152" s="1011"/>
      <c r="L152" s="1011"/>
      <c r="M152" s="1011"/>
      <c r="N152" s="1011"/>
      <c r="O152" s="1133"/>
      <c r="P152" s="1133"/>
      <c r="Q152" s="1011"/>
    </row>
    <row r="153" spans="1:17" x14ac:dyDescent="0.25">
      <c r="A153" s="1011"/>
      <c r="B153" s="1011"/>
      <c r="C153" s="1011"/>
      <c r="D153" s="1011"/>
      <c r="E153" s="1011"/>
      <c r="F153" s="1011"/>
      <c r="G153" s="1011"/>
      <c r="H153" s="1011"/>
      <c r="I153" s="1011"/>
      <c r="J153" s="1011"/>
      <c r="K153" s="1011"/>
      <c r="L153" s="1011"/>
      <c r="M153" s="1011"/>
      <c r="N153" s="1011"/>
      <c r="O153" s="1133"/>
      <c r="P153" s="1133"/>
      <c r="Q153" s="1011"/>
    </row>
    <row r="154" spans="1:17" x14ac:dyDescent="0.25">
      <c r="A154" s="1011"/>
      <c r="B154" s="1011"/>
      <c r="C154" s="1011"/>
      <c r="D154" s="1011"/>
      <c r="E154" s="1011"/>
      <c r="F154" s="1011"/>
      <c r="G154" s="1011"/>
      <c r="H154" s="1011"/>
      <c r="I154" s="1011"/>
      <c r="J154" s="1011"/>
      <c r="K154" s="1011"/>
      <c r="L154" s="1011"/>
      <c r="M154" s="1011"/>
      <c r="N154" s="1011"/>
      <c r="O154" s="1133"/>
      <c r="P154" s="1133"/>
      <c r="Q154" s="1011"/>
    </row>
    <row r="155" spans="1:17" x14ac:dyDescent="0.25">
      <c r="A155" s="1011"/>
      <c r="B155" s="1011"/>
      <c r="C155" s="1011"/>
      <c r="D155" s="1011"/>
      <c r="E155" s="1011"/>
      <c r="F155" s="1011"/>
      <c r="G155" s="1011"/>
      <c r="H155" s="1011"/>
      <c r="I155" s="1011"/>
      <c r="J155" s="1011"/>
      <c r="K155" s="1011"/>
      <c r="L155" s="1011"/>
      <c r="M155" s="1011"/>
      <c r="N155" s="1011"/>
      <c r="O155" s="1133"/>
      <c r="P155" s="1133"/>
      <c r="Q155" s="1011"/>
    </row>
    <row r="156" spans="1:17" x14ac:dyDescent="0.25">
      <c r="A156" s="1011"/>
      <c r="B156" s="1011"/>
      <c r="C156" s="1011"/>
      <c r="D156" s="1011"/>
      <c r="E156" s="1011"/>
      <c r="F156" s="1011"/>
      <c r="G156" s="1011"/>
      <c r="H156" s="1011"/>
      <c r="I156" s="1011"/>
      <c r="J156" s="1011"/>
      <c r="K156" s="1011"/>
      <c r="L156" s="1011"/>
      <c r="M156" s="1011"/>
      <c r="N156" s="1011"/>
      <c r="O156" s="1133"/>
      <c r="P156" s="1133"/>
      <c r="Q156" s="1011"/>
    </row>
    <row r="157" spans="1:17" x14ac:dyDescent="0.25">
      <c r="A157" s="1011"/>
      <c r="B157" s="1011"/>
      <c r="C157" s="1011"/>
      <c r="D157" s="1011"/>
      <c r="E157" s="1011"/>
      <c r="F157" s="1011"/>
      <c r="G157" s="1011"/>
      <c r="H157" s="1011"/>
      <c r="I157" s="1011"/>
      <c r="J157" s="1011"/>
      <c r="K157" s="1011"/>
      <c r="L157" s="1011"/>
      <c r="M157" s="1011"/>
      <c r="N157" s="1011"/>
      <c r="O157" s="1133"/>
      <c r="P157" s="1133"/>
      <c r="Q157" s="1011"/>
    </row>
    <row r="158" spans="1:17" x14ac:dyDescent="0.25">
      <c r="A158" s="1011"/>
      <c r="B158" s="1011"/>
      <c r="C158" s="1011"/>
      <c r="D158" s="1011"/>
      <c r="E158" s="1011"/>
      <c r="F158" s="1011"/>
      <c r="G158" s="1011"/>
      <c r="H158" s="1011"/>
      <c r="I158" s="1011"/>
      <c r="J158" s="1011"/>
      <c r="K158" s="1011"/>
      <c r="L158" s="1011"/>
      <c r="M158" s="1011"/>
      <c r="N158" s="1011"/>
      <c r="O158" s="1133"/>
      <c r="P158" s="1133"/>
      <c r="Q158" s="1011"/>
    </row>
    <row r="159" spans="1:17" x14ac:dyDescent="0.25">
      <c r="A159" s="1011"/>
      <c r="B159" s="1011"/>
      <c r="C159" s="1011"/>
      <c r="D159" s="1011"/>
      <c r="E159" s="1011"/>
      <c r="F159" s="1011"/>
      <c r="G159" s="1011"/>
      <c r="H159" s="1011"/>
      <c r="I159" s="1011"/>
      <c r="J159" s="1011"/>
      <c r="K159" s="1011"/>
      <c r="L159" s="1011"/>
      <c r="M159" s="1011"/>
      <c r="N159" s="1011"/>
      <c r="O159" s="1133"/>
      <c r="P159" s="1133"/>
      <c r="Q159" s="1011"/>
    </row>
    <row r="160" spans="1:17" x14ac:dyDescent="0.25">
      <c r="A160" s="1011"/>
      <c r="B160" s="1011"/>
      <c r="C160" s="1011"/>
      <c r="D160" s="1011"/>
      <c r="E160" s="1011"/>
      <c r="F160" s="1011"/>
      <c r="G160" s="1011"/>
      <c r="H160" s="1011"/>
      <c r="I160" s="1011"/>
      <c r="J160" s="1011"/>
      <c r="K160" s="1011"/>
      <c r="L160" s="1011"/>
      <c r="M160" s="1011"/>
      <c r="N160" s="1011"/>
      <c r="O160" s="1133"/>
      <c r="P160" s="1133"/>
      <c r="Q160" s="1011"/>
    </row>
    <row r="161" spans="1:17" x14ac:dyDescent="0.25">
      <c r="A161" s="1011"/>
      <c r="B161" s="1011"/>
      <c r="C161" s="1011"/>
      <c r="D161" s="1011"/>
      <c r="E161" s="1011"/>
      <c r="F161" s="1011"/>
      <c r="G161" s="1011"/>
      <c r="H161" s="1011"/>
      <c r="I161" s="1011"/>
      <c r="J161" s="1011"/>
      <c r="K161" s="1011"/>
      <c r="L161" s="1011"/>
      <c r="M161" s="1011"/>
      <c r="N161" s="1011"/>
      <c r="O161" s="1133"/>
      <c r="P161" s="1133"/>
      <c r="Q161" s="1011"/>
    </row>
    <row r="162" spans="1:17" x14ac:dyDescent="0.25">
      <c r="A162" s="1011"/>
      <c r="B162" s="1011"/>
      <c r="C162" s="1011"/>
      <c r="D162" s="1011"/>
      <c r="E162" s="1011"/>
      <c r="F162" s="1011"/>
      <c r="G162" s="1011"/>
      <c r="H162" s="1011"/>
      <c r="I162" s="1011"/>
      <c r="J162" s="1011"/>
      <c r="K162" s="1011"/>
      <c r="L162" s="1011"/>
      <c r="M162" s="1011"/>
      <c r="N162" s="1011"/>
      <c r="O162" s="1133"/>
      <c r="P162" s="1133"/>
      <c r="Q162" s="1011"/>
    </row>
    <row r="163" spans="1:17" x14ac:dyDescent="0.25">
      <c r="A163" s="1011"/>
      <c r="B163" s="1011"/>
      <c r="C163" s="1011"/>
      <c r="D163" s="1011"/>
      <c r="E163" s="1011"/>
      <c r="F163" s="1011"/>
      <c r="G163" s="1011"/>
      <c r="H163" s="1011"/>
      <c r="I163" s="1011"/>
      <c r="J163" s="1011"/>
      <c r="K163" s="1011"/>
      <c r="L163" s="1011"/>
      <c r="M163" s="1011"/>
      <c r="N163" s="1011"/>
      <c r="O163" s="1133"/>
      <c r="P163" s="1133"/>
      <c r="Q163" s="1011"/>
    </row>
    <row r="164" spans="1:17" x14ac:dyDescent="0.25">
      <c r="A164" s="1011"/>
      <c r="B164" s="1011"/>
      <c r="C164" s="1011"/>
      <c r="D164" s="1011"/>
      <c r="E164" s="1011"/>
      <c r="F164" s="1011"/>
      <c r="G164" s="1011"/>
      <c r="H164" s="1011"/>
      <c r="I164" s="1011"/>
      <c r="J164" s="1011"/>
      <c r="K164" s="1011"/>
      <c r="L164" s="1011"/>
      <c r="M164" s="1011"/>
      <c r="N164" s="1011"/>
      <c r="O164" s="1133"/>
      <c r="P164" s="1133"/>
      <c r="Q164" s="1011"/>
    </row>
    <row r="165" spans="1:17" x14ac:dyDescent="0.25">
      <c r="A165" s="1011"/>
      <c r="B165" s="1011"/>
      <c r="C165" s="1011"/>
      <c r="D165" s="1011"/>
      <c r="E165" s="1011"/>
      <c r="F165" s="1011"/>
      <c r="G165" s="1011"/>
      <c r="H165" s="1011"/>
      <c r="I165" s="1011"/>
      <c r="J165" s="1011"/>
      <c r="K165" s="1011"/>
      <c r="L165" s="1011"/>
      <c r="M165" s="1011"/>
      <c r="N165" s="1011"/>
      <c r="O165" s="1133"/>
      <c r="P165" s="1133"/>
      <c r="Q165" s="1011"/>
    </row>
    <row r="166" spans="1:17" x14ac:dyDescent="0.25">
      <c r="A166" s="1011"/>
      <c r="B166" s="1011"/>
      <c r="C166" s="1011"/>
      <c r="D166" s="1011"/>
      <c r="E166" s="1011"/>
      <c r="F166" s="1011"/>
      <c r="G166" s="1011"/>
      <c r="H166" s="1011"/>
      <c r="I166" s="1011"/>
      <c r="J166" s="1011"/>
      <c r="K166" s="1011"/>
      <c r="L166" s="1011"/>
      <c r="M166" s="1011"/>
      <c r="N166" s="1011"/>
      <c r="O166" s="1133"/>
      <c r="P166" s="1133"/>
      <c r="Q166" s="1011"/>
    </row>
    <row r="167" spans="1:17" x14ac:dyDescent="0.25">
      <c r="A167" s="1011"/>
      <c r="B167" s="1011"/>
      <c r="C167" s="1011"/>
      <c r="D167" s="1011"/>
      <c r="E167" s="1011"/>
      <c r="F167" s="1011"/>
      <c r="G167" s="1011"/>
      <c r="H167" s="1011"/>
      <c r="I167" s="1011"/>
      <c r="J167" s="1011"/>
      <c r="K167" s="1011"/>
      <c r="L167" s="1011"/>
      <c r="M167" s="1011"/>
      <c r="N167" s="1011"/>
      <c r="O167" s="1133"/>
      <c r="P167" s="1133"/>
      <c r="Q167" s="1011"/>
    </row>
    <row r="168" spans="1:17" x14ac:dyDescent="0.25">
      <c r="A168" s="1011"/>
      <c r="B168" s="1011"/>
      <c r="C168" s="1011"/>
      <c r="D168" s="1011"/>
      <c r="E168" s="1011"/>
      <c r="F168" s="1011"/>
      <c r="G168" s="1011"/>
      <c r="H168" s="1011"/>
      <c r="I168" s="1011"/>
      <c r="J168" s="1011"/>
      <c r="K168" s="1011"/>
      <c r="L168" s="1011"/>
      <c r="M168" s="1011"/>
      <c r="N168" s="1011"/>
      <c r="O168" s="1133"/>
      <c r="P168" s="1133"/>
      <c r="Q168" s="1011"/>
    </row>
    <row r="169" spans="1:17" x14ac:dyDescent="0.25">
      <c r="A169" s="1011"/>
      <c r="B169" s="1011"/>
      <c r="C169" s="1011"/>
      <c r="D169" s="1011"/>
      <c r="E169" s="1011"/>
      <c r="F169" s="1011"/>
      <c r="G169" s="1011"/>
      <c r="H169" s="1011"/>
      <c r="I169" s="1011"/>
      <c r="J169" s="1011"/>
      <c r="K169" s="1011"/>
      <c r="L169" s="1011"/>
      <c r="M169" s="1011"/>
      <c r="N169" s="1011"/>
      <c r="O169" s="1133"/>
      <c r="P169" s="1133"/>
      <c r="Q169" s="1011"/>
    </row>
    <row r="170" spans="1:17" x14ac:dyDescent="0.25">
      <c r="A170" s="1011"/>
      <c r="B170" s="1011"/>
      <c r="C170" s="1011"/>
      <c r="D170" s="1011"/>
      <c r="E170" s="1011"/>
      <c r="F170" s="1011"/>
      <c r="G170" s="1011"/>
      <c r="H170" s="1011"/>
      <c r="I170" s="1011"/>
      <c r="J170" s="1011"/>
      <c r="K170" s="1011"/>
      <c r="L170" s="1011"/>
      <c r="M170" s="1011"/>
      <c r="N170" s="1011"/>
      <c r="O170" s="1133"/>
      <c r="P170" s="1133"/>
      <c r="Q170" s="1011"/>
    </row>
    <row r="171" spans="1:17" x14ac:dyDescent="0.25">
      <c r="A171" s="1011"/>
      <c r="B171" s="1011"/>
      <c r="C171" s="1011"/>
      <c r="D171" s="1011"/>
      <c r="E171" s="1011"/>
      <c r="F171" s="1011"/>
      <c r="G171" s="1011"/>
      <c r="H171" s="1011"/>
      <c r="I171" s="1011"/>
      <c r="J171" s="1011"/>
      <c r="K171" s="1011"/>
      <c r="L171" s="1011"/>
      <c r="M171" s="1011"/>
      <c r="N171" s="1011"/>
      <c r="O171" s="1133"/>
      <c r="P171" s="1133"/>
      <c r="Q171" s="1011"/>
    </row>
    <row r="172" spans="1:17" x14ac:dyDescent="0.25">
      <c r="A172" s="1011"/>
      <c r="B172" s="1011"/>
      <c r="C172" s="1011"/>
      <c r="D172" s="1011"/>
      <c r="E172" s="1011"/>
      <c r="F172" s="1011"/>
      <c r="G172" s="1011"/>
      <c r="H172" s="1011"/>
      <c r="I172" s="1011"/>
      <c r="J172" s="1011"/>
      <c r="K172" s="1011"/>
      <c r="L172" s="1011"/>
      <c r="M172" s="1011"/>
      <c r="N172" s="1011"/>
      <c r="O172" s="1133"/>
      <c r="P172" s="1133"/>
      <c r="Q172" s="1011"/>
    </row>
    <row r="173" spans="1:17" x14ac:dyDescent="0.25">
      <c r="A173" s="1011"/>
      <c r="B173" s="1011"/>
      <c r="C173" s="1011"/>
      <c r="D173" s="1011"/>
      <c r="E173" s="1011"/>
      <c r="F173" s="1011"/>
      <c r="G173" s="1011"/>
      <c r="H173" s="1011"/>
      <c r="I173" s="1011"/>
      <c r="J173" s="1011"/>
      <c r="K173" s="1011"/>
      <c r="L173" s="1011"/>
      <c r="M173" s="1011"/>
      <c r="N173" s="1011"/>
      <c r="O173" s="1133"/>
      <c r="P173" s="1133"/>
      <c r="Q173" s="1011"/>
    </row>
    <row r="174" spans="1:17" x14ac:dyDescent="0.25">
      <c r="A174" s="1011"/>
      <c r="B174" s="1011"/>
      <c r="C174" s="1011"/>
      <c r="D174" s="1011"/>
      <c r="E174" s="1011"/>
      <c r="F174" s="1011"/>
      <c r="G174" s="1011"/>
      <c r="H174" s="1011"/>
      <c r="I174" s="1011"/>
      <c r="J174" s="1011"/>
      <c r="K174" s="1011"/>
      <c r="L174" s="1011"/>
      <c r="M174" s="1011"/>
      <c r="N174" s="1011"/>
      <c r="O174" s="1133"/>
      <c r="P174" s="1133"/>
      <c r="Q174" s="1011"/>
    </row>
    <row r="175" spans="1:17" x14ac:dyDescent="0.25">
      <c r="A175" s="1011"/>
      <c r="B175" s="1011"/>
      <c r="C175" s="1011"/>
      <c r="D175" s="1011"/>
      <c r="E175" s="1011"/>
      <c r="F175" s="1011"/>
      <c r="G175" s="1011"/>
      <c r="H175" s="1011"/>
      <c r="I175" s="1011"/>
      <c r="J175" s="1011"/>
      <c r="K175" s="1011"/>
      <c r="L175" s="1011"/>
      <c r="M175" s="1011"/>
      <c r="N175" s="1011"/>
      <c r="O175" s="1133"/>
      <c r="P175" s="1133"/>
      <c r="Q175" s="1011"/>
    </row>
    <row r="176" spans="1:17" x14ac:dyDescent="0.25">
      <c r="A176" s="1011"/>
      <c r="B176" s="1011"/>
      <c r="C176" s="1011"/>
      <c r="D176" s="1011"/>
      <c r="E176" s="1011"/>
      <c r="F176" s="1011"/>
      <c r="G176" s="1011"/>
      <c r="H176" s="1011"/>
      <c r="I176" s="1011"/>
      <c r="J176" s="1011"/>
      <c r="K176" s="1011"/>
      <c r="L176" s="1011"/>
      <c r="M176" s="1011"/>
      <c r="N176" s="1011"/>
      <c r="O176" s="1133"/>
      <c r="P176" s="1133"/>
      <c r="Q176" s="1011"/>
    </row>
    <row r="177" spans="1:17" x14ac:dyDescent="0.25">
      <c r="A177" s="1011"/>
      <c r="B177" s="1011"/>
      <c r="C177" s="1011"/>
      <c r="D177" s="1011"/>
      <c r="E177" s="1011"/>
      <c r="F177" s="1011"/>
      <c r="G177" s="1011"/>
      <c r="H177" s="1011"/>
      <c r="I177" s="1011"/>
      <c r="J177" s="1011"/>
      <c r="K177" s="1011"/>
      <c r="L177" s="1011"/>
      <c r="M177" s="1011"/>
      <c r="N177" s="1011"/>
      <c r="O177" s="1133"/>
      <c r="P177" s="1133"/>
      <c r="Q177" s="1011"/>
    </row>
    <row r="178" spans="1:17" x14ac:dyDescent="0.25">
      <c r="A178" s="1011"/>
      <c r="B178" s="1011"/>
      <c r="C178" s="1011"/>
      <c r="D178" s="1011"/>
      <c r="E178" s="1011"/>
      <c r="F178" s="1011"/>
      <c r="G178" s="1011"/>
      <c r="H178" s="1011"/>
      <c r="I178" s="1011"/>
      <c r="J178" s="1011"/>
      <c r="K178" s="1011"/>
      <c r="L178" s="1011"/>
      <c r="M178" s="1011"/>
      <c r="N178" s="1011"/>
      <c r="O178" s="1133"/>
      <c r="P178" s="1133"/>
      <c r="Q178" s="1011"/>
    </row>
    <row r="179" spans="1:17" x14ac:dyDescent="0.25">
      <c r="A179" s="1011"/>
      <c r="B179" s="1011"/>
      <c r="C179" s="1011"/>
      <c r="D179" s="1011"/>
      <c r="E179" s="1011"/>
      <c r="F179" s="1011"/>
      <c r="G179" s="1011"/>
      <c r="H179" s="1011"/>
      <c r="I179" s="1011"/>
      <c r="J179" s="1011"/>
      <c r="K179" s="1011"/>
      <c r="L179" s="1011"/>
      <c r="M179" s="1011"/>
      <c r="N179" s="1011"/>
      <c r="O179" s="1133"/>
      <c r="P179" s="1133"/>
      <c r="Q179" s="1011"/>
    </row>
    <row r="180" spans="1:17" x14ac:dyDescent="0.25">
      <c r="A180" s="1011"/>
      <c r="B180" s="1011"/>
      <c r="C180" s="1011"/>
      <c r="D180" s="1011"/>
      <c r="E180" s="1011"/>
      <c r="F180" s="1011"/>
      <c r="G180" s="1011"/>
      <c r="H180" s="1011"/>
      <c r="I180" s="1011"/>
      <c r="J180" s="1011"/>
      <c r="K180" s="1011"/>
      <c r="L180" s="1011"/>
      <c r="M180" s="1011"/>
      <c r="N180" s="1011"/>
      <c r="O180" s="1133"/>
      <c r="P180" s="1133"/>
      <c r="Q180" s="1011"/>
    </row>
    <row r="181" spans="1:17" x14ac:dyDescent="0.25">
      <c r="A181" s="1011"/>
      <c r="B181" s="1011"/>
      <c r="C181" s="1011"/>
      <c r="D181" s="1011"/>
      <c r="E181" s="1011"/>
      <c r="F181" s="1011"/>
      <c r="G181" s="1011"/>
      <c r="H181" s="1011"/>
      <c r="I181" s="1011"/>
      <c r="J181" s="1011"/>
      <c r="K181" s="1011"/>
      <c r="L181" s="1011"/>
      <c r="M181" s="1011"/>
      <c r="N181" s="1011"/>
      <c r="O181" s="1133"/>
      <c r="P181" s="1133"/>
      <c r="Q181" s="1011"/>
    </row>
    <row r="182" spans="1:17" x14ac:dyDescent="0.25">
      <c r="A182" s="1011"/>
      <c r="B182" s="1011"/>
      <c r="C182" s="1011"/>
      <c r="D182" s="1011"/>
      <c r="E182" s="1011"/>
      <c r="F182" s="1011"/>
      <c r="G182" s="1011"/>
      <c r="H182" s="1011"/>
      <c r="I182" s="1011"/>
      <c r="J182" s="1011"/>
      <c r="K182" s="1011"/>
      <c r="L182" s="1011"/>
      <c r="M182" s="1011"/>
      <c r="N182" s="1011"/>
      <c r="O182" s="1133"/>
      <c r="P182" s="1133"/>
      <c r="Q182" s="1011"/>
    </row>
    <row r="183" spans="1:17" x14ac:dyDescent="0.25">
      <c r="A183" s="1011"/>
      <c r="B183" s="1011"/>
      <c r="C183" s="1011"/>
      <c r="D183" s="1011"/>
      <c r="E183" s="1011"/>
      <c r="F183" s="1011"/>
      <c r="G183" s="1011"/>
      <c r="H183" s="1011"/>
      <c r="I183" s="1011"/>
      <c r="J183" s="1011"/>
      <c r="K183" s="1011"/>
      <c r="L183" s="1011"/>
      <c r="M183" s="1011"/>
      <c r="N183" s="1011"/>
      <c r="O183" s="1133"/>
      <c r="P183" s="1133"/>
      <c r="Q183" s="1011"/>
    </row>
    <row r="184" spans="1:17" x14ac:dyDescent="0.25">
      <c r="A184" s="1011"/>
      <c r="B184" s="1011"/>
      <c r="C184" s="1011"/>
      <c r="D184" s="1011"/>
      <c r="E184" s="1011"/>
      <c r="F184" s="1011"/>
      <c r="G184" s="1011"/>
      <c r="H184" s="1011"/>
      <c r="I184" s="1011"/>
      <c r="J184" s="1011"/>
      <c r="K184" s="1011"/>
      <c r="L184" s="1011"/>
      <c r="M184" s="1011"/>
      <c r="N184" s="1011"/>
      <c r="O184" s="1133"/>
      <c r="P184" s="1133"/>
      <c r="Q184" s="1011"/>
    </row>
    <row r="185" spans="1:17" x14ac:dyDescent="0.25">
      <c r="A185" s="1011"/>
      <c r="B185" s="1011"/>
      <c r="C185" s="1011"/>
      <c r="D185" s="1011"/>
      <c r="E185" s="1011"/>
      <c r="F185" s="1011"/>
      <c r="G185" s="1011"/>
      <c r="H185" s="1011"/>
      <c r="I185" s="1011"/>
      <c r="J185" s="1011"/>
      <c r="K185" s="1011"/>
      <c r="L185" s="1011"/>
      <c r="M185" s="1011"/>
      <c r="N185" s="1011"/>
      <c r="O185" s="1133"/>
      <c r="P185" s="1133"/>
      <c r="Q185" s="1011"/>
    </row>
    <row r="186" spans="1:17" x14ac:dyDescent="0.25">
      <c r="A186" s="1011"/>
      <c r="B186" s="1011"/>
      <c r="C186" s="1011"/>
      <c r="D186" s="1011"/>
      <c r="E186" s="1011"/>
      <c r="F186" s="1011"/>
      <c r="G186" s="1011"/>
      <c r="H186" s="1011"/>
      <c r="I186" s="1011"/>
      <c r="J186" s="1011"/>
      <c r="K186" s="1011"/>
      <c r="L186" s="1011"/>
      <c r="M186" s="1011"/>
      <c r="N186" s="1011"/>
      <c r="O186" s="1133"/>
      <c r="P186" s="1133"/>
      <c r="Q186" s="1011"/>
    </row>
    <row r="187" spans="1:17" x14ac:dyDescent="0.25">
      <c r="A187" s="1011"/>
      <c r="B187" s="1011"/>
      <c r="C187" s="1011"/>
      <c r="D187" s="1011"/>
      <c r="E187" s="1011"/>
      <c r="F187" s="1011"/>
      <c r="G187" s="1011"/>
      <c r="H187" s="1011"/>
      <c r="I187" s="1011"/>
      <c r="J187" s="1011"/>
      <c r="K187" s="1011"/>
      <c r="L187" s="1011"/>
      <c r="M187" s="1011"/>
      <c r="N187" s="1011"/>
      <c r="O187" s="1133"/>
      <c r="P187" s="1133"/>
      <c r="Q187" s="1011"/>
    </row>
    <row r="188" spans="1:17" x14ac:dyDescent="0.25">
      <c r="A188" s="1011"/>
      <c r="B188" s="1011"/>
      <c r="C188" s="1011"/>
      <c r="D188" s="1011"/>
      <c r="E188" s="1011"/>
      <c r="F188" s="1011"/>
      <c r="G188" s="1011"/>
      <c r="H188" s="1011"/>
      <c r="I188" s="1011"/>
      <c r="J188" s="1011"/>
      <c r="K188" s="1011"/>
      <c r="L188" s="1011"/>
      <c r="M188" s="1011"/>
      <c r="N188" s="1011"/>
      <c r="O188" s="1133"/>
      <c r="P188" s="1133"/>
      <c r="Q188" s="1011"/>
    </row>
    <row r="189" spans="1:17" x14ac:dyDescent="0.25">
      <c r="A189" s="1011"/>
      <c r="B189" s="1011"/>
      <c r="C189" s="1011"/>
      <c r="D189" s="1011"/>
      <c r="E189" s="1011"/>
      <c r="F189" s="1011"/>
      <c r="G189" s="1011"/>
      <c r="H189" s="1011"/>
      <c r="I189" s="1011"/>
      <c r="J189" s="1011"/>
      <c r="K189" s="1011"/>
      <c r="L189" s="1011"/>
      <c r="M189" s="1011"/>
      <c r="N189" s="1011"/>
      <c r="O189" s="1133"/>
      <c r="P189" s="1133"/>
      <c r="Q189" s="1011"/>
    </row>
    <row r="190" spans="1:17" x14ac:dyDescent="0.25">
      <c r="A190" s="1011"/>
      <c r="B190" s="1011"/>
      <c r="C190" s="1011"/>
      <c r="D190" s="1011"/>
      <c r="E190" s="1011"/>
      <c r="F190" s="1011"/>
      <c r="G190" s="1011"/>
      <c r="H190" s="1011"/>
      <c r="I190" s="1011"/>
      <c r="J190" s="1011"/>
      <c r="K190" s="1011"/>
      <c r="L190" s="1011"/>
      <c r="M190" s="1011"/>
      <c r="N190" s="1011"/>
      <c r="O190" s="1133"/>
      <c r="P190" s="1133"/>
      <c r="Q190" s="1011"/>
    </row>
    <row r="191" spans="1:17" x14ac:dyDescent="0.25">
      <c r="A191" s="1011"/>
      <c r="B191" s="1011"/>
      <c r="C191" s="1011"/>
      <c r="D191" s="1011"/>
      <c r="E191" s="1011"/>
      <c r="F191" s="1011"/>
      <c r="G191" s="1011"/>
      <c r="H191" s="1011"/>
      <c r="I191" s="1011"/>
      <c r="J191" s="1011"/>
      <c r="K191" s="1011"/>
      <c r="L191" s="1011"/>
      <c r="M191" s="1011"/>
      <c r="N191" s="1011"/>
      <c r="O191" s="1133"/>
      <c r="P191" s="1133"/>
      <c r="Q191" s="1011"/>
    </row>
    <row r="192" spans="1:17" x14ac:dyDescent="0.25">
      <c r="A192" s="1011"/>
      <c r="B192" s="1011"/>
      <c r="C192" s="1011"/>
      <c r="D192" s="1011"/>
      <c r="E192" s="1011"/>
      <c r="F192" s="1011"/>
      <c r="G192" s="1011"/>
      <c r="H192" s="1011"/>
      <c r="I192" s="1011"/>
      <c r="J192" s="1011"/>
      <c r="K192" s="1011"/>
      <c r="L192" s="1011"/>
      <c r="M192" s="1011"/>
      <c r="N192" s="1011"/>
      <c r="O192" s="1133"/>
      <c r="P192" s="1133"/>
      <c r="Q192" s="1011"/>
    </row>
    <row r="193" spans="1:17" x14ac:dyDescent="0.25">
      <c r="A193" s="1011"/>
      <c r="B193" s="1011"/>
      <c r="C193" s="1011"/>
      <c r="D193" s="1011"/>
      <c r="E193" s="1011"/>
      <c r="F193" s="1011"/>
      <c r="G193" s="1011"/>
      <c r="H193" s="1011"/>
      <c r="I193" s="1011"/>
      <c r="J193" s="1011"/>
      <c r="K193" s="1011"/>
      <c r="L193" s="1011"/>
      <c r="M193" s="1011"/>
      <c r="N193" s="1011"/>
      <c r="O193" s="1133"/>
      <c r="P193" s="1133"/>
      <c r="Q193" s="1011"/>
    </row>
    <row r="194" spans="1:17" x14ac:dyDescent="0.25">
      <c r="A194" s="1011"/>
      <c r="B194" s="1011"/>
      <c r="C194" s="1011"/>
      <c r="D194" s="1011"/>
      <c r="E194" s="1011"/>
      <c r="F194" s="1011"/>
      <c r="G194" s="1011"/>
      <c r="H194" s="1011"/>
      <c r="I194" s="1011"/>
      <c r="J194" s="1011"/>
      <c r="K194" s="1011"/>
      <c r="L194" s="1011"/>
      <c r="M194" s="1011"/>
      <c r="N194" s="1011"/>
      <c r="O194" s="1133"/>
      <c r="P194" s="1133"/>
      <c r="Q194" s="1011"/>
    </row>
    <row r="195" spans="1:17" x14ac:dyDescent="0.25">
      <c r="A195" s="1011"/>
      <c r="B195" s="1011"/>
      <c r="C195" s="1011"/>
      <c r="D195" s="1011"/>
      <c r="E195" s="1011"/>
      <c r="F195" s="1011"/>
      <c r="G195" s="1011"/>
      <c r="H195" s="1011"/>
      <c r="I195" s="1011"/>
      <c r="J195" s="1011"/>
      <c r="K195" s="1011"/>
      <c r="L195" s="1011"/>
      <c r="M195" s="1011"/>
      <c r="N195" s="1011"/>
      <c r="O195" s="1133"/>
      <c r="P195" s="1133"/>
      <c r="Q195" s="1011"/>
    </row>
    <row r="196" spans="1:17" x14ac:dyDescent="0.25">
      <c r="A196" s="1011"/>
      <c r="B196" s="1011"/>
      <c r="C196" s="1011"/>
      <c r="D196" s="1011"/>
      <c r="E196" s="1011"/>
      <c r="F196" s="1011"/>
      <c r="G196" s="1011"/>
      <c r="H196" s="1011"/>
      <c r="I196" s="1011"/>
      <c r="J196" s="1011"/>
      <c r="K196" s="1011"/>
      <c r="L196" s="1011"/>
      <c r="M196" s="1011"/>
      <c r="N196" s="1011"/>
      <c r="O196" s="1133"/>
      <c r="P196" s="1133"/>
      <c r="Q196" s="1011"/>
    </row>
    <row r="197" spans="1:17" x14ac:dyDescent="0.25">
      <c r="A197" s="1011"/>
      <c r="B197" s="1011"/>
      <c r="C197" s="1011"/>
      <c r="D197" s="1011"/>
      <c r="E197" s="1011"/>
      <c r="F197" s="1011"/>
      <c r="G197" s="1011"/>
      <c r="H197" s="1011"/>
      <c r="I197" s="1011"/>
      <c r="J197" s="1011"/>
      <c r="K197" s="1011"/>
      <c r="L197" s="1011"/>
      <c r="M197" s="1011"/>
      <c r="N197" s="1011"/>
      <c r="O197" s="1133"/>
      <c r="P197" s="1133"/>
      <c r="Q197" s="1011"/>
    </row>
    <row r="198" spans="1:17" x14ac:dyDescent="0.25">
      <c r="A198" s="1011"/>
      <c r="B198" s="1011"/>
      <c r="C198" s="1011"/>
      <c r="D198" s="1011"/>
      <c r="E198" s="1011"/>
      <c r="F198" s="1011"/>
      <c r="G198" s="1011"/>
      <c r="H198" s="1011"/>
      <c r="I198" s="1011"/>
      <c r="J198" s="1011"/>
      <c r="K198" s="1011"/>
      <c r="L198" s="1011"/>
      <c r="M198" s="1011"/>
      <c r="N198" s="1011"/>
      <c r="O198" s="1133"/>
      <c r="P198" s="1133"/>
      <c r="Q198" s="1011"/>
    </row>
    <row r="199" spans="1:17" x14ac:dyDescent="0.25">
      <c r="A199" s="1011"/>
      <c r="B199" s="1011"/>
      <c r="C199" s="1011"/>
      <c r="D199" s="1011"/>
      <c r="E199" s="1011"/>
      <c r="F199" s="1011"/>
      <c r="G199" s="1011"/>
      <c r="H199" s="1011"/>
      <c r="I199" s="1011"/>
      <c r="J199" s="1011"/>
      <c r="K199" s="1011"/>
      <c r="L199" s="1011"/>
      <c r="M199" s="1011"/>
      <c r="N199" s="1011"/>
      <c r="O199" s="1133"/>
      <c r="P199" s="1133"/>
      <c r="Q199" s="1011"/>
    </row>
    <row r="200" spans="1:17" x14ac:dyDescent="0.25">
      <c r="A200" s="1011"/>
      <c r="B200" s="1011"/>
      <c r="C200" s="1011"/>
      <c r="D200" s="1011"/>
      <c r="E200" s="1011"/>
      <c r="F200" s="1011"/>
      <c r="G200" s="1011"/>
      <c r="H200" s="1011"/>
      <c r="I200" s="1011"/>
      <c r="J200" s="1011"/>
      <c r="K200" s="1011"/>
      <c r="L200" s="1011"/>
      <c r="M200" s="1011"/>
      <c r="N200" s="1011"/>
      <c r="O200" s="1133"/>
      <c r="P200" s="1133"/>
      <c r="Q200" s="1011"/>
    </row>
    <row r="201" spans="1:17" x14ac:dyDescent="0.25">
      <c r="A201" s="1011"/>
      <c r="B201" s="1011"/>
      <c r="C201" s="1011"/>
      <c r="D201" s="1011"/>
      <c r="E201" s="1011"/>
      <c r="F201" s="1011"/>
      <c r="G201" s="1011"/>
      <c r="H201" s="1011"/>
      <c r="I201" s="1011"/>
      <c r="J201" s="1011"/>
      <c r="K201" s="1011"/>
      <c r="L201" s="1011"/>
      <c r="M201" s="1011"/>
      <c r="N201" s="1011"/>
      <c r="O201" s="1133"/>
      <c r="P201" s="1133"/>
      <c r="Q201" s="1011"/>
    </row>
    <row r="202" spans="1:17" x14ac:dyDescent="0.25">
      <c r="A202" s="1011"/>
      <c r="B202" s="1011"/>
      <c r="C202" s="1011"/>
      <c r="D202" s="1011"/>
      <c r="E202" s="1011"/>
      <c r="F202" s="1011"/>
      <c r="G202" s="1011"/>
      <c r="H202" s="1011"/>
      <c r="I202" s="1011"/>
      <c r="J202" s="1011"/>
      <c r="K202" s="1011"/>
      <c r="L202" s="1011"/>
      <c r="M202" s="1011"/>
      <c r="N202" s="1011"/>
      <c r="O202" s="1133"/>
      <c r="P202" s="1133"/>
      <c r="Q202" s="1011"/>
    </row>
    <row r="203" spans="1:17" x14ac:dyDescent="0.25">
      <c r="A203" s="1011"/>
      <c r="B203" s="1011"/>
      <c r="C203" s="1011"/>
      <c r="D203" s="1011"/>
      <c r="E203" s="1011"/>
      <c r="F203" s="1011"/>
      <c r="G203" s="1011"/>
      <c r="H203" s="1011"/>
      <c r="I203" s="1011"/>
      <c r="J203" s="1011"/>
      <c r="K203" s="1011"/>
      <c r="L203" s="1011"/>
      <c r="M203" s="1011"/>
      <c r="N203" s="1011"/>
      <c r="O203" s="1133"/>
      <c r="P203" s="1133"/>
      <c r="Q203" s="1011"/>
    </row>
    <row r="204" spans="1:17" x14ac:dyDescent="0.25">
      <c r="A204" s="1011"/>
      <c r="B204" s="1011"/>
      <c r="C204" s="1011"/>
      <c r="D204" s="1011"/>
      <c r="E204" s="1011"/>
      <c r="F204" s="1011"/>
      <c r="G204" s="1011"/>
      <c r="H204" s="1011"/>
      <c r="I204" s="1011"/>
      <c r="J204" s="1011"/>
      <c r="K204" s="1011"/>
      <c r="L204" s="1011"/>
      <c r="M204" s="1011"/>
      <c r="N204" s="1011"/>
      <c r="O204" s="1133"/>
      <c r="P204" s="1133"/>
      <c r="Q204" s="1011"/>
    </row>
    <row r="205" spans="1:17" x14ac:dyDescent="0.25">
      <c r="A205" s="1011"/>
      <c r="B205" s="1011"/>
      <c r="C205" s="1011"/>
      <c r="D205" s="1011"/>
      <c r="E205" s="1011"/>
      <c r="F205" s="1011"/>
      <c r="G205" s="1011"/>
      <c r="H205" s="1011"/>
      <c r="I205" s="1011"/>
      <c r="J205" s="1011"/>
      <c r="K205" s="1011"/>
      <c r="L205" s="1011"/>
      <c r="M205" s="1011"/>
      <c r="N205" s="1011"/>
      <c r="O205" s="1133"/>
      <c r="P205" s="1133"/>
      <c r="Q205" s="1011"/>
    </row>
    <row r="206" spans="1:17" x14ac:dyDescent="0.25">
      <c r="A206" s="1011"/>
      <c r="B206" s="1011"/>
      <c r="C206" s="1011"/>
      <c r="D206" s="1011"/>
      <c r="E206" s="1011"/>
      <c r="F206" s="1011"/>
      <c r="G206" s="1011"/>
      <c r="H206" s="1011"/>
      <c r="I206" s="1011"/>
      <c r="J206" s="1011"/>
      <c r="K206" s="1011"/>
      <c r="L206" s="1011"/>
      <c r="M206" s="1011"/>
      <c r="N206" s="1011"/>
      <c r="O206" s="1133"/>
      <c r="P206" s="1133"/>
      <c r="Q206" s="1011"/>
    </row>
    <row r="207" spans="1:17" x14ac:dyDescent="0.25">
      <c r="A207" s="1011"/>
      <c r="B207" s="1011"/>
      <c r="C207" s="1011"/>
      <c r="D207" s="1011"/>
      <c r="E207" s="1011"/>
      <c r="F207" s="1011"/>
      <c r="G207" s="1011"/>
      <c r="H207" s="1011"/>
      <c r="I207" s="1011"/>
      <c r="J207" s="1011"/>
      <c r="K207" s="1011"/>
      <c r="L207" s="1011"/>
      <c r="M207" s="1011"/>
      <c r="N207" s="1011"/>
      <c r="O207" s="1133"/>
      <c r="P207" s="1133"/>
      <c r="Q207" s="1011"/>
    </row>
    <row r="208" spans="1:17" x14ac:dyDescent="0.25">
      <c r="A208" s="1011"/>
      <c r="B208" s="1011"/>
      <c r="C208" s="1011"/>
      <c r="D208" s="1011"/>
      <c r="E208" s="1011"/>
      <c r="F208" s="1011"/>
      <c r="G208" s="1011"/>
      <c r="H208" s="1011"/>
      <c r="I208" s="1011"/>
      <c r="J208" s="1011"/>
      <c r="K208" s="1011"/>
      <c r="L208" s="1011"/>
      <c r="M208" s="1011"/>
      <c r="N208" s="1011"/>
      <c r="O208" s="1133"/>
      <c r="P208" s="1133"/>
      <c r="Q208" s="1011"/>
    </row>
    <row r="209" spans="1:17" x14ac:dyDescent="0.25">
      <c r="A209" s="1011"/>
      <c r="B209" s="1011"/>
      <c r="C209" s="1011"/>
      <c r="D209" s="1011"/>
      <c r="E209" s="1011"/>
      <c r="F209" s="1011"/>
      <c r="G209" s="1011"/>
      <c r="H209" s="1011"/>
      <c r="I209" s="1011"/>
      <c r="J209" s="1011"/>
      <c r="K209" s="1011"/>
      <c r="L209" s="1011"/>
      <c r="M209" s="1011"/>
      <c r="N209" s="1011"/>
      <c r="O209" s="1133"/>
      <c r="P209" s="1133"/>
      <c r="Q209" s="1011"/>
    </row>
    <row r="210" spans="1:17" x14ac:dyDescent="0.25">
      <c r="A210" s="1011"/>
      <c r="B210" s="1011"/>
      <c r="C210" s="1011"/>
      <c r="D210" s="1011"/>
      <c r="E210" s="1011"/>
      <c r="F210" s="1011"/>
      <c r="G210" s="1011"/>
      <c r="H210" s="1011"/>
      <c r="I210" s="1011"/>
      <c r="J210" s="1011"/>
      <c r="K210" s="1011"/>
      <c r="L210" s="1011"/>
      <c r="M210" s="1011"/>
      <c r="N210" s="1011"/>
      <c r="O210" s="1133"/>
      <c r="P210" s="1133"/>
      <c r="Q210" s="1011"/>
    </row>
    <row r="211" spans="1:17" x14ac:dyDescent="0.25">
      <c r="A211" s="1011"/>
      <c r="B211" s="1011"/>
      <c r="C211" s="1011"/>
      <c r="D211" s="1011"/>
      <c r="E211" s="1011"/>
      <c r="F211" s="1011"/>
      <c r="G211" s="1011"/>
      <c r="H211" s="1011"/>
      <c r="I211" s="1011"/>
      <c r="J211" s="1011"/>
      <c r="K211" s="1011"/>
      <c r="L211" s="1011"/>
      <c r="M211" s="1011"/>
      <c r="N211" s="1011"/>
      <c r="O211" s="1133"/>
      <c r="P211" s="1133"/>
      <c r="Q211" s="1011"/>
    </row>
    <row r="212" spans="1:17" x14ac:dyDescent="0.25">
      <c r="A212" s="1011"/>
      <c r="B212" s="1011"/>
      <c r="C212" s="1011"/>
      <c r="D212" s="1011"/>
      <c r="E212" s="1011"/>
      <c r="F212" s="1011"/>
      <c r="G212" s="1011"/>
      <c r="H212" s="1011"/>
      <c r="I212" s="1011"/>
      <c r="J212" s="1011"/>
      <c r="K212" s="1011"/>
      <c r="L212" s="1011"/>
      <c r="M212" s="1011"/>
      <c r="N212" s="1011"/>
      <c r="O212" s="1133"/>
      <c r="P212" s="1133"/>
      <c r="Q212" s="1011"/>
    </row>
    <row r="213" spans="1:17" x14ac:dyDescent="0.25">
      <c r="A213" s="1011"/>
      <c r="B213" s="1011"/>
      <c r="C213" s="1011"/>
      <c r="D213" s="1011"/>
      <c r="E213" s="1011"/>
      <c r="F213" s="1011"/>
      <c r="G213" s="1011"/>
      <c r="H213" s="1011"/>
      <c r="I213" s="1011"/>
      <c r="J213" s="1011"/>
      <c r="K213" s="1011"/>
      <c r="L213" s="1011"/>
      <c r="M213" s="1011"/>
      <c r="N213" s="1011"/>
      <c r="O213" s="1133"/>
      <c r="P213" s="1133"/>
      <c r="Q213" s="1011"/>
    </row>
    <row r="214" spans="1:17" x14ac:dyDescent="0.25">
      <c r="A214" s="1011"/>
      <c r="B214" s="1011"/>
      <c r="C214" s="1011"/>
      <c r="D214" s="1011"/>
      <c r="E214" s="1011"/>
      <c r="F214" s="1011"/>
      <c r="G214" s="1011"/>
      <c r="H214" s="1011"/>
      <c r="I214" s="1011"/>
      <c r="J214" s="1011"/>
      <c r="K214" s="1011"/>
      <c r="L214" s="1011"/>
      <c r="M214" s="1011"/>
      <c r="N214" s="1011"/>
      <c r="O214" s="1133"/>
      <c r="P214" s="1133"/>
      <c r="Q214" s="1011"/>
    </row>
    <row r="215" spans="1:17" x14ac:dyDescent="0.25">
      <c r="A215" s="1011"/>
      <c r="B215" s="1011"/>
      <c r="C215" s="1011"/>
      <c r="D215" s="1011"/>
      <c r="E215" s="1011"/>
      <c r="F215" s="1011"/>
      <c r="G215" s="1011"/>
      <c r="H215" s="1011"/>
      <c r="I215" s="1011"/>
      <c r="J215" s="1011"/>
      <c r="K215" s="1011"/>
      <c r="L215" s="1011"/>
      <c r="M215" s="1011"/>
      <c r="N215" s="1011"/>
      <c r="O215" s="1133"/>
      <c r="P215" s="1133"/>
      <c r="Q215" s="1011"/>
    </row>
    <row r="216" spans="1:17" x14ac:dyDescent="0.25">
      <c r="A216" s="1011"/>
      <c r="B216" s="1011"/>
      <c r="C216" s="1011"/>
      <c r="D216" s="1011"/>
      <c r="E216" s="1011"/>
      <c r="F216" s="1011"/>
      <c r="G216" s="1011"/>
      <c r="H216" s="1011"/>
      <c r="I216" s="1011"/>
      <c r="J216" s="1011"/>
      <c r="K216" s="1011"/>
      <c r="L216" s="1011"/>
      <c r="M216" s="1011"/>
      <c r="N216" s="1011"/>
      <c r="O216" s="1133"/>
      <c r="P216" s="1133"/>
      <c r="Q216" s="1011"/>
    </row>
    <row r="217" spans="1:17" x14ac:dyDescent="0.25">
      <c r="A217" s="1011"/>
      <c r="B217" s="1011"/>
      <c r="C217" s="1011"/>
      <c r="D217" s="1011"/>
      <c r="E217" s="1011"/>
      <c r="F217" s="1011"/>
      <c r="G217" s="1011"/>
      <c r="H217" s="1011"/>
      <c r="I217" s="1011"/>
      <c r="J217" s="1011"/>
      <c r="K217" s="1011"/>
      <c r="L217" s="1011"/>
      <c r="M217" s="1011"/>
      <c r="N217" s="1011"/>
      <c r="O217" s="1133"/>
      <c r="P217" s="1133"/>
      <c r="Q217" s="1011"/>
    </row>
    <row r="218" spans="1:17" x14ac:dyDescent="0.25">
      <c r="A218" s="1011"/>
      <c r="B218" s="1011"/>
      <c r="C218" s="1011"/>
      <c r="D218" s="1011"/>
      <c r="E218" s="1011"/>
      <c r="F218" s="1011"/>
      <c r="G218" s="1011"/>
      <c r="H218" s="1011"/>
      <c r="I218" s="1011"/>
      <c r="J218" s="1011"/>
      <c r="K218" s="1011"/>
      <c r="L218" s="1011"/>
      <c r="M218" s="1011"/>
      <c r="N218" s="1011"/>
      <c r="O218" s="1133"/>
      <c r="P218" s="1133"/>
      <c r="Q218" s="1011"/>
    </row>
    <row r="219" spans="1:17" x14ac:dyDescent="0.25">
      <c r="A219" s="1011"/>
      <c r="B219" s="1011"/>
      <c r="C219" s="1011"/>
      <c r="D219" s="1011"/>
      <c r="E219" s="1011"/>
      <c r="F219" s="1011"/>
      <c r="G219" s="1011"/>
      <c r="H219" s="1011"/>
      <c r="I219" s="1011"/>
      <c r="J219" s="1011"/>
      <c r="K219" s="1011"/>
      <c r="L219" s="1011"/>
      <c r="M219" s="1011"/>
      <c r="N219" s="1011"/>
      <c r="O219" s="1133"/>
      <c r="P219" s="1133"/>
      <c r="Q219" s="1011"/>
    </row>
    <row r="220" spans="1:17" x14ac:dyDescent="0.25">
      <c r="A220" s="1011"/>
      <c r="B220" s="1011"/>
      <c r="C220" s="1011"/>
      <c r="D220" s="1011"/>
      <c r="E220" s="1011"/>
      <c r="F220" s="1011"/>
      <c r="G220" s="1011"/>
      <c r="H220" s="1011"/>
      <c r="I220" s="1011"/>
      <c r="J220" s="1011"/>
      <c r="K220" s="1011"/>
      <c r="L220" s="1011"/>
      <c r="M220" s="1011"/>
      <c r="N220" s="1011"/>
      <c r="O220" s="1133"/>
      <c r="P220" s="1133"/>
      <c r="Q220" s="1011"/>
    </row>
    <row r="221" spans="1:17" x14ac:dyDescent="0.25">
      <c r="A221" s="1011"/>
      <c r="B221" s="1011"/>
      <c r="C221" s="1011"/>
      <c r="D221" s="1011"/>
      <c r="E221" s="1011"/>
      <c r="F221" s="1011"/>
      <c r="G221" s="1011"/>
      <c r="H221" s="1011"/>
      <c r="I221" s="1011"/>
      <c r="J221" s="1011"/>
      <c r="K221" s="1011"/>
      <c r="L221" s="1011"/>
      <c r="M221" s="1011"/>
      <c r="N221" s="1011"/>
      <c r="O221" s="1133"/>
      <c r="P221" s="1133"/>
      <c r="Q221" s="1011"/>
    </row>
    <row r="222" spans="1:17" x14ac:dyDescent="0.25">
      <c r="A222" s="1011"/>
      <c r="B222" s="1011"/>
      <c r="C222" s="1011"/>
      <c r="D222" s="1011"/>
      <c r="E222" s="1011"/>
      <c r="F222" s="1011"/>
      <c r="G222" s="1011"/>
      <c r="H222" s="1011"/>
      <c r="I222" s="1011"/>
      <c r="J222" s="1011"/>
      <c r="K222" s="1011"/>
      <c r="L222" s="1011"/>
      <c r="M222" s="1011"/>
      <c r="N222" s="1011"/>
      <c r="O222" s="1133"/>
      <c r="P222" s="1133"/>
      <c r="Q222" s="1011"/>
    </row>
    <row r="223" spans="1:17" x14ac:dyDescent="0.25">
      <c r="A223" s="1011"/>
      <c r="B223" s="1011"/>
      <c r="C223" s="1011"/>
      <c r="D223" s="1011"/>
      <c r="E223" s="1011"/>
      <c r="F223" s="1011"/>
      <c r="G223" s="1011"/>
      <c r="H223" s="1011"/>
      <c r="I223" s="1011"/>
      <c r="J223" s="1011"/>
      <c r="K223" s="1011"/>
      <c r="L223" s="1011"/>
      <c r="M223" s="1011"/>
      <c r="N223" s="1011"/>
      <c r="O223" s="1133"/>
      <c r="P223" s="1133"/>
      <c r="Q223" s="1011"/>
    </row>
    <row r="224" spans="1:17" x14ac:dyDescent="0.25">
      <c r="A224" s="1011"/>
      <c r="B224" s="1011"/>
      <c r="C224" s="1011"/>
      <c r="D224" s="1011"/>
      <c r="E224" s="1011"/>
      <c r="F224" s="1011"/>
      <c r="G224" s="1011"/>
      <c r="H224" s="1011"/>
      <c r="I224" s="1011"/>
      <c r="J224" s="1011"/>
      <c r="K224" s="1011"/>
      <c r="L224" s="1011"/>
      <c r="M224" s="1011"/>
      <c r="N224" s="1011"/>
      <c r="O224" s="1133"/>
      <c r="P224" s="1133"/>
      <c r="Q224" s="1011"/>
    </row>
    <row r="225" spans="1:17" x14ac:dyDescent="0.25">
      <c r="A225" s="1011"/>
      <c r="B225" s="1011"/>
      <c r="C225" s="1011"/>
      <c r="D225" s="1011"/>
      <c r="E225" s="1011"/>
      <c r="F225" s="1011"/>
      <c r="G225" s="1011"/>
      <c r="H225" s="1011"/>
      <c r="I225" s="1011"/>
      <c r="J225" s="1011"/>
      <c r="K225" s="1011"/>
      <c r="L225" s="1011"/>
      <c r="M225" s="1011"/>
      <c r="N225" s="1011"/>
      <c r="O225" s="1133"/>
      <c r="P225" s="1133"/>
      <c r="Q225" s="1011"/>
    </row>
    <row r="226" spans="1:17" x14ac:dyDescent="0.25">
      <c r="A226" s="1011"/>
      <c r="B226" s="1011"/>
      <c r="C226" s="1011"/>
      <c r="D226" s="1011"/>
      <c r="E226" s="1011"/>
      <c r="F226" s="1011"/>
      <c r="G226" s="1011"/>
      <c r="H226" s="1011"/>
      <c r="I226" s="1011"/>
      <c r="J226" s="1011"/>
      <c r="K226" s="1011"/>
      <c r="L226" s="1011"/>
      <c r="M226" s="1011"/>
      <c r="N226" s="1011"/>
      <c r="O226" s="1133"/>
      <c r="P226" s="1133"/>
      <c r="Q226" s="1011"/>
    </row>
    <row r="227" spans="1:17" x14ac:dyDescent="0.25">
      <c r="A227" s="1011"/>
      <c r="B227" s="1011"/>
      <c r="C227" s="1011"/>
      <c r="D227" s="1011"/>
      <c r="E227" s="1011"/>
      <c r="F227" s="1011"/>
      <c r="G227" s="1011"/>
      <c r="H227" s="1011"/>
      <c r="I227" s="1011"/>
      <c r="J227" s="1011"/>
      <c r="K227" s="1011"/>
      <c r="L227" s="1011"/>
      <c r="M227" s="1011"/>
      <c r="N227" s="1011"/>
      <c r="O227" s="1133"/>
      <c r="P227" s="1133"/>
      <c r="Q227" s="1011"/>
    </row>
    <row r="228" spans="1:17" x14ac:dyDescent="0.25">
      <c r="O228" s="1129"/>
      <c r="P228" s="1129"/>
    </row>
    <row r="229" spans="1:17" x14ac:dyDescent="0.25">
      <c r="O229" s="1129"/>
      <c r="P229" s="1129"/>
    </row>
    <row r="230" spans="1:17" x14ac:dyDescent="0.25">
      <c r="O230" s="1129"/>
      <c r="P230" s="1129"/>
    </row>
    <row r="231" spans="1:17" x14ac:dyDescent="0.25">
      <c r="O231" s="1129"/>
      <c r="P231" s="1129"/>
    </row>
    <row r="232" spans="1:17" x14ac:dyDescent="0.25">
      <c r="O232" s="1129"/>
      <c r="P232" s="1129"/>
    </row>
    <row r="233" spans="1:17" x14ac:dyDescent="0.25">
      <c r="O233" s="1129"/>
      <c r="P233" s="1129"/>
    </row>
    <row r="234" spans="1:17" x14ac:dyDescent="0.25">
      <c r="O234" s="1129"/>
      <c r="P234" s="1129"/>
    </row>
    <row r="235" spans="1:17" x14ac:dyDescent="0.25">
      <c r="O235" s="1129"/>
      <c r="P235" s="1129"/>
    </row>
    <row r="236" spans="1:17" x14ac:dyDescent="0.25">
      <c r="O236" s="1129"/>
      <c r="P236" s="1129"/>
    </row>
    <row r="237" spans="1:17" x14ac:dyDescent="0.25">
      <c r="O237" s="1129"/>
      <c r="P237" s="1129"/>
    </row>
    <row r="238" spans="1:17" x14ac:dyDescent="0.25">
      <c r="O238" s="1129"/>
      <c r="P238" s="1129"/>
    </row>
    <row r="239" spans="1:17" x14ac:dyDescent="0.25">
      <c r="O239" s="1129"/>
      <c r="P239" s="1129"/>
    </row>
    <row r="240" spans="1:17" x14ac:dyDescent="0.25">
      <c r="O240" s="1129"/>
      <c r="P240" s="1129"/>
    </row>
    <row r="241" spans="15:16" x14ac:dyDescent="0.25">
      <c r="O241" s="1129"/>
      <c r="P241" s="1129"/>
    </row>
    <row r="242" spans="15:16" x14ac:dyDescent="0.25">
      <c r="O242" s="1129"/>
      <c r="P242" s="1129"/>
    </row>
    <row r="243" spans="15:16" x14ac:dyDescent="0.25">
      <c r="O243" s="1129"/>
      <c r="P243" s="1129"/>
    </row>
    <row r="244" spans="15:16" x14ac:dyDescent="0.25">
      <c r="O244" s="1129"/>
      <c r="P244" s="1129"/>
    </row>
    <row r="245" spans="15:16" x14ac:dyDescent="0.25">
      <c r="O245" s="1129"/>
      <c r="P245" s="1129"/>
    </row>
    <row r="246" spans="15:16" x14ac:dyDescent="0.25">
      <c r="O246" s="1129"/>
      <c r="P246" s="1129"/>
    </row>
    <row r="247" spans="15:16" x14ac:dyDescent="0.25">
      <c r="O247" s="1129"/>
      <c r="P247" s="1129"/>
    </row>
    <row r="248" spans="15:16" x14ac:dyDescent="0.25">
      <c r="O248" s="1129"/>
      <c r="P248" s="1129"/>
    </row>
    <row r="249" spans="15:16" x14ac:dyDescent="0.25">
      <c r="O249" s="1129"/>
      <c r="P249" s="1129"/>
    </row>
    <row r="250" spans="15:16" x14ac:dyDescent="0.25">
      <c r="O250" s="1129"/>
      <c r="P250" s="1129"/>
    </row>
    <row r="251" spans="15:16" x14ac:dyDescent="0.25">
      <c r="O251" s="1129"/>
      <c r="P251" s="1129"/>
    </row>
    <row r="252" spans="15:16" x14ac:dyDescent="0.25">
      <c r="O252" s="1129"/>
      <c r="P252" s="1129"/>
    </row>
    <row r="253" spans="15:16" x14ac:dyDescent="0.25">
      <c r="O253" s="1129"/>
      <c r="P253" s="1129"/>
    </row>
    <row r="254" spans="15:16" x14ac:dyDescent="0.25">
      <c r="O254" s="1129"/>
      <c r="P254" s="1129"/>
    </row>
  </sheetData>
  <mergeCells count="8">
    <mergeCell ref="A2:G2"/>
    <mergeCell ref="A3:G3"/>
    <mergeCell ref="A15:H15"/>
    <mergeCell ref="A6:Q6"/>
    <mergeCell ref="A5:Q5"/>
    <mergeCell ref="O7:Q7"/>
    <mergeCell ref="A7:A8"/>
    <mergeCell ref="B7:B8"/>
  </mergeCells>
  <phoneticPr fontId="56" type="noConversion"/>
  <pageMargins left="0.23622047244094491" right="0.23622047244094491" top="0.39370078740157483" bottom="0.74803149606299213" header="0.31496062992125984" footer="0.31496062992125984"/>
  <pageSetup paperSize="9" scale="68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Q254"/>
  <sheetViews>
    <sheetView showGridLines="0" zoomScale="90" zoomScaleNormal="90" workbookViewId="0"/>
  </sheetViews>
  <sheetFormatPr defaultColWidth="8.85546875" defaultRowHeight="15" x14ac:dyDescent="0.25"/>
  <cols>
    <col min="1" max="1" width="33.42578125" customWidth="1"/>
    <col min="2" max="2" width="11.85546875" customWidth="1"/>
    <col min="3" max="14" width="11.5703125" customWidth="1"/>
    <col min="15" max="15" width="9.42578125" bestFit="1" customWidth="1"/>
    <col min="16" max="16" width="6.7109375" customWidth="1"/>
    <col min="17" max="17" width="8" customWidth="1"/>
  </cols>
  <sheetData>
    <row r="1" spans="1:17" ht="42" customHeight="1" x14ac:dyDescent="0.25"/>
    <row r="2" spans="1:17" ht="18" x14ac:dyDescent="0.35">
      <c r="A2" s="1239"/>
      <c r="B2" s="1239"/>
      <c r="C2" s="1239"/>
      <c r="D2" s="1239"/>
      <c r="E2" s="1239"/>
      <c r="F2" s="1239"/>
      <c r="G2" s="1239"/>
      <c r="H2" s="1"/>
    </row>
    <row r="3" spans="1:17" ht="18" x14ac:dyDescent="0.35">
      <c r="A3" s="1239"/>
      <c r="B3" s="1239"/>
      <c r="C3" s="1239"/>
      <c r="D3" s="1239"/>
      <c r="E3" s="1239"/>
      <c r="F3" s="1239"/>
      <c r="G3" s="1239"/>
      <c r="H3" s="1"/>
    </row>
    <row r="5" spans="1:17" ht="20.25" customHeight="1" x14ac:dyDescent="0.25">
      <c r="A5" s="1242" t="s">
        <v>567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</row>
    <row r="6" spans="1:17" ht="20.25" customHeight="1" x14ac:dyDescent="0.25">
      <c r="A6" s="1242" t="s">
        <v>621</v>
      </c>
      <c r="B6" s="1242"/>
      <c r="C6" s="1242"/>
      <c r="D6" s="1242"/>
      <c r="E6" s="1242"/>
      <c r="F6" s="1242"/>
      <c r="G6" s="1242"/>
      <c r="H6" s="1242"/>
      <c r="I6" s="1242"/>
      <c r="J6" s="1242"/>
      <c r="K6" s="1242"/>
      <c r="L6" s="1242"/>
      <c r="M6" s="1242"/>
      <c r="N6" s="1242"/>
      <c r="O6" s="1242"/>
      <c r="P6" s="1242"/>
      <c r="Q6" s="1242"/>
    </row>
    <row r="7" spans="1:17" ht="20.25" customHeight="1" x14ac:dyDescent="0.25">
      <c r="A7" s="1248" t="s">
        <v>14</v>
      </c>
      <c r="B7" s="1246" t="s">
        <v>592</v>
      </c>
      <c r="C7" s="1111" t="s">
        <v>577</v>
      </c>
      <c r="D7" s="1111" t="s">
        <v>578</v>
      </c>
      <c r="E7" s="1111" t="s">
        <v>579</v>
      </c>
      <c r="F7" s="1111" t="s">
        <v>580</v>
      </c>
      <c r="G7" s="1111" t="s">
        <v>581</v>
      </c>
      <c r="H7" s="1111" t="s">
        <v>582</v>
      </c>
      <c r="I7" s="1111" t="s">
        <v>583</v>
      </c>
      <c r="J7" s="1111" t="s">
        <v>584</v>
      </c>
      <c r="K7" s="1111" t="s">
        <v>585</v>
      </c>
      <c r="L7" s="1111" t="s">
        <v>586</v>
      </c>
      <c r="M7" s="1111" t="s">
        <v>587</v>
      </c>
      <c r="N7" s="1111" t="s">
        <v>588</v>
      </c>
      <c r="O7" s="1243" t="s">
        <v>589</v>
      </c>
      <c r="P7" s="1244"/>
      <c r="Q7" s="1245"/>
    </row>
    <row r="8" spans="1:17" x14ac:dyDescent="0.25">
      <c r="A8" s="1249"/>
      <c r="B8" s="1247"/>
      <c r="C8" s="1004" t="s">
        <v>590</v>
      </c>
      <c r="D8" s="1004" t="s">
        <v>590</v>
      </c>
      <c r="E8" s="1004" t="s">
        <v>590</v>
      </c>
      <c r="F8" s="1004" t="s">
        <v>590</v>
      </c>
      <c r="G8" s="1004" t="s">
        <v>590</v>
      </c>
      <c r="H8" s="1004" t="s">
        <v>590</v>
      </c>
      <c r="I8" s="1004" t="s">
        <v>590</v>
      </c>
      <c r="J8" s="1004" t="s">
        <v>590</v>
      </c>
      <c r="K8" s="1004" t="s">
        <v>590</v>
      </c>
      <c r="L8" s="1004" t="s">
        <v>590</v>
      </c>
      <c r="M8" s="1004" t="s">
        <v>590</v>
      </c>
      <c r="N8" s="1004" t="s">
        <v>590</v>
      </c>
      <c r="O8" s="1004" t="s">
        <v>591</v>
      </c>
      <c r="P8" s="1004" t="s">
        <v>590</v>
      </c>
      <c r="Q8" s="1004" t="s">
        <v>1</v>
      </c>
    </row>
    <row r="9" spans="1:17" ht="25.5" customHeight="1" x14ac:dyDescent="0.25">
      <c r="A9" s="1080" t="s">
        <v>134</v>
      </c>
      <c r="B9" s="1110">
        <v>70</v>
      </c>
      <c r="C9" s="1113">
        <v>70</v>
      </c>
      <c r="D9" s="1113">
        <v>70</v>
      </c>
      <c r="E9" s="1113">
        <v>74</v>
      </c>
      <c r="F9" s="1113">
        <v>71</v>
      </c>
      <c r="G9" s="1113">
        <v>76</v>
      </c>
      <c r="H9" s="1113">
        <v>71</v>
      </c>
      <c r="I9" s="1113">
        <v>69</v>
      </c>
      <c r="J9" s="1113">
        <v>70</v>
      </c>
      <c r="K9" s="1113">
        <v>70</v>
      </c>
      <c r="L9" s="1113">
        <v>70</v>
      </c>
      <c r="M9" s="1113">
        <v>70</v>
      </c>
      <c r="N9" s="1113">
        <v>70</v>
      </c>
      <c r="O9" s="1135">
        <f>B9*(IF(C9="",0,1)+IF(D9="",0,1)+IF(E9="",0,1)+IF(F9="",0,1)+IF(G9="",0,1)+IF(H9="",0,1)+IF(I9="",0,1)+IF(J9="",0,1)+IF(K9="",0,1)+IF(L9="",0,1)+IF(M9="",0,1)+IF(N9="",0,1))</f>
        <v>840</v>
      </c>
      <c r="P9" s="1135">
        <f>SUM(C9:N9)</f>
        <v>851</v>
      </c>
      <c r="Q9" s="1043">
        <f>IF(O9=0,"-",P9/O9)</f>
        <v>1.013095238095238</v>
      </c>
    </row>
    <row r="10" spans="1:17" s="1125" customFormat="1" ht="17.25" customHeight="1" x14ac:dyDescent="0.25">
      <c r="A10" s="1111" t="s">
        <v>7</v>
      </c>
      <c r="B10" s="1119">
        <f>SUM(B9)</f>
        <v>70</v>
      </c>
      <c r="C10" s="1119">
        <f>SUM(C9)</f>
        <v>70</v>
      </c>
      <c r="D10" s="1119">
        <f>SUM(D9)</f>
        <v>70</v>
      </c>
      <c r="E10" s="1119">
        <f>SUM(E9)</f>
        <v>74</v>
      </c>
      <c r="F10" s="1119">
        <f>SUM(F9)</f>
        <v>71</v>
      </c>
      <c r="G10" s="1119">
        <f t="shared" ref="G10" si="0">SUM(G9)</f>
        <v>76</v>
      </c>
      <c r="H10" s="1119">
        <f t="shared" ref="H10" si="1">SUM(H9)</f>
        <v>71</v>
      </c>
      <c r="I10" s="1119">
        <f>SUM(I9)</f>
        <v>69</v>
      </c>
      <c r="J10" s="1119">
        <f t="shared" ref="J10" si="2">SUM(J9)</f>
        <v>70</v>
      </c>
      <c r="K10" s="1119">
        <f t="shared" ref="K10" si="3">SUM(K9)</f>
        <v>70</v>
      </c>
      <c r="L10" s="1119">
        <f>SUM(L9)</f>
        <v>70</v>
      </c>
      <c r="M10" s="1119">
        <f t="shared" ref="M10" si="4">SUM(M9)</f>
        <v>70</v>
      </c>
      <c r="N10" s="1119">
        <f t="shared" ref="N10:P10" si="5">SUM(N9)</f>
        <v>70</v>
      </c>
      <c r="O10" s="1122">
        <f t="shared" si="5"/>
        <v>840</v>
      </c>
      <c r="P10" s="1122">
        <f t="shared" si="5"/>
        <v>851</v>
      </c>
      <c r="Q10" s="1120">
        <f>IF(O10=0,"-",P10/O10)</f>
        <v>1.013095238095238</v>
      </c>
    </row>
    <row r="11" spans="1:17" x14ac:dyDescent="0.25">
      <c r="A11" s="1011"/>
      <c r="B11" s="1011"/>
      <c r="C11" s="1011"/>
      <c r="D11" s="1011"/>
      <c r="E11" s="1011"/>
      <c r="F11" s="1011"/>
      <c r="G11" s="1011"/>
      <c r="H11" s="1011"/>
      <c r="I11" s="1011"/>
      <c r="J11" s="1011"/>
      <c r="K11" s="1011"/>
      <c r="L11" s="1011"/>
      <c r="M11" s="1011"/>
      <c r="N11" s="1011"/>
      <c r="O11" s="1136"/>
      <c r="P11" s="1136"/>
      <c r="Q11" s="1011"/>
    </row>
    <row r="12" spans="1:17" x14ac:dyDescent="0.25">
      <c r="A12" s="1108" t="s">
        <v>575</v>
      </c>
      <c r="B12" s="1011"/>
      <c r="C12" s="1011"/>
      <c r="D12" s="1011"/>
      <c r="E12" s="1011"/>
      <c r="F12" s="1011"/>
      <c r="G12" s="1011"/>
      <c r="H12" s="1011"/>
      <c r="I12" s="1011"/>
      <c r="J12" s="1011"/>
      <c r="K12" s="1011"/>
      <c r="L12" s="1011"/>
      <c r="M12" s="1011"/>
      <c r="N12" s="1011"/>
      <c r="O12" s="1136"/>
      <c r="P12" s="1136"/>
      <c r="Q12" s="1011"/>
    </row>
    <row r="13" spans="1:17" ht="15.75" hidden="1" x14ac:dyDescent="0.25">
      <c r="A13" s="1253" t="s">
        <v>416</v>
      </c>
      <c r="B13" s="1254"/>
      <c r="C13" s="1254"/>
      <c r="D13" s="1254"/>
      <c r="E13" s="1254"/>
      <c r="F13" s="1254"/>
      <c r="G13" s="1254"/>
      <c r="H13" s="1254"/>
      <c r="I13" s="1011"/>
      <c r="J13" s="1011"/>
      <c r="K13" s="1011"/>
      <c r="L13" s="1011"/>
      <c r="M13" s="1011"/>
      <c r="N13" s="1011"/>
      <c r="O13" s="1136"/>
      <c r="P13" s="1136"/>
      <c r="Q13" s="1011"/>
    </row>
    <row r="14" spans="1:17" ht="23.25" hidden="1" thickBot="1" x14ac:dyDescent="0.3">
      <c r="A14" s="1012" t="s">
        <v>14</v>
      </c>
      <c r="B14" s="1013" t="s">
        <v>198</v>
      </c>
      <c r="C14" s="1012" t="str">
        <f>'UBS Izolina Mazzei'!C34</f>
        <v>Real.</v>
      </c>
      <c r="D14" s="1012" t="str">
        <f>'UBS Izolina Mazzei'!D34</f>
        <v>Real.</v>
      </c>
      <c r="E14" s="1012" t="str">
        <f>'UBS Izolina Mazzei'!E34</f>
        <v>Real.</v>
      </c>
      <c r="F14" s="1012" t="str">
        <f>'UBS Izolina Mazzei'!F34</f>
        <v>Real.</v>
      </c>
      <c r="G14" s="1012" t="str">
        <f>'UBS Izolina Mazzei'!G34</f>
        <v>Real.</v>
      </c>
      <c r="H14" s="1012" t="str">
        <f>'UBS Izolina Mazzei'!H34</f>
        <v>Real.</v>
      </c>
      <c r="I14" s="1011"/>
      <c r="J14" s="1011"/>
      <c r="K14" s="1011"/>
      <c r="L14" s="1011"/>
      <c r="M14" s="1011"/>
      <c r="N14" s="1011"/>
      <c r="O14" s="1136"/>
      <c r="P14" s="1136"/>
      <c r="Q14" s="1011"/>
    </row>
    <row r="15" spans="1:17" ht="24" hidden="1" x14ac:dyDescent="0.25">
      <c r="A15" s="1081" t="s">
        <v>129</v>
      </c>
      <c r="B15" s="1017">
        <v>6</v>
      </c>
      <c r="C15" s="1075">
        <v>6</v>
      </c>
      <c r="D15" s="1016"/>
      <c r="E15" s="1016"/>
      <c r="F15" s="1016"/>
      <c r="G15" s="1016"/>
      <c r="H15" s="1016"/>
      <c r="I15" s="1011"/>
      <c r="J15" s="1011"/>
      <c r="K15" s="1011"/>
      <c r="L15" s="1011"/>
      <c r="M15" s="1011"/>
      <c r="N15" s="1011"/>
      <c r="O15" s="1136"/>
      <c r="P15" s="1136"/>
      <c r="Q15" s="1011"/>
    </row>
    <row r="16" spans="1:17" hidden="1" x14ac:dyDescent="0.25">
      <c r="A16" s="1014" t="s">
        <v>130</v>
      </c>
      <c r="B16" s="1024">
        <v>1</v>
      </c>
      <c r="C16" s="1066">
        <v>1</v>
      </c>
      <c r="D16" s="1067"/>
      <c r="E16" s="1067"/>
      <c r="F16" s="1067"/>
      <c r="G16" s="1067"/>
      <c r="H16" s="1067"/>
      <c r="I16" s="1011"/>
      <c r="J16" s="1011"/>
      <c r="K16" s="1011"/>
      <c r="L16" s="1011"/>
      <c r="M16" s="1011"/>
      <c r="N16" s="1011"/>
      <c r="O16" s="1136"/>
      <c r="P16" s="1136"/>
      <c r="Q16" s="1011"/>
    </row>
    <row r="17" spans="1:17" hidden="1" x14ac:dyDescent="0.25">
      <c r="A17" s="1014" t="s">
        <v>131</v>
      </c>
      <c r="B17" s="1024">
        <v>1</v>
      </c>
      <c r="C17" s="1066">
        <v>1</v>
      </c>
      <c r="D17" s="1067"/>
      <c r="E17" s="1067"/>
      <c r="F17" s="1067"/>
      <c r="G17" s="1067"/>
      <c r="H17" s="1067"/>
      <c r="I17" s="1011"/>
      <c r="J17" s="1011"/>
      <c r="K17" s="1011"/>
      <c r="L17" s="1011"/>
      <c r="M17" s="1011"/>
      <c r="N17" s="1011"/>
      <c r="O17" s="1136"/>
      <c r="P17" s="1136"/>
      <c r="Q17" s="1011"/>
    </row>
    <row r="18" spans="1:17" hidden="1" x14ac:dyDescent="0.25">
      <c r="A18" s="1014" t="s">
        <v>132</v>
      </c>
      <c r="B18" s="1024">
        <v>1</v>
      </c>
      <c r="C18" s="1082">
        <v>1</v>
      </c>
      <c r="D18" s="1067"/>
      <c r="E18" s="1067"/>
      <c r="F18" s="1067"/>
      <c r="G18" s="1067"/>
      <c r="H18" s="1067"/>
      <c r="I18" s="1011"/>
      <c r="J18" s="1011"/>
      <c r="K18" s="1011"/>
      <c r="L18" s="1011"/>
      <c r="M18" s="1011"/>
      <c r="N18" s="1011"/>
      <c r="O18" s="1136"/>
      <c r="P18" s="1136"/>
      <c r="Q18" s="1011"/>
    </row>
    <row r="19" spans="1:17" ht="15.75" hidden="1" thickBot="1" x14ac:dyDescent="0.3">
      <c r="A19" s="1070" t="s">
        <v>133</v>
      </c>
      <c r="B19" s="1072">
        <v>1</v>
      </c>
      <c r="C19" s="1083">
        <v>1</v>
      </c>
      <c r="D19" s="1073"/>
      <c r="E19" s="1073"/>
      <c r="F19" s="1073"/>
      <c r="G19" s="1073"/>
      <c r="H19" s="1073"/>
      <c r="I19" s="1011"/>
      <c r="J19" s="1011"/>
      <c r="K19" s="1011"/>
      <c r="L19" s="1011"/>
      <c r="M19" s="1011"/>
      <c r="N19" s="1011"/>
      <c r="O19" s="1136"/>
      <c r="P19" s="1136"/>
      <c r="Q19" s="1011"/>
    </row>
    <row r="20" spans="1:17" ht="15.75" hidden="1" thickBot="1" x14ac:dyDescent="0.3">
      <c r="A20" s="1063" t="s">
        <v>7</v>
      </c>
      <c r="B20" s="1064">
        <f>SUM(B15:B19)</f>
        <v>10</v>
      </c>
      <c r="C20" s="1065">
        <f>SUM(C15:C19)</f>
        <v>10</v>
      </c>
      <c r="D20" s="1065">
        <f>SUM(D15:D19)</f>
        <v>0</v>
      </c>
      <c r="E20" s="1065">
        <f>SUM(E15:E19)</f>
        <v>0</v>
      </c>
      <c r="F20" s="1065">
        <f>SUM(F15:F19)</f>
        <v>0</v>
      </c>
      <c r="G20" s="1065">
        <f t="shared" ref="G20" si="6">SUM(G15:G19)</f>
        <v>0</v>
      </c>
      <c r="H20" s="1065">
        <f t="shared" ref="H20" si="7">SUM(H15:H19)</f>
        <v>0</v>
      </c>
      <c r="I20" s="1011"/>
      <c r="J20" s="1011"/>
      <c r="K20" s="1011"/>
      <c r="L20" s="1011"/>
      <c r="M20" s="1011"/>
      <c r="N20" s="1011"/>
      <c r="O20" s="1136"/>
      <c r="P20" s="1136"/>
      <c r="Q20" s="1011"/>
    </row>
    <row r="21" spans="1:17" hidden="1" x14ac:dyDescent="0.25">
      <c r="A21" s="1011"/>
      <c r="B21" s="1011"/>
      <c r="C21" s="1011"/>
      <c r="D21" s="1011"/>
      <c r="E21" s="1011"/>
      <c r="F21" s="1011"/>
      <c r="G21" s="1011"/>
      <c r="H21" s="1011"/>
      <c r="I21" s="1011"/>
      <c r="J21" s="1011"/>
      <c r="K21" s="1011"/>
      <c r="L21" s="1011"/>
      <c r="M21" s="1011"/>
      <c r="N21" s="1011"/>
      <c r="O21" s="1133"/>
      <c r="P21" s="1133"/>
      <c r="Q21" s="1011"/>
    </row>
    <row r="22" spans="1:17" x14ac:dyDescent="0.25">
      <c r="A22" s="1011"/>
      <c r="B22" s="1011"/>
      <c r="C22" s="1011"/>
      <c r="D22" s="1011"/>
      <c r="E22" s="1011"/>
      <c r="F22" s="1011"/>
      <c r="G22" s="1011"/>
      <c r="H22" s="1011"/>
      <c r="I22" s="1011"/>
      <c r="J22" s="1011"/>
      <c r="K22" s="1011"/>
      <c r="L22" s="1011"/>
      <c r="M22" s="1011"/>
      <c r="N22" s="1011"/>
      <c r="O22" s="1133"/>
      <c r="P22" s="1133"/>
      <c r="Q22" s="1011"/>
    </row>
    <row r="23" spans="1:17" x14ac:dyDescent="0.25">
      <c r="A23" s="1011"/>
      <c r="B23" s="1011"/>
      <c r="C23" s="1011"/>
      <c r="D23" s="1011"/>
      <c r="E23" s="1011"/>
      <c r="F23" s="1011"/>
      <c r="G23" s="1011"/>
      <c r="H23" s="1011"/>
      <c r="I23" s="1011"/>
      <c r="J23" s="1011"/>
      <c r="K23" s="1011"/>
      <c r="L23" s="1011"/>
      <c r="M23" s="1011"/>
      <c r="N23" s="1011"/>
      <c r="O23" s="1133"/>
      <c r="P23" s="1133"/>
      <c r="Q23" s="1011"/>
    </row>
    <row r="24" spans="1:17" x14ac:dyDescent="0.25">
      <c r="A24" s="1011"/>
      <c r="B24" s="1011"/>
      <c r="C24" s="1011"/>
      <c r="D24" s="1011"/>
      <c r="E24" s="1011"/>
      <c r="F24" s="1011"/>
      <c r="G24" s="1011"/>
      <c r="H24" s="1011"/>
      <c r="I24" s="1011"/>
      <c r="J24" s="1011"/>
      <c r="K24" s="1011"/>
      <c r="L24" s="1011"/>
      <c r="M24" s="1011"/>
      <c r="N24" s="1011"/>
      <c r="O24" s="1133"/>
      <c r="P24" s="1133"/>
      <c r="Q24" s="1011"/>
    </row>
    <row r="25" spans="1:17" x14ac:dyDescent="0.25">
      <c r="A25" s="1011"/>
      <c r="B25" s="1011"/>
      <c r="C25" s="1011"/>
      <c r="D25" s="1011"/>
      <c r="E25" s="1011"/>
      <c r="F25" s="1011"/>
      <c r="G25" s="1011"/>
      <c r="H25" s="1011"/>
      <c r="I25" s="1011"/>
      <c r="J25" s="1011"/>
      <c r="K25" s="1011"/>
      <c r="L25" s="1011"/>
      <c r="M25" s="1011"/>
      <c r="N25" s="1011"/>
      <c r="O25" s="1133"/>
      <c r="P25" s="1133"/>
      <c r="Q25" s="1011"/>
    </row>
    <row r="26" spans="1:17" x14ac:dyDescent="0.25">
      <c r="A26" s="1011"/>
      <c r="B26" s="1011"/>
      <c r="C26" s="1011"/>
      <c r="D26" s="1011"/>
      <c r="E26" s="1011"/>
      <c r="F26" s="1011"/>
      <c r="G26" s="1011"/>
      <c r="H26" s="1011"/>
      <c r="I26" s="1011"/>
      <c r="J26" s="1011"/>
      <c r="K26" s="1011"/>
      <c r="L26" s="1011"/>
      <c r="M26" s="1011"/>
      <c r="N26" s="1011"/>
      <c r="O26" s="1133"/>
      <c r="P26" s="1133"/>
      <c r="Q26" s="1011"/>
    </row>
    <row r="27" spans="1:17" x14ac:dyDescent="0.25">
      <c r="A27" s="1011"/>
      <c r="B27" s="1011"/>
      <c r="C27" s="1011"/>
      <c r="D27" s="1011"/>
      <c r="E27" s="1011"/>
      <c r="F27" s="1011"/>
      <c r="G27" s="1011"/>
      <c r="H27" s="1011"/>
      <c r="I27" s="1011"/>
      <c r="J27" s="1011"/>
      <c r="K27" s="1011"/>
      <c r="L27" s="1011"/>
      <c r="M27" s="1011"/>
      <c r="N27" s="1011"/>
      <c r="O27" s="1133"/>
      <c r="P27" s="1133"/>
      <c r="Q27" s="1011"/>
    </row>
    <row r="28" spans="1:17" x14ac:dyDescent="0.25">
      <c r="A28" s="1011"/>
      <c r="B28" s="1011"/>
      <c r="C28" s="1011"/>
      <c r="D28" s="1011"/>
      <c r="E28" s="1011"/>
      <c r="F28" s="1011"/>
      <c r="G28" s="1011"/>
      <c r="H28" s="1011"/>
      <c r="I28" s="1011"/>
      <c r="J28" s="1011"/>
      <c r="K28" s="1011"/>
      <c r="L28" s="1011"/>
      <c r="M28" s="1011"/>
      <c r="N28" s="1011"/>
      <c r="O28" s="1133"/>
      <c r="P28" s="1133"/>
      <c r="Q28" s="1011"/>
    </row>
    <row r="29" spans="1:17" x14ac:dyDescent="0.25">
      <c r="A29" s="1011"/>
      <c r="B29" s="1011"/>
      <c r="C29" s="1011"/>
      <c r="D29" s="1011"/>
      <c r="E29" s="1011"/>
      <c r="F29" s="1011"/>
      <c r="G29" s="1011"/>
      <c r="H29" s="1011"/>
      <c r="I29" s="1011"/>
      <c r="J29" s="1011"/>
      <c r="K29" s="1011"/>
      <c r="L29" s="1011"/>
      <c r="M29" s="1011"/>
      <c r="N29" s="1011"/>
      <c r="O29" s="1133"/>
      <c r="P29" s="1133"/>
      <c r="Q29" s="1011"/>
    </row>
    <row r="30" spans="1:17" x14ac:dyDescent="0.25">
      <c r="A30" s="1011"/>
      <c r="B30" s="1011"/>
      <c r="C30" s="1011"/>
      <c r="D30" s="1011"/>
      <c r="E30" s="1011"/>
      <c r="F30" s="1011"/>
      <c r="G30" s="1011"/>
      <c r="H30" s="1011"/>
      <c r="I30" s="1011"/>
      <c r="J30" s="1011"/>
      <c r="K30" s="1011"/>
      <c r="L30" s="1011"/>
      <c r="M30" s="1011"/>
      <c r="N30" s="1011"/>
      <c r="O30" s="1133"/>
      <c r="P30" s="1133"/>
      <c r="Q30" s="1011"/>
    </row>
    <row r="31" spans="1:17" x14ac:dyDescent="0.25">
      <c r="A31" s="1011"/>
      <c r="B31" s="1011"/>
      <c r="C31" s="1011"/>
      <c r="D31" s="1011"/>
      <c r="E31" s="1011"/>
      <c r="F31" s="1011"/>
      <c r="G31" s="1011"/>
      <c r="H31" s="1011"/>
      <c r="I31" s="1011"/>
      <c r="J31" s="1011"/>
      <c r="K31" s="1011"/>
      <c r="L31" s="1011"/>
      <c r="M31" s="1011"/>
      <c r="N31" s="1011"/>
      <c r="O31" s="1133"/>
      <c r="P31" s="1133"/>
      <c r="Q31" s="1011"/>
    </row>
    <row r="32" spans="1:17" x14ac:dyDescent="0.25">
      <c r="A32" s="1011"/>
      <c r="B32" s="1011"/>
      <c r="C32" s="1011"/>
      <c r="D32" s="1011"/>
      <c r="E32" s="1011"/>
      <c r="F32" s="1011"/>
      <c r="G32" s="1011"/>
      <c r="H32" s="1011"/>
      <c r="I32" s="1011"/>
      <c r="J32" s="1011"/>
      <c r="K32" s="1011"/>
      <c r="L32" s="1011"/>
      <c r="M32" s="1011"/>
      <c r="N32" s="1011"/>
      <c r="O32" s="1133"/>
      <c r="P32" s="1133"/>
      <c r="Q32" s="1011"/>
    </row>
    <row r="33" spans="1:17" x14ac:dyDescent="0.25">
      <c r="A33" s="1011"/>
      <c r="B33" s="1011"/>
      <c r="C33" s="1011"/>
      <c r="D33" s="1011"/>
      <c r="E33" s="1011"/>
      <c r="F33" s="1011"/>
      <c r="G33" s="1011"/>
      <c r="H33" s="1011"/>
      <c r="I33" s="1011"/>
      <c r="J33" s="1011"/>
      <c r="K33" s="1011"/>
      <c r="L33" s="1011"/>
      <c r="M33" s="1011"/>
      <c r="N33" s="1011"/>
      <c r="O33" s="1133"/>
      <c r="P33" s="1133"/>
      <c r="Q33" s="1011"/>
    </row>
    <row r="34" spans="1:17" x14ac:dyDescent="0.25">
      <c r="A34" s="1011"/>
      <c r="B34" s="1011"/>
      <c r="C34" s="1011"/>
      <c r="D34" s="1011"/>
      <c r="E34" s="1011"/>
      <c r="F34" s="1011"/>
      <c r="G34" s="1011"/>
      <c r="H34" s="1011"/>
      <c r="I34" s="1011"/>
      <c r="J34" s="1011"/>
      <c r="K34" s="1011"/>
      <c r="L34" s="1011"/>
      <c r="M34" s="1011"/>
      <c r="N34" s="1011"/>
      <c r="O34" s="1133"/>
      <c r="P34" s="1133"/>
      <c r="Q34" s="1011"/>
    </row>
    <row r="35" spans="1:17" x14ac:dyDescent="0.25">
      <c r="A35" s="1011"/>
      <c r="B35" s="1011"/>
      <c r="C35" s="1011"/>
      <c r="D35" s="1011"/>
      <c r="E35" s="1011"/>
      <c r="F35" s="1011"/>
      <c r="G35" s="1011"/>
      <c r="H35" s="1011"/>
      <c r="I35" s="1011"/>
      <c r="J35" s="1011"/>
      <c r="K35" s="1011"/>
      <c r="L35" s="1011"/>
      <c r="M35" s="1011"/>
      <c r="N35" s="1011"/>
      <c r="O35" s="1133"/>
      <c r="P35" s="1133"/>
      <c r="Q35" s="1011"/>
    </row>
    <row r="36" spans="1:17" x14ac:dyDescent="0.25">
      <c r="A36" s="1011"/>
      <c r="B36" s="1011"/>
      <c r="C36" s="1011"/>
      <c r="D36" s="1011"/>
      <c r="E36" s="1011"/>
      <c r="F36" s="1011"/>
      <c r="G36" s="1011"/>
      <c r="H36" s="1011"/>
      <c r="I36" s="1011"/>
      <c r="J36" s="1011"/>
      <c r="K36" s="1011"/>
      <c r="L36" s="1011"/>
      <c r="M36" s="1011"/>
      <c r="N36" s="1011"/>
      <c r="O36" s="1133"/>
      <c r="P36" s="1133"/>
      <c r="Q36" s="1011"/>
    </row>
    <row r="37" spans="1:17" x14ac:dyDescent="0.25">
      <c r="A37" s="1011"/>
      <c r="B37" s="1011"/>
      <c r="C37" s="1011"/>
      <c r="D37" s="1011"/>
      <c r="E37" s="1011"/>
      <c r="F37" s="1011"/>
      <c r="G37" s="1011"/>
      <c r="H37" s="1011"/>
      <c r="I37" s="1011"/>
      <c r="J37" s="1011"/>
      <c r="K37" s="1011"/>
      <c r="L37" s="1011"/>
      <c r="M37" s="1011"/>
      <c r="N37" s="1011"/>
      <c r="O37" s="1133"/>
      <c r="P37" s="1133"/>
      <c r="Q37" s="1011"/>
    </row>
    <row r="38" spans="1:17" x14ac:dyDescent="0.25">
      <c r="A38" s="1011"/>
      <c r="B38" s="1011"/>
      <c r="C38" s="1011"/>
      <c r="D38" s="1011"/>
      <c r="E38" s="1011"/>
      <c r="F38" s="1011"/>
      <c r="G38" s="1011"/>
      <c r="H38" s="1011"/>
      <c r="I38" s="1011"/>
      <c r="J38" s="1011"/>
      <c r="K38" s="1011"/>
      <c r="L38" s="1011"/>
      <c r="M38" s="1011"/>
      <c r="N38" s="1011"/>
      <c r="O38" s="1133"/>
      <c r="P38" s="1133"/>
      <c r="Q38" s="1011"/>
    </row>
    <row r="39" spans="1:17" x14ac:dyDescent="0.25">
      <c r="A39" s="1011"/>
      <c r="B39" s="1011"/>
      <c r="C39" s="1011"/>
      <c r="D39" s="1011"/>
      <c r="E39" s="1011"/>
      <c r="F39" s="1011"/>
      <c r="G39" s="1011"/>
      <c r="H39" s="1011"/>
      <c r="I39" s="1011"/>
      <c r="J39" s="1011"/>
      <c r="K39" s="1011"/>
      <c r="L39" s="1011"/>
      <c r="M39" s="1011"/>
      <c r="N39" s="1011"/>
      <c r="O39" s="1133"/>
      <c r="P39" s="1133"/>
      <c r="Q39" s="1011"/>
    </row>
    <row r="40" spans="1:17" x14ac:dyDescent="0.25">
      <c r="A40" s="1011"/>
      <c r="B40" s="1011"/>
      <c r="C40" s="1011"/>
      <c r="D40" s="1011"/>
      <c r="E40" s="1011"/>
      <c r="F40" s="1011"/>
      <c r="G40" s="1011"/>
      <c r="H40" s="1011"/>
      <c r="I40" s="1011"/>
      <c r="J40" s="1011"/>
      <c r="K40" s="1011"/>
      <c r="L40" s="1011"/>
      <c r="M40" s="1011"/>
      <c r="N40" s="1011"/>
      <c r="O40" s="1133"/>
      <c r="P40" s="1133"/>
      <c r="Q40" s="1011"/>
    </row>
    <row r="41" spans="1:17" x14ac:dyDescent="0.25">
      <c r="A41" s="1011"/>
      <c r="B41" s="1011"/>
      <c r="C41" s="1011"/>
      <c r="D41" s="1011"/>
      <c r="E41" s="1011"/>
      <c r="F41" s="1011"/>
      <c r="G41" s="1011"/>
      <c r="H41" s="1011"/>
      <c r="I41" s="1011"/>
      <c r="J41" s="1011"/>
      <c r="K41" s="1011"/>
      <c r="L41" s="1011"/>
      <c r="M41" s="1011"/>
      <c r="N41" s="1011"/>
      <c r="O41" s="1133"/>
      <c r="P41" s="1133"/>
      <c r="Q41" s="1011"/>
    </row>
    <row r="42" spans="1:17" x14ac:dyDescent="0.25">
      <c r="A42" s="1011"/>
      <c r="B42" s="1011"/>
      <c r="C42" s="1011"/>
      <c r="D42" s="1011"/>
      <c r="E42" s="1011"/>
      <c r="F42" s="1011"/>
      <c r="G42" s="1011"/>
      <c r="H42" s="1011"/>
      <c r="I42" s="1011"/>
      <c r="J42" s="1011"/>
      <c r="K42" s="1011"/>
      <c r="L42" s="1011"/>
      <c r="M42" s="1011"/>
      <c r="N42" s="1011"/>
      <c r="O42" s="1133"/>
      <c r="P42" s="1133"/>
      <c r="Q42" s="1011"/>
    </row>
    <row r="43" spans="1:17" x14ac:dyDescent="0.25">
      <c r="A43" s="1011"/>
      <c r="B43" s="1011"/>
      <c r="C43" s="1011"/>
      <c r="D43" s="1011"/>
      <c r="E43" s="1011"/>
      <c r="F43" s="1011"/>
      <c r="G43" s="1011"/>
      <c r="H43" s="1011"/>
      <c r="I43" s="1011"/>
      <c r="J43" s="1011"/>
      <c r="K43" s="1011"/>
      <c r="L43" s="1011"/>
      <c r="M43" s="1011"/>
      <c r="N43" s="1011"/>
      <c r="O43" s="1133"/>
      <c r="P43" s="1133"/>
      <c r="Q43" s="1011"/>
    </row>
    <row r="44" spans="1:17" x14ac:dyDescent="0.25">
      <c r="A44" s="1011"/>
      <c r="B44" s="1011"/>
      <c r="C44" s="1011"/>
      <c r="D44" s="1011"/>
      <c r="E44" s="1011"/>
      <c r="F44" s="1011"/>
      <c r="G44" s="1011"/>
      <c r="H44" s="1011"/>
      <c r="I44" s="1011"/>
      <c r="J44" s="1011"/>
      <c r="K44" s="1011"/>
      <c r="L44" s="1011"/>
      <c r="M44" s="1011"/>
      <c r="N44" s="1011"/>
      <c r="O44" s="1133"/>
      <c r="P44" s="1133"/>
      <c r="Q44" s="1011"/>
    </row>
    <row r="45" spans="1:17" x14ac:dyDescent="0.25">
      <c r="A45" s="1011"/>
      <c r="B45" s="1011"/>
      <c r="C45" s="1011"/>
      <c r="D45" s="1011"/>
      <c r="E45" s="1011"/>
      <c r="F45" s="1011"/>
      <c r="G45" s="1011"/>
      <c r="H45" s="1011"/>
      <c r="I45" s="1011"/>
      <c r="J45" s="1011"/>
      <c r="K45" s="1011"/>
      <c r="L45" s="1011"/>
      <c r="M45" s="1011"/>
      <c r="N45" s="1011"/>
      <c r="O45" s="1133"/>
      <c r="P45" s="1133"/>
      <c r="Q45" s="1011"/>
    </row>
    <row r="46" spans="1:17" x14ac:dyDescent="0.25">
      <c r="A46" s="1011"/>
      <c r="B46" s="1011"/>
      <c r="C46" s="1011"/>
      <c r="D46" s="1011"/>
      <c r="E46" s="1011"/>
      <c r="F46" s="1011"/>
      <c r="G46" s="1011"/>
      <c r="H46" s="1011"/>
      <c r="I46" s="1011"/>
      <c r="J46" s="1011"/>
      <c r="K46" s="1011"/>
      <c r="L46" s="1011"/>
      <c r="M46" s="1011"/>
      <c r="N46" s="1011"/>
      <c r="O46" s="1133"/>
      <c r="P46" s="1133"/>
      <c r="Q46" s="1011"/>
    </row>
    <row r="47" spans="1:17" x14ac:dyDescent="0.25">
      <c r="A47" s="1011"/>
      <c r="B47" s="1011"/>
      <c r="C47" s="1011"/>
      <c r="D47" s="1011"/>
      <c r="E47" s="1011"/>
      <c r="F47" s="1011"/>
      <c r="G47" s="1011"/>
      <c r="H47" s="1011"/>
      <c r="I47" s="1011"/>
      <c r="J47" s="1011"/>
      <c r="K47" s="1011"/>
      <c r="L47" s="1011"/>
      <c r="M47" s="1011"/>
      <c r="N47" s="1011"/>
      <c r="O47" s="1133"/>
      <c r="P47" s="1133"/>
      <c r="Q47" s="1011"/>
    </row>
    <row r="48" spans="1:17" x14ac:dyDescent="0.25">
      <c r="A48" s="1011"/>
      <c r="B48" s="1011"/>
      <c r="C48" s="1011"/>
      <c r="D48" s="1011"/>
      <c r="E48" s="1011"/>
      <c r="F48" s="1011"/>
      <c r="G48" s="1011"/>
      <c r="H48" s="1011"/>
      <c r="I48" s="1011"/>
      <c r="J48" s="1011"/>
      <c r="K48" s="1011"/>
      <c r="L48" s="1011"/>
      <c r="M48" s="1011"/>
      <c r="N48" s="1011"/>
      <c r="O48" s="1133"/>
      <c r="P48" s="1133"/>
      <c r="Q48" s="1011"/>
    </row>
    <row r="49" spans="1:17" x14ac:dyDescent="0.25">
      <c r="A49" s="1011"/>
      <c r="B49" s="1011"/>
      <c r="C49" s="1011"/>
      <c r="D49" s="1011"/>
      <c r="E49" s="1011"/>
      <c r="F49" s="1011"/>
      <c r="G49" s="1011"/>
      <c r="H49" s="1011"/>
      <c r="I49" s="1011"/>
      <c r="J49" s="1011"/>
      <c r="K49" s="1011"/>
      <c r="L49" s="1011"/>
      <c r="M49" s="1011"/>
      <c r="N49" s="1011"/>
      <c r="O49" s="1133"/>
      <c r="P49" s="1133"/>
      <c r="Q49" s="1011"/>
    </row>
    <row r="50" spans="1:17" x14ac:dyDescent="0.25">
      <c r="A50" s="1011"/>
      <c r="B50" s="1011"/>
      <c r="C50" s="1011"/>
      <c r="D50" s="1011"/>
      <c r="E50" s="1011"/>
      <c r="F50" s="1011"/>
      <c r="G50" s="1011"/>
      <c r="H50" s="1011"/>
      <c r="I50" s="1011"/>
      <c r="J50" s="1011"/>
      <c r="K50" s="1011"/>
      <c r="L50" s="1011"/>
      <c r="M50" s="1011"/>
      <c r="N50" s="1011"/>
      <c r="O50" s="1133"/>
      <c r="P50" s="1133"/>
      <c r="Q50" s="1011"/>
    </row>
    <row r="51" spans="1:17" x14ac:dyDescent="0.25">
      <c r="A51" s="1011"/>
      <c r="B51" s="1011"/>
      <c r="C51" s="1011"/>
      <c r="D51" s="1011"/>
      <c r="E51" s="1011"/>
      <c r="F51" s="1011"/>
      <c r="G51" s="1011"/>
      <c r="H51" s="1011"/>
      <c r="I51" s="1011"/>
      <c r="J51" s="1011"/>
      <c r="K51" s="1011"/>
      <c r="L51" s="1011"/>
      <c r="M51" s="1011"/>
      <c r="N51" s="1011"/>
      <c r="O51" s="1133"/>
      <c r="P51" s="1133"/>
      <c r="Q51" s="1011"/>
    </row>
    <row r="52" spans="1:17" x14ac:dyDescent="0.25">
      <c r="A52" s="1011"/>
      <c r="B52" s="1011"/>
      <c r="C52" s="1011"/>
      <c r="D52" s="1011"/>
      <c r="E52" s="1011"/>
      <c r="F52" s="1011"/>
      <c r="G52" s="1011"/>
      <c r="H52" s="1011"/>
      <c r="I52" s="1011"/>
      <c r="J52" s="1011"/>
      <c r="K52" s="1011"/>
      <c r="L52" s="1011"/>
      <c r="M52" s="1011"/>
      <c r="N52" s="1011"/>
      <c r="O52" s="1133"/>
      <c r="P52" s="1133"/>
      <c r="Q52" s="1011"/>
    </row>
    <row r="53" spans="1:17" x14ac:dyDescent="0.25">
      <c r="A53" s="1011"/>
      <c r="B53" s="1011"/>
      <c r="C53" s="1011"/>
      <c r="D53" s="1011"/>
      <c r="E53" s="1011"/>
      <c r="F53" s="1011"/>
      <c r="G53" s="1011"/>
      <c r="H53" s="1011"/>
      <c r="I53" s="1011"/>
      <c r="J53" s="1011"/>
      <c r="K53" s="1011"/>
      <c r="L53" s="1011"/>
      <c r="M53" s="1011"/>
      <c r="N53" s="1011"/>
      <c r="O53" s="1133"/>
      <c r="P53" s="1133"/>
      <c r="Q53" s="1011"/>
    </row>
    <row r="54" spans="1:17" x14ac:dyDescent="0.25">
      <c r="A54" s="1011"/>
      <c r="B54" s="1011"/>
      <c r="C54" s="1011"/>
      <c r="D54" s="1011"/>
      <c r="E54" s="1011"/>
      <c r="F54" s="1011"/>
      <c r="G54" s="1011"/>
      <c r="H54" s="1011"/>
      <c r="I54" s="1011"/>
      <c r="J54" s="1011"/>
      <c r="K54" s="1011"/>
      <c r="L54" s="1011"/>
      <c r="M54" s="1011"/>
      <c r="N54" s="1011"/>
      <c r="O54" s="1133"/>
      <c r="P54" s="1133"/>
      <c r="Q54" s="1011"/>
    </row>
    <row r="55" spans="1:17" x14ac:dyDescent="0.25">
      <c r="A55" s="1011"/>
      <c r="B55" s="1011"/>
      <c r="C55" s="1011"/>
      <c r="D55" s="1011"/>
      <c r="E55" s="1011"/>
      <c r="F55" s="1011"/>
      <c r="G55" s="1011"/>
      <c r="H55" s="1011"/>
      <c r="I55" s="1011"/>
      <c r="J55" s="1011"/>
      <c r="K55" s="1011"/>
      <c r="L55" s="1011"/>
      <c r="M55" s="1011"/>
      <c r="N55" s="1011"/>
      <c r="O55" s="1133"/>
      <c r="P55" s="1133"/>
      <c r="Q55" s="1011"/>
    </row>
    <row r="56" spans="1:17" x14ac:dyDescent="0.25">
      <c r="A56" s="1011"/>
      <c r="B56" s="1011"/>
      <c r="C56" s="1011"/>
      <c r="D56" s="1011"/>
      <c r="E56" s="1011"/>
      <c r="F56" s="1011"/>
      <c r="G56" s="1011"/>
      <c r="H56" s="1011"/>
      <c r="I56" s="1011"/>
      <c r="J56" s="1011"/>
      <c r="K56" s="1011"/>
      <c r="L56" s="1011"/>
      <c r="M56" s="1011"/>
      <c r="N56" s="1011"/>
      <c r="O56" s="1133"/>
      <c r="P56" s="1133"/>
      <c r="Q56" s="1011"/>
    </row>
    <row r="57" spans="1:17" x14ac:dyDescent="0.25">
      <c r="A57" s="1011"/>
      <c r="B57" s="1011"/>
      <c r="C57" s="1011"/>
      <c r="D57" s="1011"/>
      <c r="E57" s="1011"/>
      <c r="F57" s="1011"/>
      <c r="G57" s="1011"/>
      <c r="H57" s="1011"/>
      <c r="I57" s="1011"/>
      <c r="J57" s="1011"/>
      <c r="K57" s="1011"/>
      <c r="L57" s="1011"/>
      <c r="M57" s="1011"/>
      <c r="N57" s="1011"/>
      <c r="O57" s="1133"/>
      <c r="P57" s="1133"/>
      <c r="Q57" s="1011"/>
    </row>
    <row r="58" spans="1:17" x14ac:dyDescent="0.25">
      <c r="A58" s="1011"/>
      <c r="B58" s="1011"/>
      <c r="C58" s="1011"/>
      <c r="D58" s="1011"/>
      <c r="E58" s="1011"/>
      <c r="F58" s="1011"/>
      <c r="G58" s="1011"/>
      <c r="H58" s="1011"/>
      <c r="I58" s="1011"/>
      <c r="J58" s="1011"/>
      <c r="K58" s="1011"/>
      <c r="L58" s="1011"/>
      <c r="M58" s="1011"/>
      <c r="N58" s="1011"/>
      <c r="O58" s="1133"/>
      <c r="P58" s="1133"/>
      <c r="Q58" s="1011"/>
    </row>
    <row r="59" spans="1:17" x14ac:dyDescent="0.25">
      <c r="A59" s="1011"/>
      <c r="B59" s="1011"/>
      <c r="C59" s="1011"/>
      <c r="D59" s="1011"/>
      <c r="E59" s="1011"/>
      <c r="F59" s="1011"/>
      <c r="G59" s="1011"/>
      <c r="H59" s="1011"/>
      <c r="I59" s="1011"/>
      <c r="J59" s="1011"/>
      <c r="K59" s="1011"/>
      <c r="L59" s="1011"/>
      <c r="M59" s="1011"/>
      <c r="N59" s="1011"/>
      <c r="O59" s="1133"/>
      <c r="P59" s="1133"/>
      <c r="Q59" s="1011"/>
    </row>
    <row r="60" spans="1:17" x14ac:dyDescent="0.25">
      <c r="A60" s="1011"/>
      <c r="B60" s="1011"/>
      <c r="C60" s="1011"/>
      <c r="D60" s="1011"/>
      <c r="E60" s="1011"/>
      <c r="F60" s="1011"/>
      <c r="G60" s="1011"/>
      <c r="H60" s="1011"/>
      <c r="I60" s="1011"/>
      <c r="J60" s="1011"/>
      <c r="K60" s="1011"/>
      <c r="L60" s="1011"/>
      <c r="M60" s="1011"/>
      <c r="N60" s="1011"/>
      <c r="O60" s="1133"/>
      <c r="P60" s="1133"/>
      <c r="Q60" s="1011"/>
    </row>
    <row r="61" spans="1:17" x14ac:dyDescent="0.25">
      <c r="A61" s="1011"/>
      <c r="B61" s="1011"/>
      <c r="C61" s="1011"/>
      <c r="D61" s="1011"/>
      <c r="E61" s="1011"/>
      <c r="F61" s="1011"/>
      <c r="G61" s="1011"/>
      <c r="H61" s="1011"/>
      <c r="I61" s="1011"/>
      <c r="J61" s="1011"/>
      <c r="K61" s="1011"/>
      <c r="L61" s="1011"/>
      <c r="M61" s="1011"/>
      <c r="N61" s="1011"/>
      <c r="O61" s="1133"/>
      <c r="P61" s="1133"/>
      <c r="Q61" s="1011"/>
    </row>
    <row r="62" spans="1:17" x14ac:dyDescent="0.25">
      <c r="A62" s="1011"/>
      <c r="B62" s="1011"/>
      <c r="C62" s="1011"/>
      <c r="D62" s="1011"/>
      <c r="E62" s="1011"/>
      <c r="F62" s="1011"/>
      <c r="G62" s="1011"/>
      <c r="H62" s="1011"/>
      <c r="I62" s="1011"/>
      <c r="J62" s="1011"/>
      <c r="K62" s="1011"/>
      <c r="L62" s="1011"/>
      <c r="M62" s="1011"/>
      <c r="N62" s="1011"/>
      <c r="O62" s="1133"/>
      <c r="P62" s="1133"/>
      <c r="Q62" s="1011"/>
    </row>
    <row r="63" spans="1:17" x14ac:dyDescent="0.25">
      <c r="A63" s="1011"/>
      <c r="B63" s="1011"/>
      <c r="C63" s="1011"/>
      <c r="D63" s="1011"/>
      <c r="E63" s="1011"/>
      <c r="F63" s="1011"/>
      <c r="G63" s="1011"/>
      <c r="H63" s="1011"/>
      <c r="I63" s="1011"/>
      <c r="J63" s="1011"/>
      <c r="K63" s="1011"/>
      <c r="L63" s="1011"/>
      <c r="M63" s="1011"/>
      <c r="N63" s="1011"/>
      <c r="O63" s="1133"/>
      <c r="P63" s="1133"/>
      <c r="Q63" s="1011"/>
    </row>
    <row r="64" spans="1:17" x14ac:dyDescent="0.25">
      <c r="A64" s="1011"/>
      <c r="B64" s="1011"/>
      <c r="C64" s="1011"/>
      <c r="D64" s="1011"/>
      <c r="E64" s="1011"/>
      <c r="F64" s="1011"/>
      <c r="G64" s="1011"/>
      <c r="H64" s="1011"/>
      <c r="I64" s="1011"/>
      <c r="J64" s="1011"/>
      <c r="K64" s="1011"/>
      <c r="L64" s="1011"/>
      <c r="M64" s="1011"/>
      <c r="N64" s="1011"/>
      <c r="O64" s="1133"/>
      <c r="P64" s="1133"/>
      <c r="Q64" s="1011"/>
    </row>
    <row r="65" spans="1:17" x14ac:dyDescent="0.25">
      <c r="A65" s="1011"/>
      <c r="B65" s="1011"/>
      <c r="C65" s="1011"/>
      <c r="D65" s="1011"/>
      <c r="E65" s="1011"/>
      <c r="F65" s="1011"/>
      <c r="G65" s="1011"/>
      <c r="H65" s="1011"/>
      <c r="I65" s="1011"/>
      <c r="J65" s="1011"/>
      <c r="K65" s="1011"/>
      <c r="L65" s="1011"/>
      <c r="M65" s="1011"/>
      <c r="N65" s="1011"/>
      <c r="O65" s="1133"/>
      <c r="P65" s="1133"/>
      <c r="Q65" s="1011"/>
    </row>
    <row r="66" spans="1:17" x14ac:dyDescent="0.25">
      <c r="A66" s="1011"/>
      <c r="B66" s="1011"/>
      <c r="C66" s="1011"/>
      <c r="D66" s="1011"/>
      <c r="E66" s="1011"/>
      <c r="F66" s="1011"/>
      <c r="G66" s="1011"/>
      <c r="H66" s="1011"/>
      <c r="I66" s="1011"/>
      <c r="J66" s="1011"/>
      <c r="K66" s="1011"/>
      <c r="L66" s="1011"/>
      <c r="M66" s="1011"/>
      <c r="N66" s="1011"/>
      <c r="O66" s="1133"/>
      <c r="P66" s="1133"/>
      <c r="Q66" s="1011"/>
    </row>
    <row r="67" spans="1:17" x14ac:dyDescent="0.25">
      <c r="A67" s="1011"/>
      <c r="B67" s="1011"/>
      <c r="C67" s="1011"/>
      <c r="D67" s="1011"/>
      <c r="E67" s="1011"/>
      <c r="F67" s="1011"/>
      <c r="G67" s="1011"/>
      <c r="H67" s="1011"/>
      <c r="I67" s="1011"/>
      <c r="J67" s="1011"/>
      <c r="K67" s="1011"/>
      <c r="L67" s="1011"/>
      <c r="M67" s="1011"/>
      <c r="N67" s="1011"/>
      <c r="O67" s="1133"/>
      <c r="P67" s="1133"/>
      <c r="Q67" s="1011"/>
    </row>
    <row r="68" spans="1:17" x14ac:dyDescent="0.25">
      <c r="A68" s="1011"/>
      <c r="B68" s="1011"/>
      <c r="C68" s="1011"/>
      <c r="D68" s="1011"/>
      <c r="E68" s="1011"/>
      <c r="F68" s="1011"/>
      <c r="G68" s="1011"/>
      <c r="H68" s="1011"/>
      <c r="I68" s="1011"/>
      <c r="J68" s="1011"/>
      <c r="K68" s="1011"/>
      <c r="L68" s="1011"/>
      <c r="M68" s="1011"/>
      <c r="N68" s="1011"/>
      <c r="O68" s="1133"/>
      <c r="P68" s="1133"/>
      <c r="Q68" s="1011"/>
    </row>
    <row r="69" spans="1:17" x14ac:dyDescent="0.25">
      <c r="A69" s="1011"/>
      <c r="B69" s="1011"/>
      <c r="C69" s="1011"/>
      <c r="D69" s="1011"/>
      <c r="E69" s="1011"/>
      <c r="F69" s="1011"/>
      <c r="G69" s="1011"/>
      <c r="H69" s="1011"/>
      <c r="I69" s="1011"/>
      <c r="J69" s="1011"/>
      <c r="K69" s="1011"/>
      <c r="L69" s="1011"/>
      <c r="M69" s="1011"/>
      <c r="N69" s="1011"/>
      <c r="O69" s="1133"/>
      <c r="P69" s="1133"/>
      <c r="Q69" s="1011"/>
    </row>
    <row r="70" spans="1:17" x14ac:dyDescent="0.25">
      <c r="A70" s="1011"/>
      <c r="B70" s="1011"/>
      <c r="C70" s="1011"/>
      <c r="D70" s="1011"/>
      <c r="E70" s="1011"/>
      <c r="F70" s="1011"/>
      <c r="G70" s="1011"/>
      <c r="H70" s="1011"/>
      <c r="I70" s="1011"/>
      <c r="J70" s="1011"/>
      <c r="K70" s="1011"/>
      <c r="L70" s="1011"/>
      <c r="M70" s="1011"/>
      <c r="N70" s="1011"/>
      <c r="O70" s="1133"/>
      <c r="P70" s="1133"/>
      <c r="Q70" s="1011"/>
    </row>
    <row r="71" spans="1:17" x14ac:dyDescent="0.25">
      <c r="A71" s="1011"/>
      <c r="B71" s="1011"/>
      <c r="C71" s="1011"/>
      <c r="D71" s="1011"/>
      <c r="E71" s="1011"/>
      <c r="F71" s="1011"/>
      <c r="G71" s="1011"/>
      <c r="H71" s="1011"/>
      <c r="I71" s="1011"/>
      <c r="J71" s="1011"/>
      <c r="K71" s="1011"/>
      <c r="L71" s="1011"/>
      <c r="M71" s="1011"/>
      <c r="N71" s="1011"/>
      <c r="O71" s="1133"/>
      <c r="P71" s="1133"/>
      <c r="Q71" s="1011"/>
    </row>
    <row r="72" spans="1:17" x14ac:dyDescent="0.25">
      <c r="A72" s="1011"/>
      <c r="B72" s="1011"/>
      <c r="C72" s="1011"/>
      <c r="D72" s="1011"/>
      <c r="E72" s="1011"/>
      <c r="F72" s="1011"/>
      <c r="G72" s="1011"/>
      <c r="H72" s="1011"/>
      <c r="I72" s="1011"/>
      <c r="J72" s="1011"/>
      <c r="K72" s="1011"/>
      <c r="L72" s="1011"/>
      <c r="M72" s="1011"/>
      <c r="N72" s="1011"/>
      <c r="O72" s="1133"/>
      <c r="P72" s="1133"/>
      <c r="Q72" s="1011"/>
    </row>
    <row r="73" spans="1:17" x14ac:dyDescent="0.25">
      <c r="A73" s="1011"/>
      <c r="B73" s="1011"/>
      <c r="C73" s="1011"/>
      <c r="D73" s="1011"/>
      <c r="E73" s="1011"/>
      <c r="F73" s="1011"/>
      <c r="G73" s="1011"/>
      <c r="H73" s="1011"/>
      <c r="I73" s="1011"/>
      <c r="J73" s="1011"/>
      <c r="K73" s="1011"/>
      <c r="L73" s="1011"/>
      <c r="M73" s="1011"/>
      <c r="N73" s="1011"/>
      <c r="O73" s="1133"/>
      <c r="P73" s="1133"/>
      <c r="Q73" s="1011"/>
    </row>
    <row r="74" spans="1:17" x14ac:dyDescent="0.25">
      <c r="A74" s="1011"/>
      <c r="B74" s="1011"/>
      <c r="C74" s="1011"/>
      <c r="D74" s="1011"/>
      <c r="E74" s="1011"/>
      <c r="F74" s="1011"/>
      <c r="G74" s="1011"/>
      <c r="H74" s="1011"/>
      <c r="I74" s="1011"/>
      <c r="J74" s="1011"/>
      <c r="K74" s="1011"/>
      <c r="L74" s="1011"/>
      <c r="M74" s="1011"/>
      <c r="N74" s="1011"/>
      <c r="O74" s="1133"/>
      <c r="P74" s="1133"/>
      <c r="Q74" s="1011"/>
    </row>
    <row r="75" spans="1:17" x14ac:dyDescent="0.25">
      <c r="A75" s="1011"/>
      <c r="B75" s="1011"/>
      <c r="C75" s="1011"/>
      <c r="D75" s="1011"/>
      <c r="E75" s="1011"/>
      <c r="F75" s="1011"/>
      <c r="G75" s="1011"/>
      <c r="H75" s="1011"/>
      <c r="I75" s="1011"/>
      <c r="J75" s="1011"/>
      <c r="K75" s="1011"/>
      <c r="L75" s="1011"/>
      <c r="M75" s="1011"/>
      <c r="N75" s="1011"/>
      <c r="O75" s="1133"/>
      <c r="P75" s="1133"/>
      <c r="Q75" s="1011"/>
    </row>
    <row r="76" spans="1:17" x14ac:dyDescent="0.25">
      <c r="A76" s="1011"/>
      <c r="B76" s="1011"/>
      <c r="C76" s="1011"/>
      <c r="D76" s="1011"/>
      <c r="E76" s="1011"/>
      <c r="F76" s="1011"/>
      <c r="G76" s="1011"/>
      <c r="H76" s="1011"/>
      <c r="I76" s="1011"/>
      <c r="J76" s="1011"/>
      <c r="K76" s="1011"/>
      <c r="L76" s="1011"/>
      <c r="M76" s="1011"/>
      <c r="N76" s="1011"/>
      <c r="O76" s="1133"/>
      <c r="P76" s="1133"/>
      <c r="Q76" s="1011"/>
    </row>
    <row r="77" spans="1:17" x14ac:dyDescent="0.25">
      <c r="A77" s="1011"/>
      <c r="B77" s="1011"/>
      <c r="C77" s="1011"/>
      <c r="D77" s="1011"/>
      <c r="E77" s="1011"/>
      <c r="F77" s="1011"/>
      <c r="G77" s="1011"/>
      <c r="H77" s="1011"/>
      <c r="I77" s="1011"/>
      <c r="J77" s="1011"/>
      <c r="K77" s="1011"/>
      <c r="L77" s="1011"/>
      <c r="M77" s="1011"/>
      <c r="N77" s="1011"/>
      <c r="O77" s="1133"/>
      <c r="P77" s="1133"/>
      <c r="Q77" s="1011"/>
    </row>
    <row r="78" spans="1:17" x14ac:dyDescent="0.25">
      <c r="A78" s="1011"/>
      <c r="B78" s="1011"/>
      <c r="C78" s="1011"/>
      <c r="D78" s="1011"/>
      <c r="E78" s="1011"/>
      <c r="F78" s="1011"/>
      <c r="G78" s="1011"/>
      <c r="H78" s="1011"/>
      <c r="I78" s="1011"/>
      <c r="J78" s="1011"/>
      <c r="K78" s="1011"/>
      <c r="L78" s="1011"/>
      <c r="M78" s="1011"/>
      <c r="N78" s="1011"/>
      <c r="O78" s="1133"/>
      <c r="P78" s="1133"/>
      <c r="Q78" s="1011"/>
    </row>
    <row r="79" spans="1:17" x14ac:dyDescent="0.25">
      <c r="A79" s="1011"/>
      <c r="B79" s="1011"/>
      <c r="C79" s="1011"/>
      <c r="D79" s="1011"/>
      <c r="E79" s="1011"/>
      <c r="F79" s="1011"/>
      <c r="G79" s="1011"/>
      <c r="H79" s="1011"/>
      <c r="I79" s="1011"/>
      <c r="J79" s="1011"/>
      <c r="K79" s="1011"/>
      <c r="L79" s="1011"/>
      <c r="M79" s="1011"/>
      <c r="N79" s="1011"/>
      <c r="O79" s="1133"/>
      <c r="P79" s="1133"/>
      <c r="Q79" s="1011"/>
    </row>
    <row r="80" spans="1:17" x14ac:dyDescent="0.25">
      <c r="A80" s="1011"/>
      <c r="B80" s="1011"/>
      <c r="C80" s="1011"/>
      <c r="D80" s="1011"/>
      <c r="E80" s="1011"/>
      <c r="F80" s="1011"/>
      <c r="G80" s="1011"/>
      <c r="H80" s="1011"/>
      <c r="I80" s="1011"/>
      <c r="J80" s="1011"/>
      <c r="K80" s="1011"/>
      <c r="L80" s="1011"/>
      <c r="M80" s="1011"/>
      <c r="N80" s="1011"/>
      <c r="O80" s="1133"/>
      <c r="P80" s="1133"/>
      <c r="Q80" s="1011"/>
    </row>
    <row r="81" spans="1:17" x14ac:dyDescent="0.25">
      <c r="A81" s="1011"/>
      <c r="B81" s="1011"/>
      <c r="C81" s="1011"/>
      <c r="D81" s="1011"/>
      <c r="E81" s="1011"/>
      <c r="F81" s="1011"/>
      <c r="G81" s="1011"/>
      <c r="H81" s="1011"/>
      <c r="I81" s="1011"/>
      <c r="J81" s="1011"/>
      <c r="K81" s="1011"/>
      <c r="L81" s="1011"/>
      <c r="M81" s="1011"/>
      <c r="N81" s="1011"/>
      <c r="O81" s="1133"/>
      <c r="P81" s="1133"/>
      <c r="Q81" s="1011"/>
    </row>
    <row r="82" spans="1:17" x14ac:dyDescent="0.25">
      <c r="A82" s="1011"/>
      <c r="B82" s="1011"/>
      <c r="C82" s="1011"/>
      <c r="D82" s="1011"/>
      <c r="E82" s="1011"/>
      <c r="F82" s="1011"/>
      <c r="G82" s="1011"/>
      <c r="H82" s="1011"/>
      <c r="I82" s="1011"/>
      <c r="J82" s="1011"/>
      <c r="K82" s="1011"/>
      <c r="L82" s="1011"/>
      <c r="M82" s="1011"/>
      <c r="N82" s="1011"/>
      <c r="O82" s="1133"/>
      <c r="P82" s="1133"/>
      <c r="Q82" s="1011"/>
    </row>
    <row r="83" spans="1:17" x14ac:dyDescent="0.25">
      <c r="A83" s="1011"/>
      <c r="B83" s="1011"/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  <c r="M83" s="1011"/>
      <c r="N83" s="1011"/>
      <c r="O83" s="1133"/>
      <c r="P83" s="1133"/>
      <c r="Q83" s="1011"/>
    </row>
    <row r="84" spans="1:17" x14ac:dyDescent="0.25">
      <c r="A84" s="1011"/>
      <c r="B84" s="1011"/>
      <c r="C84" s="1011"/>
      <c r="D84" s="1011"/>
      <c r="E84" s="1011"/>
      <c r="F84" s="1011"/>
      <c r="G84" s="1011"/>
      <c r="H84" s="1011"/>
      <c r="I84" s="1011"/>
      <c r="J84" s="1011"/>
      <c r="K84" s="1011"/>
      <c r="L84" s="1011"/>
      <c r="M84" s="1011"/>
      <c r="N84" s="1011"/>
      <c r="O84" s="1133"/>
      <c r="P84" s="1133"/>
      <c r="Q84" s="1011"/>
    </row>
    <row r="85" spans="1:17" x14ac:dyDescent="0.25">
      <c r="A85" s="1011"/>
      <c r="B85" s="1011"/>
      <c r="C85" s="1011"/>
      <c r="D85" s="1011"/>
      <c r="E85" s="1011"/>
      <c r="F85" s="1011"/>
      <c r="G85" s="1011"/>
      <c r="H85" s="1011"/>
      <c r="I85" s="1011"/>
      <c r="J85" s="1011"/>
      <c r="K85" s="1011"/>
      <c r="L85" s="1011"/>
      <c r="M85" s="1011"/>
      <c r="N85" s="1011"/>
      <c r="O85" s="1133"/>
      <c r="P85" s="1133"/>
      <c r="Q85" s="1011"/>
    </row>
    <row r="86" spans="1:17" x14ac:dyDescent="0.25">
      <c r="A86" s="1011"/>
      <c r="B86" s="1011"/>
      <c r="C86" s="1011"/>
      <c r="D86" s="1011"/>
      <c r="E86" s="1011"/>
      <c r="F86" s="1011"/>
      <c r="G86" s="1011"/>
      <c r="H86" s="1011"/>
      <c r="I86" s="1011"/>
      <c r="J86" s="1011"/>
      <c r="K86" s="1011"/>
      <c r="L86" s="1011"/>
      <c r="M86" s="1011"/>
      <c r="N86" s="1011"/>
      <c r="O86" s="1133"/>
      <c r="P86" s="1133"/>
      <c r="Q86" s="1011"/>
    </row>
    <row r="87" spans="1:17" x14ac:dyDescent="0.25">
      <c r="A87" s="1011"/>
      <c r="B87" s="1011"/>
      <c r="C87" s="1011"/>
      <c r="D87" s="1011"/>
      <c r="E87" s="1011"/>
      <c r="F87" s="1011"/>
      <c r="G87" s="1011"/>
      <c r="H87" s="1011"/>
      <c r="I87" s="1011"/>
      <c r="J87" s="1011"/>
      <c r="K87" s="1011"/>
      <c r="L87" s="1011"/>
      <c r="M87" s="1011"/>
      <c r="N87" s="1011"/>
      <c r="O87" s="1133"/>
      <c r="P87" s="1133"/>
      <c r="Q87" s="1011"/>
    </row>
    <row r="88" spans="1:17" x14ac:dyDescent="0.25">
      <c r="A88" s="1011"/>
      <c r="B88" s="1011"/>
      <c r="C88" s="1011"/>
      <c r="D88" s="1011"/>
      <c r="E88" s="1011"/>
      <c r="F88" s="1011"/>
      <c r="G88" s="1011"/>
      <c r="H88" s="1011"/>
      <c r="I88" s="1011"/>
      <c r="J88" s="1011"/>
      <c r="K88" s="1011"/>
      <c r="L88" s="1011"/>
      <c r="M88" s="1011"/>
      <c r="N88" s="1011"/>
      <c r="O88" s="1133"/>
      <c r="P88" s="1133"/>
      <c r="Q88" s="1011"/>
    </row>
    <row r="89" spans="1:17" x14ac:dyDescent="0.25">
      <c r="A89" s="1011"/>
      <c r="B89" s="1011"/>
      <c r="C89" s="1011"/>
      <c r="D89" s="1011"/>
      <c r="E89" s="1011"/>
      <c r="F89" s="1011"/>
      <c r="G89" s="1011"/>
      <c r="H89" s="1011"/>
      <c r="I89" s="1011"/>
      <c r="J89" s="1011"/>
      <c r="K89" s="1011"/>
      <c r="L89" s="1011"/>
      <c r="M89" s="1011"/>
      <c r="N89" s="1011"/>
      <c r="O89" s="1133"/>
      <c r="P89" s="1133"/>
      <c r="Q89" s="1011"/>
    </row>
    <row r="90" spans="1:17" x14ac:dyDescent="0.25">
      <c r="A90" s="1011"/>
      <c r="B90" s="1011"/>
      <c r="C90" s="1011"/>
      <c r="D90" s="1011"/>
      <c r="E90" s="1011"/>
      <c r="F90" s="1011"/>
      <c r="G90" s="1011"/>
      <c r="H90" s="1011"/>
      <c r="I90" s="1011"/>
      <c r="J90" s="1011"/>
      <c r="K90" s="1011"/>
      <c r="L90" s="1011"/>
      <c r="M90" s="1011"/>
      <c r="N90" s="1011"/>
      <c r="O90" s="1133"/>
      <c r="P90" s="1133"/>
      <c r="Q90" s="1011"/>
    </row>
    <row r="91" spans="1:17" x14ac:dyDescent="0.25">
      <c r="A91" s="1011"/>
      <c r="B91" s="1011"/>
      <c r="C91" s="1011"/>
      <c r="D91" s="1011"/>
      <c r="E91" s="1011"/>
      <c r="F91" s="1011"/>
      <c r="G91" s="1011"/>
      <c r="H91" s="1011"/>
      <c r="I91" s="1011"/>
      <c r="J91" s="1011"/>
      <c r="K91" s="1011"/>
      <c r="L91" s="1011"/>
      <c r="M91" s="1011"/>
      <c r="N91" s="1011"/>
      <c r="O91" s="1133"/>
      <c r="P91" s="1133"/>
      <c r="Q91" s="1011"/>
    </row>
    <row r="92" spans="1:17" x14ac:dyDescent="0.25">
      <c r="A92" s="1011"/>
      <c r="B92" s="1011"/>
      <c r="C92" s="1011"/>
      <c r="D92" s="1011"/>
      <c r="E92" s="1011"/>
      <c r="F92" s="1011"/>
      <c r="G92" s="1011"/>
      <c r="H92" s="1011"/>
      <c r="I92" s="1011"/>
      <c r="J92" s="1011"/>
      <c r="K92" s="1011"/>
      <c r="L92" s="1011"/>
      <c r="M92" s="1011"/>
      <c r="N92" s="1011"/>
      <c r="O92" s="1133"/>
      <c r="P92" s="1133"/>
      <c r="Q92" s="1011"/>
    </row>
    <row r="93" spans="1:17" x14ac:dyDescent="0.25">
      <c r="A93" s="1011"/>
      <c r="B93" s="1011"/>
      <c r="C93" s="1011"/>
      <c r="D93" s="1011"/>
      <c r="E93" s="1011"/>
      <c r="F93" s="1011"/>
      <c r="G93" s="1011"/>
      <c r="H93" s="1011"/>
      <c r="I93" s="1011"/>
      <c r="J93" s="1011"/>
      <c r="K93" s="1011"/>
      <c r="L93" s="1011"/>
      <c r="M93" s="1011"/>
      <c r="N93" s="1011"/>
      <c r="O93" s="1133"/>
      <c r="P93" s="1133"/>
      <c r="Q93" s="1011"/>
    </row>
    <row r="94" spans="1:17" x14ac:dyDescent="0.25">
      <c r="A94" s="1011"/>
      <c r="B94" s="1011"/>
      <c r="C94" s="1011"/>
      <c r="D94" s="1011"/>
      <c r="E94" s="1011"/>
      <c r="F94" s="1011"/>
      <c r="G94" s="1011"/>
      <c r="H94" s="1011"/>
      <c r="I94" s="1011"/>
      <c r="J94" s="1011"/>
      <c r="K94" s="1011"/>
      <c r="L94" s="1011"/>
      <c r="M94" s="1011"/>
      <c r="N94" s="1011"/>
      <c r="O94" s="1133"/>
      <c r="P94" s="1133"/>
      <c r="Q94" s="1011"/>
    </row>
    <row r="95" spans="1:17" x14ac:dyDescent="0.25">
      <c r="A95" s="1011"/>
      <c r="B95" s="1011"/>
      <c r="C95" s="1011"/>
      <c r="D95" s="1011"/>
      <c r="E95" s="1011"/>
      <c r="F95" s="1011"/>
      <c r="G95" s="1011"/>
      <c r="H95" s="1011"/>
      <c r="I95" s="1011"/>
      <c r="J95" s="1011"/>
      <c r="K95" s="1011"/>
      <c r="L95" s="1011"/>
      <c r="M95" s="1011"/>
      <c r="N95" s="1011"/>
      <c r="O95" s="1133"/>
      <c r="P95" s="1133"/>
      <c r="Q95" s="1011"/>
    </row>
    <row r="96" spans="1:17" x14ac:dyDescent="0.25">
      <c r="A96" s="1011"/>
      <c r="B96" s="1011"/>
      <c r="C96" s="1011"/>
      <c r="D96" s="1011"/>
      <c r="E96" s="1011"/>
      <c r="F96" s="1011"/>
      <c r="G96" s="1011"/>
      <c r="H96" s="1011"/>
      <c r="I96" s="1011"/>
      <c r="J96" s="1011"/>
      <c r="K96" s="1011"/>
      <c r="L96" s="1011"/>
      <c r="M96" s="1011"/>
      <c r="N96" s="1011"/>
      <c r="O96" s="1133"/>
      <c r="P96" s="1133"/>
      <c r="Q96" s="1011"/>
    </row>
    <row r="97" spans="1:17" x14ac:dyDescent="0.25">
      <c r="A97" s="1011"/>
      <c r="B97" s="1011"/>
      <c r="C97" s="1011"/>
      <c r="D97" s="1011"/>
      <c r="E97" s="1011"/>
      <c r="F97" s="1011"/>
      <c r="G97" s="1011"/>
      <c r="H97" s="1011"/>
      <c r="I97" s="1011"/>
      <c r="J97" s="1011"/>
      <c r="K97" s="1011"/>
      <c r="L97" s="1011"/>
      <c r="M97" s="1011"/>
      <c r="N97" s="1011"/>
      <c r="O97" s="1133"/>
      <c r="P97" s="1133"/>
      <c r="Q97" s="1011"/>
    </row>
    <row r="98" spans="1:17" x14ac:dyDescent="0.25">
      <c r="A98" s="1011"/>
      <c r="B98" s="1011"/>
      <c r="C98" s="1011"/>
      <c r="D98" s="1011"/>
      <c r="E98" s="1011"/>
      <c r="F98" s="1011"/>
      <c r="G98" s="1011"/>
      <c r="H98" s="1011"/>
      <c r="I98" s="1011"/>
      <c r="J98" s="1011"/>
      <c r="K98" s="1011"/>
      <c r="L98" s="1011"/>
      <c r="M98" s="1011"/>
      <c r="N98" s="1011"/>
      <c r="O98" s="1133"/>
      <c r="P98" s="1133"/>
      <c r="Q98" s="1011"/>
    </row>
    <row r="99" spans="1:17" x14ac:dyDescent="0.25">
      <c r="A99" s="1011"/>
      <c r="B99" s="1011"/>
      <c r="C99" s="1011"/>
      <c r="D99" s="1011"/>
      <c r="E99" s="1011"/>
      <c r="F99" s="1011"/>
      <c r="G99" s="1011"/>
      <c r="H99" s="1011"/>
      <c r="I99" s="1011"/>
      <c r="J99" s="1011"/>
      <c r="K99" s="1011"/>
      <c r="L99" s="1011"/>
      <c r="M99" s="1011"/>
      <c r="N99" s="1011"/>
      <c r="O99" s="1133"/>
      <c r="P99" s="1133"/>
      <c r="Q99" s="1011"/>
    </row>
    <row r="100" spans="1:17" x14ac:dyDescent="0.25">
      <c r="A100" s="1011"/>
      <c r="B100" s="1011"/>
      <c r="C100" s="1011"/>
      <c r="D100" s="1011"/>
      <c r="E100" s="1011"/>
      <c r="F100" s="1011"/>
      <c r="G100" s="1011"/>
      <c r="H100" s="1011"/>
      <c r="I100" s="1011"/>
      <c r="J100" s="1011"/>
      <c r="K100" s="1011"/>
      <c r="L100" s="1011"/>
      <c r="M100" s="1011"/>
      <c r="N100" s="1011"/>
      <c r="O100" s="1133"/>
      <c r="P100" s="1133"/>
      <c r="Q100" s="1011"/>
    </row>
    <row r="101" spans="1:17" x14ac:dyDescent="0.25">
      <c r="A101" s="1011"/>
      <c r="B101" s="1011"/>
      <c r="C101" s="1011"/>
      <c r="D101" s="1011"/>
      <c r="E101" s="1011"/>
      <c r="F101" s="1011"/>
      <c r="G101" s="1011"/>
      <c r="H101" s="1011"/>
      <c r="I101" s="1011"/>
      <c r="J101" s="1011"/>
      <c r="K101" s="1011"/>
      <c r="L101" s="1011"/>
      <c r="M101" s="1011"/>
      <c r="N101" s="1011"/>
      <c r="O101" s="1133"/>
      <c r="P101" s="1133"/>
      <c r="Q101" s="1011"/>
    </row>
    <row r="102" spans="1:17" x14ac:dyDescent="0.25">
      <c r="A102" s="1011"/>
      <c r="B102" s="1011"/>
      <c r="C102" s="1011"/>
      <c r="D102" s="1011"/>
      <c r="E102" s="1011"/>
      <c r="F102" s="1011"/>
      <c r="G102" s="1011"/>
      <c r="H102" s="1011"/>
      <c r="I102" s="1011"/>
      <c r="J102" s="1011"/>
      <c r="K102" s="1011"/>
      <c r="L102" s="1011"/>
      <c r="M102" s="1011"/>
      <c r="N102" s="1011"/>
      <c r="O102" s="1133"/>
      <c r="P102" s="1133"/>
      <c r="Q102" s="1011"/>
    </row>
    <row r="103" spans="1:17" x14ac:dyDescent="0.25">
      <c r="A103" s="1011"/>
      <c r="B103" s="1011"/>
      <c r="C103" s="1011"/>
      <c r="D103" s="1011"/>
      <c r="E103" s="1011"/>
      <c r="F103" s="1011"/>
      <c r="G103" s="1011"/>
      <c r="H103" s="1011"/>
      <c r="I103" s="1011"/>
      <c r="J103" s="1011"/>
      <c r="K103" s="1011"/>
      <c r="L103" s="1011"/>
      <c r="M103" s="1011"/>
      <c r="N103" s="1011"/>
      <c r="O103" s="1133"/>
      <c r="P103" s="1133"/>
      <c r="Q103" s="1011"/>
    </row>
    <row r="104" spans="1:17" x14ac:dyDescent="0.25">
      <c r="A104" s="1011"/>
      <c r="B104" s="1011"/>
      <c r="C104" s="1011"/>
      <c r="D104" s="1011"/>
      <c r="E104" s="1011"/>
      <c r="F104" s="1011"/>
      <c r="G104" s="1011"/>
      <c r="H104" s="1011"/>
      <c r="I104" s="1011"/>
      <c r="J104" s="1011"/>
      <c r="K104" s="1011"/>
      <c r="L104" s="1011"/>
      <c r="M104" s="1011"/>
      <c r="N104" s="1011"/>
      <c r="O104" s="1133"/>
      <c r="P104" s="1133"/>
      <c r="Q104" s="1011"/>
    </row>
    <row r="105" spans="1:17" x14ac:dyDescent="0.25">
      <c r="A105" s="1011"/>
      <c r="B105" s="1011"/>
      <c r="C105" s="1011"/>
      <c r="D105" s="1011"/>
      <c r="E105" s="1011"/>
      <c r="F105" s="1011"/>
      <c r="G105" s="1011"/>
      <c r="H105" s="1011"/>
      <c r="I105" s="1011"/>
      <c r="J105" s="1011"/>
      <c r="K105" s="1011"/>
      <c r="L105" s="1011"/>
      <c r="M105" s="1011"/>
      <c r="N105" s="1011"/>
      <c r="O105" s="1133"/>
      <c r="P105" s="1133"/>
      <c r="Q105" s="1011"/>
    </row>
    <row r="106" spans="1:17" x14ac:dyDescent="0.25">
      <c r="A106" s="1011"/>
      <c r="B106" s="1011"/>
      <c r="C106" s="1011"/>
      <c r="D106" s="1011"/>
      <c r="E106" s="1011"/>
      <c r="F106" s="1011"/>
      <c r="G106" s="1011"/>
      <c r="H106" s="1011"/>
      <c r="I106" s="1011"/>
      <c r="J106" s="1011"/>
      <c r="K106" s="1011"/>
      <c r="L106" s="1011"/>
      <c r="M106" s="1011"/>
      <c r="N106" s="1011"/>
      <c r="O106" s="1133"/>
      <c r="P106" s="1133"/>
      <c r="Q106" s="1011"/>
    </row>
    <row r="107" spans="1:17" x14ac:dyDescent="0.25">
      <c r="A107" s="1011"/>
      <c r="B107" s="1011"/>
      <c r="C107" s="1011"/>
      <c r="D107" s="1011"/>
      <c r="E107" s="1011"/>
      <c r="F107" s="1011"/>
      <c r="G107" s="1011"/>
      <c r="H107" s="1011"/>
      <c r="I107" s="1011"/>
      <c r="J107" s="1011"/>
      <c r="K107" s="1011"/>
      <c r="L107" s="1011"/>
      <c r="M107" s="1011"/>
      <c r="N107" s="1011"/>
      <c r="O107" s="1133"/>
      <c r="P107" s="1133"/>
      <c r="Q107" s="1011"/>
    </row>
    <row r="108" spans="1:17" x14ac:dyDescent="0.25">
      <c r="A108" s="1011"/>
      <c r="B108" s="1011"/>
      <c r="C108" s="1011"/>
      <c r="D108" s="1011"/>
      <c r="E108" s="1011"/>
      <c r="F108" s="1011"/>
      <c r="G108" s="1011"/>
      <c r="H108" s="1011"/>
      <c r="I108" s="1011"/>
      <c r="J108" s="1011"/>
      <c r="K108" s="1011"/>
      <c r="L108" s="1011"/>
      <c r="M108" s="1011"/>
      <c r="N108" s="1011"/>
      <c r="O108" s="1133"/>
      <c r="P108" s="1133"/>
      <c r="Q108" s="1011"/>
    </row>
    <row r="109" spans="1:17" x14ac:dyDescent="0.25">
      <c r="A109" s="1011"/>
      <c r="B109" s="1011"/>
      <c r="C109" s="1011"/>
      <c r="D109" s="1011"/>
      <c r="E109" s="1011"/>
      <c r="F109" s="1011"/>
      <c r="G109" s="1011"/>
      <c r="H109" s="1011"/>
      <c r="I109" s="1011"/>
      <c r="J109" s="1011"/>
      <c r="K109" s="1011"/>
      <c r="L109" s="1011"/>
      <c r="M109" s="1011"/>
      <c r="N109" s="1011"/>
      <c r="O109" s="1133"/>
      <c r="P109" s="1133"/>
      <c r="Q109" s="1011"/>
    </row>
    <row r="110" spans="1:17" x14ac:dyDescent="0.25">
      <c r="A110" s="1011"/>
      <c r="B110" s="1011"/>
      <c r="C110" s="1011"/>
      <c r="D110" s="1011"/>
      <c r="E110" s="1011"/>
      <c r="F110" s="1011"/>
      <c r="G110" s="1011"/>
      <c r="H110" s="1011"/>
      <c r="I110" s="1011"/>
      <c r="J110" s="1011"/>
      <c r="K110" s="1011"/>
      <c r="L110" s="1011"/>
      <c r="M110" s="1011"/>
      <c r="N110" s="1011"/>
      <c r="O110" s="1133"/>
      <c r="P110" s="1133"/>
      <c r="Q110" s="1011"/>
    </row>
    <row r="111" spans="1:17" x14ac:dyDescent="0.25">
      <c r="A111" s="1011"/>
      <c r="B111" s="1011"/>
      <c r="C111" s="1011"/>
      <c r="D111" s="1011"/>
      <c r="E111" s="1011"/>
      <c r="F111" s="1011"/>
      <c r="G111" s="1011"/>
      <c r="H111" s="1011"/>
      <c r="I111" s="1011"/>
      <c r="J111" s="1011"/>
      <c r="K111" s="1011"/>
      <c r="L111" s="1011"/>
      <c r="M111" s="1011"/>
      <c r="N111" s="1011"/>
      <c r="O111" s="1133"/>
      <c r="P111" s="1133"/>
      <c r="Q111" s="1011"/>
    </row>
    <row r="112" spans="1:17" x14ac:dyDescent="0.25">
      <c r="A112" s="1011"/>
      <c r="B112" s="1011"/>
      <c r="C112" s="1011"/>
      <c r="D112" s="1011"/>
      <c r="E112" s="1011"/>
      <c r="F112" s="1011"/>
      <c r="G112" s="1011"/>
      <c r="H112" s="1011"/>
      <c r="I112" s="1011"/>
      <c r="J112" s="1011"/>
      <c r="K112" s="1011"/>
      <c r="L112" s="1011"/>
      <c r="M112" s="1011"/>
      <c r="N112" s="1011"/>
      <c r="O112" s="1133"/>
      <c r="P112" s="1133"/>
      <c r="Q112" s="1011"/>
    </row>
    <row r="113" spans="1:17" x14ac:dyDescent="0.25">
      <c r="A113" s="1011"/>
      <c r="B113" s="1011"/>
      <c r="C113" s="1011"/>
      <c r="D113" s="1011"/>
      <c r="E113" s="1011"/>
      <c r="F113" s="1011"/>
      <c r="G113" s="1011"/>
      <c r="H113" s="1011"/>
      <c r="I113" s="1011"/>
      <c r="J113" s="1011"/>
      <c r="K113" s="1011"/>
      <c r="L113" s="1011"/>
      <c r="M113" s="1011"/>
      <c r="N113" s="1011"/>
      <c r="O113" s="1133"/>
      <c r="P113" s="1133"/>
      <c r="Q113" s="1011"/>
    </row>
    <row r="114" spans="1:17" x14ac:dyDescent="0.25">
      <c r="A114" s="1011"/>
      <c r="B114" s="1011"/>
      <c r="C114" s="1011"/>
      <c r="D114" s="1011"/>
      <c r="E114" s="1011"/>
      <c r="F114" s="1011"/>
      <c r="G114" s="1011"/>
      <c r="H114" s="1011"/>
      <c r="I114" s="1011"/>
      <c r="J114" s="1011"/>
      <c r="K114" s="1011"/>
      <c r="L114" s="1011"/>
      <c r="M114" s="1011"/>
      <c r="N114" s="1011"/>
      <c r="O114" s="1133"/>
      <c r="P114" s="1133"/>
      <c r="Q114" s="1011"/>
    </row>
    <row r="115" spans="1:17" x14ac:dyDescent="0.25">
      <c r="A115" s="1011"/>
      <c r="B115" s="1011"/>
      <c r="C115" s="1011"/>
      <c r="D115" s="1011"/>
      <c r="E115" s="1011"/>
      <c r="F115" s="1011"/>
      <c r="G115" s="1011"/>
      <c r="H115" s="1011"/>
      <c r="I115" s="1011"/>
      <c r="J115" s="1011"/>
      <c r="K115" s="1011"/>
      <c r="L115" s="1011"/>
      <c r="M115" s="1011"/>
      <c r="N115" s="1011"/>
      <c r="O115" s="1133"/>
      <c r="P115" s="1133"/>
      <c r="Q115" s="1011"/>
    </row>
    <row r="116" spans="1:17" x14ac:dyDescent="0.25">
      <c r="A116" s="1011"/>
      <c r="B116" s="1011"/>
      <c r="C116" s="1011"/>
      <c r="D116" s="1011"/>
      <c r="E116" s="1011"/>
      <c r="F116" s="1011"/>
      <c r="G116" s="1011"/>
      <c r="H116" s="1011"/>
      <c r="I116" s="1011"/>
      <c r="J116" s="1011"/>
      <c r="K116" s="1011"/>
      <c r="L116" s="1011"/>
      <c r="M116" s="1011"/>
      <c r="N116" s="1011"/>
      <c r="O116" s="1133"/>
      <c r="P116" s="1133"/>
      <c r="Q116" s="1011"/>
    </row>
    <row r="117" spans="1:17" x14ac:dyDescent="0.25">
      <c r="A117" s="1011"/>
      <c r="B117" s="1011"/>
      <c r="C117" s="1011"/>
      <c r="D117" s="1011"/>
      <c r="E117" s="1011"/>
      <c r="F117" s="1011"/>
      <c r="G117" s="1011"/>
      <c r="H117" s="1011"/>
      <c r="I117" s="1011"/>
      <c r="J117" s="1011"/>
      <c r="K117" s="1011"/>
      <c r="L117" s="1011"/>
      <c r="M117" s="1011"/>
      <c r="N117" s="1011"/>
      <c r="O117" s="1133"/>
      <c r="P117" s="1133"/>
      <c r="Q117" s="1011"/>
    </row>
    <row r="118" spans="1:17" x14ac:dyDescent="0.25">
      <c r="A118" s="1011"/>
      <c r="B118" s="1011"/>
      <c r="C118" s="1011"/>
      <c r="D118" s="1011"/>
      <c r="E118" s="1011"/>
      <c r="F118" s="1011"/>
      <c r="G118" s="1011"/>
      <c r="H118" s="1011"/>
      <c r="I118" s="1011"/>
      <c r="J118" s="1011"/>
      <c r="K118" s="1011"/>
      <c r="L118" s="1011"/>
      <c r="M118" s="1011"/>
      <c r="N118" s="1011"/>
      <c r="O118" s="1133"/>
      <c r="P118" s="1133"/>
      <c r="Q118" s="1011"/>
    </row>
    <row r="119" spans="1:17" x14ac:dyDescent="0.25">
      <c r="A119" s="1011"/>
      <c r="B119" s="1011"/>
      <c r="C119" s="1011"/>
      <c r="D119" s="1011"/>
      <c r="E119" s="1011"/>
      <c r="F119" s="1011"/>
      <c r="G119" s="1011"/>
      <c r="H119" s="1011"/>
      <c r="I119" s="1011"/>
      <c r="J119" s="1011"/>
      <c r="K119" s="1011"/>
      <c r="L119" s="1011"/>
      <c r="M119" s="1011"/>
      <c r="N119" s="1011"/>
      <c r="O119" s="1133"/>
      <c r="P119" s="1133"/>
      <c r="Q119" s="1011"/>
    </row>
    <row r="120" spans="1:17" x14ac:dyDescent="0.25">
      <c r="A120" s="1011"/>
      <c r="B120" s="1011"/>
      <c r="C120" s="1011"/>
      <c r="D120" s="1011"/>
      <c r="E120" s="1011"/>
      <c r="F120" s="1011"/>
      <c r="G120" s="1011"/>
      <c r="H120" s="1011"/>
      <c r="I120" s="1011"/>
      <c r="J120" s="1011"/>
      <c r="K120" s="1011"/>
      <c r="L120" s="1011"/>
      <c r="M120" s="1011"/>
      <c r="N120" s="1011"/>
      <c r="O120" s="1133"/>
      <c r="P120" s="1133"/>
      <c r="Q120" s="1011"/>
    </row>
    <row r="121" spans="1:17" x14ac:dyDescent="0.25">
      <c r="A121" s="1011"/>
      <c r="B121" s="1011"/>
      <c r="C121" s="1011"/>
      <c r="D121" s="1011"/>
      <c r="E121" s="1011"/>
      <c r="F121" s="1011"/>
      <c r="G121" s="1011"/>
      <c r="H121" s="1011"/>
      <c r="I121" s="1011"/>
      <c r="J121" s="1011"/>
      <c r="K121" s="1011"/>
      <c r="L121" s="1011"/>
      <c r="M121" s="1011"/>
      <c r="N121" s="1011"/>
      <c r="O121" s="1133"/>
      <c r="P121" s="1133"/>
      <c r="Q121" s="1011"/>
    </row>
    <row r="122" spans="1:17" x14ac:dyDescent="0.25">
      <c r="A122" s="1011"/>
      <c r="B122" s="1011"/>
      <c r="C122" s="1011"/>
      <c r="D122" s="1011"/>
      <c r="E122" s="1011"/>
      <c r="F122" s="1011"/>
      <c r="G122" s="1011"/>
      <c r="H122" s="1011"/>
      <c r="I122" s="1011"/>
      <c r="J122" s="1011"/>
      <c r="K122" s="1011"/>
      <c r="L122" s="1011"/>
      <c r="M122" s="1011"/>
      <c r="N122" s="1011"/>
      <c r="O122" s="1133"/>
      <c r="P122" s="1133"/>
      <c r="Q122" s="1011"/>
    </row>
    <row r="123" spans="1:17" x14ac:dyDescent="0.25">
      <c r="A123" s="1011"/>
      <c r="B123" s="1011"/>
      <c r="C123" s="1011"/>
      <c r="D123" s="1011"/>
      <c r="E123" s="1011"/>
      <c r="F123" s="1011"/>
      <c r="G123" s="1011"/>
      <c r="H123" s="1011"/>
      <c r="I123" s="1011"/>
      <c r="J123" s="1011"/>
      <c r="K123" s="1011"/>
      <c r="L123" s="1011"/>
      <c r="M123" s="1011"/>
      <c r="N123" s="1011"/>
      <c r="O123" s="1133"/>
      <c r="P123" s="1133"/>
      <c r="Q123" s="1011"/>
    </row>
    <row r="124" spans="1:17" x14ac:dyDescent="0.25">
      <c r="A124" s="1011"/>
      <c r="B124" s="1011"/>
      <c r="C124" s="1011"/>
      <c r="D124" s="1011"/>
      <c r="E124" s="1011"/>
      <c r="F124" s="1011"/>
      <c r="G124" s="1011"/>
      <c r="H124" s="1011"/>
      <c r="I124" s="1011"/>
      <c r="J124" s="1011"/>
      <c r="K124" s="1011"/>
      <c r="L124" s="1011"/>
      <c r="M124" s="1011"/>
      <c r="N124" s="1011"/>
      <c r="O124" s="1133"/>
      <c r="P124" s="1133"/>
      <c r="Q124" s="1011"/>
    </row>
    <row r="125" spans="1:17" x14ac:dyDescent="0.25">
      <c r="A125" s="1011"/>
      <c r="B125" s="1011"/>
      <c r="C125" s="1011"/>
      <c r="D125" s="1011"/>
      <c r="E125" s="1011"/>
      <c r="F125" s="1011"/>
      <c r="G125" s="1011"/>
      <c r="H125" s="1011"/>
      <c r="I125" s="1011"/>
      <c r="J125" s="1011"/>
      <c r="K125" s="1011"/>
      <c r="L125" s="1011"/>
      <c r="M125" s="1011"/>
      <c r="N125" s="1011"/>
      <c r="O125" s="1133"/>
      <c r="P125" s="1133"/>
      <c r="Q125" s="1011"/>
    </row>
    <row r="126" spans="1:17" x14ac:dyDescent="0.25">
      <c r="A126" s="1011"/>
      <c r="B126" s="1011"/>
      <c r="C126" s="1011"/>
      <c r="D126" s="1011"/>
      <c r="E126" s="1011"/>
      <c r="F126" s="1011"/>
      <c r="G126" s="1011"/>
      <c r="H126" s="1011"/>
      <c r="I126" s="1011"/>
      <c r="J126" s="1011"/>
      <c r="K126" s="1011"/>
      <c r="L126" s="1011"/>
      <c r="M126" s="1011"/>
      <c r="N126" s="1011"/>
      <c r="O126" s="1133"/>
      <c r="P126" s="1133"/>
      <c r="Q126" s="1011"/>
    </row>
    <row r="127" spans="1:17" x14ac:dyDescent="0.25">
      <c r="A127" s="1011"/>
      <c r="B127" s="1011"/>
      <c r="C127" s="1011"/>
      <c r="D127" s="1011"/>
      <c r="E127" s="1011"/>
      <c r="F127" s="1011"/>
      <c r="G127" s="1011"/>
      <c r="H127" s="1011"/>
      <c r="I127" s="1011"/>
      <c r="J127" s="1011"/>
      <c r="K127" s="1011"/>
      <c r="L127" s="1011"/>
      <c r="M127" s="1011"/>
      <c r="N127" s="1011"/>
      <c r="O127" s="1133"/>
      <c r="P127" s="1133"/>
      <c r="Q127" s="1011"/>
    </row>
    <row r="128" spans="1:17" x14ac:dyDescent="0.25">
      <c r="A128" s="1011"/>
      <c r="B128" s="1011"/>
      <c r="C128" s="1011"/>
      <c r="D128" s="1011"/>
      <c r="E128" s="1011"/>
      <c r="F128" s="1011"/>
      <c r="G128" s="1011"/>
      <c r="H128" s="1011"/>
      <c r="I128" s="1011"/>
      <c r="J128" s="1011"/>
      <c r="K128" s="1011"/>
      <c r="L128" s="1011"/>
      <c r="M128" s="1011"/>
      <c r="N128" s="1011"/>
      <c r="O128" s="1133"/>
      <c r="P128" s="1133"/>
      <c r="Q128" s="1011"/>
    </row>
    <row r="129" spans="1:17" x14ac:dyDescent="0.25">
      <c r="A129" s="1011"/>
      <c r="B129" s="1011"/>
      <c r="C129" s="1011"/>
      <c r="D129" s="1011"/>
      <c r="E129" s="1011"/>
      <c r="F129" s="1011"/>
      <c r="G129" s="1011"/>
      <c r="H129" s="1011"/>
      <c r="I129" s="1011"/>
      <c r="J129" s="1011"/>
      <c r="K129" s="1011"/>
      <c r="L129" s="1011"/>
      <c r="M129" s="1011"/>
      <c r="N129" s="1011"/>
      <c r="O129" s="1133"/>
      <c r="P129" s="1133"/>
      <c r="Q129" s="1011"/>
    </row>
    <row r="130" spans="1:17" x14ac:dyDescent="0.25">
      <c r="A130" s="1011"/>
      <c r="B130" s="1011"/>
      <c r="C130" s="1011"/>
      <c r="D130" s="1011"/>
      <c r="E130" s="1011"/>
      <c r="F130" s="1011"/>
      <c r="G130" s="1011"/>
      <c r="H130" s="1011"/>
      <c r="I130" s="1011"/>
      <c r="J130" s="1011"/>
      <c r="K130" s="1011"/>
      <c r="L130" s="1011"/>
      <c r="M130" s="1011"/>
      <c r="N130" s="1011"/>
      <c r="O130" s="1133"/>
      <c r="P130" s="1133"/>
      <c r="Q130" s="1011"/>
    </row>
    <row r="131" spans="1:17" x14ac:dyDescent="0.25">
      <c r="A131" s="1011"/>
      <c r="B131" s="1011"/>
      <c r="C131" s="1011"/>
      <c r="D131" s="1011"/>
      <c r="E131" s="1011"/>
      <c r="F131" s="1011"/>
      <c r="G131" s="1011"/>
      <c r="H131" s="1011"/>
      <c r="I131" s="1011"/>
      <c r="J131" s="1011"/>
      <c r="K131" s="1011"/>
      <c r="L131" s="1011"/>
      <c r="M131" s="1011"/>
      <c r="N131" s="1011"/>
      <c r="O131" s="1133"/>
      <c r="P131" s="1133"/>
      <c r="Q131" s="1011"/>
    </row>
    <row r="132" spans="1:17" x14ac:dyDescent="0.25">
      <c r="A132" s="1011"/>
      <c r="B132" s="1011"/>
      <c r="C132" s="1011"/>
      <c r="D132" s="1011"/>
      <c r="E132" s="1011"/>
      <c r="F132" s="1011"/>
      <c r="G132" s="1011"/>
      <c r="H132" s="1011"/>
      <c r="I132" s="1011"/>
      <c r="J132" s="1011"/>
      <c r="K132" s="1011"/>
      <c r="L132" s="1011"/>
      <c r="M132" s="1011"/>
      <c r="N132" s="1011"/>
      <c r="O132" s="1133"/>
      <c r="P132" s="1133"/>
      <c r="Q132" s="1011"/>
    </row>
    <row r="133" spans="1:17" x14ac:dyDescent="0.25">
      <c r="A133" s="1011"/>
      <c r="B133" s="1011"/>
      <c r="C133" s="1011"/>
      <c r="D133" s="1011"/>
      <c r="E133" s="1011"/>
      <c r="F133" s="1011"/>
      <c r="G133" s="1011"/>
      <c r="H133" s="1011"/>
      <c r="I133" s="1011"/>
      <c r="J133" s="1011"/>
      <c r="K133" s="1011"/>
      <c r="L133" s="1011"/>
      <c r="M133" s="1011"/>
      <c r="N133" s="1011"/>
      <c r="O133" s="1133"/>
      <c r="P133" s="1133"/>
      <c r="Q133" s="1011"/>
    </row>
    <row r="134" spans="1:17" x14ac:dyDescent="0.25">
      <c r="A134" s="1011"/>
      <c r="B134" s="1011"/>
      <c r="C134" s="1011"/>
      <c r="D134" s="1011"/>
      <c r="E134" s="1011"/>
      <c r="F134" s="1011"/>
      <c r="G134" s="1011"/>
      <c r="H134" s="1011"/>
      <c r="I134" s="1011"/>
      <c r="J134" s="1011"/>
      <c r="K134" s="1011"/>
      <c r="L134" s="1011"/>
      <c r="M134" s="1011"/>
      <c r="N134" s="1011"/>
      <c r="O134" s="1133"/>
      <c r="P134" s="1133"/>
      <c r="Q134" s="1011"/>
    </row>
    <row r="135" spans="1:17" x14ac:dyDescent="0.25">
      <c r="A135" s="1011"/>
      <c r="B135" s="1011"/>
      <c r="C135" s="1011"/>
      <c r="D135" s="1011"/>
      <c r="E135" s="1011"/>
      <c r="F135" s="1011"/>
      <c r="G135" s="1011"/>
      <c r="H135" s="1011"/>
      <c r="I135" s="1011"/>
      <c r="J135" s="1011"/>
      <c r="K135" s="1011"/>
      <c r="L135" s="1011"/>
      <c r="M135" s="1011"/>
      <c r="N135" s="1011"/>
      <c r="O135" s="1133"/>
      <c r="P135" s="1133"/>
      <c r="Q135" s="1011"/>
    </row>
    <row r="136" spans="1:17" x14ac:dyDescent="0.25">
      <c r="A136" s="1011"/>
      <c r="B136" s="1011"/>
      <c r="C136" s="1011"/>
      <c r="D136" s="1011"/>
      <c r="E136" s="1011"/>
      <c r="F136" s="1011"/>
      <c r="G136" s="1011"/>
      <c r="H136" s="1011"/>
      <c r="I136" s="1011"/>
      <c r="J136" s="1011"/>
      <c r="K136" s="1011"/>
      <c r="L136" s="1011"/>
      <c r="M136" s="1011"/>
      <c r="N136" s="1011"/>
      <c r="O136" s="1133"/>
      <c r="P136" s="1133"/>
      <c r="Q136" s="1011"/>
    </row>
    <row r="137" spans="1:17" x14ac:dyDescent="0.25">
      <c r="A137" s="1011"/>
      <c r="B137" s="1011"/>
      <c r="C137" s="1011"/>
      <c r="D137" s="1011"/>
      <c r="E137" s="1011"/>
      <c r="F137" s="1011"/>
      <c r="G137" s="1011"/>
      <c r="H137" s="1011"/>
      <c r="I137" s="1011"/>
      <c r="J137" s="1011"/>
      <c r="K137" s="1011"/>
      <c r="L137" s="1011"/>
      <c r="M137" s="1011"/>
      <c r="N137" s="1011"/>
      <c r="O137" s="1133"/>
      <c r="P137" s="1133"/>
      <c r="Q137" s="1011"/>
    </row>
    <row r="138" spans="1:17" x14ac:dyDescent="0.25">
      <c r="A138" s="1011"/>
      <c r="B138" s="1011"/>
      <c r="C138" s="1011"/>
      <c r="D138" s="1011"/>
      <c r="E138" s="1011"/>
      <c r="F138" s="1011"/>
      <c r="G138" s="1011"/>
      <c r="H138" s="1011"/>
      <c r="I138" s="1011"/>
      <c r="J138" s="1011"/>
      <c r="K138" s="1011"/>
      <c r="L138" s="1011"/>
      <c r="M138" s="1011"/>
      <c r="N138" s="1011"/>
      <c r="O138" s="1133"/>
      <c r="P138" s="1133"/>
      <c r="Q138" s="1011"/>
    </row>
    <row r="139" spans="1:17" x14ac:dyDescent="0.25">
      <c r="A139" s="1011"/>
      <c r="B139" s="1011"/>
      <c r="C139" s="1011"/>
      <c r="D139" s="1011"/>
      <c r="E139" s="1011"/>
      <c r="F139" s="1011"/>
      <c r="G139" s="1011"/>
      <c r="H139" s="1011"/>
      <c r="I139" s="1011"/>
      <c r="J139" s="1011"/>
      <c r="K139" s="1011"/>
      <c r="L139" s="1011"/>
      <c r="M139" s="1011"/>
      <c r="N139" s="1011"/>
      <c r="O139" s="1133"/>
      <c r="P139" s="1133"/>
      <c r="Q139" s="1011"/>
    </row>
    <row r="140" spans="1:17" x14ac:dyDescent="0.25">
      <c r="A140" s="1011"/>
      <c r="B140" s="1011"/>
      <c r="C140" s="1011"/>
      <c r="D140" s="1011"/>
      <c r="E140" s="1011"/>
      <c r="F140" s="1011"/>
      <c r="G140" s="1011"/>
      <c r="H140" s="1011"/>
      <c r="I140" s="1011"/>
      <c r="J140" s="1011"/>
      <c r="K140" s="1011"/>
      <c r="L140" s="1011"/>
      <c r="M140" s="1011"/>
      <c r="N140" s="1011"/>
      <c r="O140" s="1133"/>
      <c r="P140" s="1133"/>
      <c r="Q140" s="1011"/>
    </row>
    <row r="141" spans="1:17" x14ac:dyDescent="0.25">
      <c r="A141" s="1011"/>
      <c r="B141" s="1011"/>
      <c r="C141" s="1011"/>
      <c r="D141" s="1011"/>
      <c r="E141" s="1011"/>
      <c r="F141" s="1011"/>
      <c r="G141" s="1011"/>
      <c r="H141" s="1011"/>
      <c r="I141" s="1011"/>
      <c r="J141" s="1011"/>
      <c r="K141" s="1011"/>
      <c r="L141" s="1011"/>
      <c r="M141" s="1011"/>
      <c r="N141" s="1011"/>
      <c r="O141" s="1133"/>
      <c r="P141" s="1133"/>
      <c r="Q141" s="1011"/>
    </row>
    <row r="142" spans="1:17" x14ac:dyDescent="0.25">
      <c r="A142" s="1011"/>
      <c r="B142" s="1011"/>
      <c r="C142" s="1011"/>
      <c r="D142" s="1011"/>
      <c r="E142" s="1011"/>
      <c r="F142" s="1011"/>
      <c r="G142" s="1011"/>
      <c r="H142" s="1011"/>
      <c r="I142" s="1011"/>
      <c r="J142" s="1011"/>
      <c r="K142" s="1011"/>
      <c r="L142" s="1011"/>
      <c r="M142" s="1011"/>
      <c r="N142" s="1011"/>
      <c r="O142" s="1133"/>
      <c r="P142" s="1133"/>
      <c r="Q142" s="1011"/>
    </row>
    <row r="143" spans="1:17" x14ac:dyDescent="0.25">
      <c r="A143" s="1011"/>
      <c r="B143" s="1011"/>
      <c r="C143" s="1011"/>
      <c r="D143" s="1011"/>
      <c r="E143" s="1011"/>
      <c r="F143" s="1011"/>
      <c r="G143" s="1011"/>
      <c r="H143" s="1011"/>
      <c r="I143" s="1011"/>
      <c r="J143" s="1011"/>
      <c r="K143" s="1011"/>
      <c r="L143" s="1011"/>
      <c r="M143" s="1011"/>
      <c r="N143" s="1011"/>
      <c r="O143" s="1133"/>
      <c r="P143" s="1133"/>
      <c r="Q143" s="1011"/>
    </row>
    <row r="144" spans="1:17" x14ac:dyDescent="0.25">
      <c r="A144" s="1011"/>
      <c r="B144" s="1011"/>
      <c r="C144" s="1011"/>
      <c r="D144" s="1011"/>
      <c r="E144" s="1011"/>
      <c r="F144" s="1011"/>
      <c r="G144" s="1011"/>
      <c r="H144" s="1011"/>
      <c r="I144" s="1011"/>
      <c r="J144" s="1011"/>
      <c r="K144" s="1011"/>
      <c r="L144" s="1011"/>
      <c r="M144" s="1011"/>
      <c r="N144" s="1011"/>
      <c r="O144" s="1133"/>
      <c r="P144" s="1133"/>
      <c r="Q144" s="1011"/>
    </row>
    <row r="145" spans="1:17" x14ac:dyDescent="0.25">
      <c r="A145" s="1011"/>
      <c r="B145" s="1011"/>
      <c r="C145" s="1011"/>
      <c r="D145" s="1011"/>
      <c r="E145" s="1011"/>
      <c r="F145" s="1011"/>
      <c r="G145" s="1011"/>
      <c r="H145" s="1011"/>
      <c r="I145" s="1011"/>
      <c r="J145" s="1011"/>
      <c r="K145" s="1011"/>
      <c r="L145" s="1011"/>
      <c r="M145" s="1011"/>
      <c r="N145" s="1011"/>
      <c r="O145" s="1133"/>
      <c r="P145" s="1133"/>
      <c r="Q145" s="1011"/>
    </row>
    <row r="146" spans="1:17" x14ac:dyDescent="0.25">
      <c r="A146" s="1011"/>
      <c r="B146" s="1011"/>
      <c r="C146" s="1011"/>
      <c r="D146" s="1011"/>
      <c r="E146" s="1011"/>
      <c r="F146" s="1011"/>
      <c r="G146" s="1011"/>
      <c r="H146" s="1011"/>
      <c r="I146" s="1011"/>
      <c r="J146" s="1011"/>
      <c r="K146" s="1011"/>
      <c r="L146" s="1011"/>
      <c r="M146" s="1011"/>
      <c r="N146" s="1011"/>
      <c r="O146" s="1133"/>
      <c r="P146" s="1133"/>
      <c r="Q146" s="1011"/>
    </row>
    <row r="147" spans="1:17" x14ac:dyDescent="0.25">
      <c r="A147" s="1011"/>
      <c r="B147" s="1011"/>
      <c r="C147" s="1011"/>
      <c r="D147" s="1011"/>
      <c r="E147" s="1011"/>
      <c r="F147" s="1011"/>
      <c r="G147" s="1011"/>
      <c r="H147" s="1011"/>
      <c r="I147" s="1011"/>
      <c r="J147" s="1011"/>
      <c r="K147" s="1011"/>
      <c r="L147" s="1011"/>
      <c r="M147" s="1011"/>
      <c r="N147" s="1011"/>
      <c r="O147" s="1133"/>
      <c r="P147" s="1133"/>
      <c r="Q147" s="1011"/>
    </row>
    <row r="148" spans="1:17" x14ac:dyDescent="0.25">
      <c r="A148" s="1011"/>
      <c r="B148" s="1011"/>
      <c r="C148" s="1011"/>
      <c r="D148" s="1011"/>
      <c r="E148" s="1011"/>
      <c r="F148" s="1011"/>
      <c r="G148" s="1011"/>
      <c r="H148" s="1011"/>
      <c r="I148" s="1011"/>
      <c r="J148" s="1011"/>
      <c r="K148" s="1011"/>
      <c r="L148" s="1011"/>
      <c r="M148" s="1011"/>
      <c r="N148" s="1011"/>
      <c r="O148" s="1133"/>
      <c r="P148" s="1133"/>
      <c r="Q148" s="1011"/>
    </row>
    <row r="149" spans="1:17" x14ac:dyDescent="0.25">
      <c r="A149" s="1011"/>
      <c r="B149" s="1011"/>
      <c r="C149" s="1011"/>
      <c r="D149" s="1011"/>
      <c r="E149" s="1011"/>
      <c r="F149" s="1011"/>
      <c r="G149" s="1011"/>
      <c r="H149" s="1011"/>
      <c r="I149" s="1011"/>
      <c r="J149" s="1011"/>
      <c r="K149" s="1011"/>
      <c r="L149" s="1011"/>
      <c r="M149" s="1011"/>
      <c r="N149" s="1011"/>
      <c r="O149" s="1133"/>
      <c r="P149" s="1133"/>
      <c r="Q149" s="1011"/>
    </row>
    <row r="150" spans="1:17" x14ac:dyDescent="0.25">
      <c r="A150" s="1011"/>
      <c r="B150" s="1011"/>
      <c r="C150" s="1011"/>
      <c r="D150" s="1011"/>
      <c r="E150" s="1011"/>
      <c r="F150" s="1011"/>
      <c r="G150" s="1011"/>
      <c r="H150" s="1011"/>
      <c r="I150" s="1011"/>
      <c r="J150" s="1011"/>
      <c r="K150" s="1011"/>
      <c r="L150" s="1011"/>
      <c r="M150" s="1011"/>
      <c r="N150" s="1011"/>
      <c r="O150" s="1133"/>
      <c r="P150" s="1133"/>
      <c r="Q150" s="1011"/>
    </row>
    <row r="151" spans="1:17" x14ac:dyDescent="0.25">
      <c r="A151" s="1011"/>
      <c r="B151" s="1011"/>
      <c r="C151" s="1011"/>
      <c r="D151" s="1011"/>
      <c r="E151" s="1011"/>
      <c r="F151" s="1011"/>
      <c r="G151" s="1011"/>
      <c r="H151" s="1011"/>
      <c r="I151" s="1011"/>
      <c r="J151" s="1011"/>
      <c r="K151" s="1011"/>
      <c r="L151" s="1011"/>
      <c r="M151" s="1011"/>
      <c r="N151" s="1011"/>
      <c r="O151" s="1133"/>
      <c r="P151" s="1133"/>
      <c r="Q151" s="1011"/>
    </row>
    <row r="152" spans="1:17" x14ac:dyDescent="0.25">
      <c r="A152" s="1011"/>
      <c r="B152" s="1011"/>
      <c r="C152" s="1011"/>
      <c r="D152" s="1011"/>
      <c r="E152" s="1011"/>
      <c r="F152" s="1011"/>
      <c r="G152" s="1011"/>
      <c r="H152" s="1011"/>
      <c r="I152" s="1011"/>
      <c r="J152" s="1011"/>
      <c r="K152" s="1011"/>
      <c r="L152" s="1011"/>
      <c r="M152" s="1011"/>
      <c r="N152" s="1011"/>
      <c r="O152" s="1133"/>
      <c r="P152" s="1133"/>
      <c r="Q152" s="1011"/>
    </row>
    <row r="153" spans="1:17" x14ac:dyDescent="0.25">
      <c r="A153" s="1011"/>
      <c r="B153" s="1011"/>
      <c r="C153" s="1011"/>
      <c r="D153" s="1011"/>
      <c r="E153" s="1011"/>
      <c r="F153" s="1011"/>
      <c r="G153" s="1011"/>
      <c r="H153" s="1011"/>
      <c r="I153" s="1011"/>
      <c r="J153" s="1011"/>
      <c r="K153" s="1011"/>
      <c r="L153" s="1011"/>
      <c r="M153" s="1011"/>
      <c r="N153" s="1011"/>
      <c r="O153" s="1133"/>
      <c r="P153" s="1133"/>
      <c r="Q153" s="1011"/>
    </row>
    <row r="154" spans="1:17" x14ac:dyDescent="0.25">
      <c r="A154" s="1011"/>
      <c r="B154" s="1011"/>
      <c r="C154" s="1011"/>
      <c r="D154" s="1011"/>
      <c r="E154" s="1011"/>
      <c r="F154" s="1011"/>
      <c r="G154" s="1011"/>
      <c r="H154" s="1011"/>
      <c r="I154" s="1011"/>
      <c r="J154" s="1011"/>
      <c r="K154" s="1011"/>
      <c r="L154" s="1011"/>
      <c r="M154" s="1011"/>
      <c r="N154" s="1011"/>
      <c r="O154" s="1133"/>
      <c r="P154" s="1133"/>
      <c r="Q154" s="1011"/>
    </row>
    <row r="155" spans="1:17" x14ac:dyDescent="0.25">
      <c r="A155" s="1011"/>
      <c r="B155" s="1011"/>
      <c r="C155" s="1011"/>
      <c r="D155" s="1011"/>
      <c r="E155" s="1011"/>
      <c r="F155" s="1011"/>
      <c r="G155" s="1011"/>
      <c r="H155" s="1011"/>
      <c r="I155" s="1011"/>
      <c r="J155" s="1011"/>
      <c r="K155" s="1011"/>
      <c r="L155" s="1011"/>
      <c r="M155" s="1011"/>
      <c r="N155" s="1011"/>
      <c r="O155" s="1133"/>
      <c r="P155" s="1133"/>
      <c r="Q155" s="1011"/>
    </row>
    <row r="156" spans="1:17" x14ac:dyDescent="0.25">
      <c r="A156" s="1011"/>
      <c r="B156" s="1011"/>
      <c r="C156" s="1011"/>
      <c r="D156" s="1011"/>
      <c r="E156" s="1011"/>
      <c r="F156" s="1011"/>
      <c r="G156" s="1011"/>
      <c r="H156" s="1011"/>
      <c r="I156" s="1011"/>
      <c r="J156" s="1011"/>
      <c r="K156" s="1011"/>
      <c r="L156" s="1011"/>
      <c r="M156" s="1011"/>
      <c r="N156" s="1011"/>
      <c r="O156" s="1133"/>
      <c r="P156" s="1133"/>
      <c r="Q156" s="1011"/>
    </row>
    <row r="157" spans="1:17" x14ac:dyDescent="0.25">
      <c r="A157" s="1011"/>
      <c r="B157" s="1011"/>
      <c r="C157" s="1011"/>
      <c r="D157" s="1011"/>
      <c r="E157" s="1011"/>
      <c r="F157" s="1011"/>
      <c r="G157" s="1011"/>
      <c r="H157" s="1011"/>
      <c r="I157" s="1011"/>
      <c r="J157" s="1011"/>
      <c r="K157" s="1011"/>
      <c r="L157" s="1011"/>
      <c r="M157" s="1011"/>
      <c r="N157" s="1011"/>
      <c r="O157" s="1133"/>
      <c r="P157" s="1133"/>
      <c r="Q157" s="1011"/>
    </row>
    <row r="158" spans="1:17" x14ac:dyDescent="0.25">
      <c r="A158" s="1011"/>
      <c r="B158" s="1011"/>
      <c r="C158" s="1011"/>
      <c r="D158" s="1011"/>
      <c r="E158" s="1011"/>
      <c r="F158" s="1011"/>
      <c r="G158" s="1011"/>
      <c r="H158" s="1011"/>
      <c r="I158" s="1011"/>
      <c r="J158" s="1011"/>
      <c r="K158" s="1011"/>
      <c r="L158" s="1011"/>
      <c r="M158" s="1011"/>
      <c r="N158" s="1011"/>
      <c r="O158" s="1133"/>
      <c r="P158" s="1133"/>
      <c r="Q158" s="1011"/>
    </row>
    <row r="159" spans="1:17" x14ac:dyDescent="0.25">
      <c r="A159" s="1011"/>
      <c r="B159" s="1011"/>
      <c r="C159" s="1011"/>
      <c r="D159" s="1011"/>
      <c r="E159" s="1011"/>
      <c r="F159" s="1011"/>
      <c r="G159" s="1011"/>
      <c r="H159" s="1011"/>
      <c r="I159" s="1011"/>
      <c r="J159" s="1011"/>
      <c r="K159" s="1011"/>
      <c r="L159" s="1011"/>
      <c r="M159" s="1011"/>
      <c r="N159" s="1011"/>
      <c r="O159" s="1133"/>
      <c r="P159" s="1133"/>
      <c r="Q159" s="1011"/>
    </row>
    <row r="160" spans="1:17" x14ac:dyDescent="0.25">
      <c r="A160" s="1011"/>
      <c r="B160" s="1011"/>
      <c r="C160" s="1011"/>
      <c r="D160" s="1011"/>
      <c r="E160" s="1011"/>
      <c r="F160" s="1011"/>
      <c r="G160" s="1011"/>
      <c r="H160" s="1011"/>
      <c r="I160" s="1011"/>
      <c r="J160" s="1011"/>
      <c r="K160" s="1011"/>
      <c r="L160" s="1011"/>
      <c r="M160" s="1011"/>
      <c r="N160" s="1011"/>
      <c r="O160" s="1133"/>
      <c r="P160" s="1133"/>
      <c r="Q160" s="1011"/>
    </row>
    <row r="161" spans="1:17" x14ac:dyDescent="0.25">
      <c r="A161" s="1011"/>
      <c r="B161" s="1011"/>
      <c r="C161" s="1011"/>
      <c r="D161" s="1011"/>
      <c r="E161" s="1011"/>
      <c r="F161" s="1011"/>
      <c r="G161" s="1011"/>
      <c r="H161" s="1011"/>
      <c r="I161" s="1011"/>
      <c r="J161" s="1011"/>
      <c r="K161" s="1011"/>
      <c r="L161" s="1011"/>
      <c r="M161" s="1011"/>
      <c r="N161" s="1011"/>
      <c r="O161" s="1133"/>
      <c r="P161" s="1133"/>
      <c r="Q161" s="1011"/>
    </row>
    <row r="162" spans="1:17" x14ac:dyDescent="0.25">
      <c r="A162" s="1011"/>
      <c r="B162" s="1011"/>
      <c r="C162" s="1011"/>
      <c r="D162" s="1011"/>
      <c r="E162" s="1011"/>
      <c r="F162" s="1011"/>
      <c r="G162" s="1011"/>
      <c r="H162" s="1011"/>
      <c r="I162" s="1011"/>
      <c r="J162" s="1011"/>
      <c r="K162" s="1011"/>
      <c r="L162" s="1011"/>
      <c r="M162" s="1011"/>
      <c r="N162" s="1011"/>
      <c r="O162" s="1133"/>
      <c r="P162" s="1133"/>
      <c r="Q162" s="1011"/>
    </row>
    <row r="163" spans="1:17" x14ac:dyDescent="0.25">
      <c r="A163" s="1011"/>
      <c r="B163" s="1011"/>
      <c r="C163" s="1011"/>
      <c r="D163" s="1011"/>
      <c r="E163" s="1011"/>
      <c r="F163" s="1011"/>
      <c r="G163" s="1011"/>
      <c r="H163" s="1011"/>
      <c r="I163" s="1011"/>
      <c r="J163" s="1011"/>
      <c r="K163" s="1011"/>
      <c r="L163" s="1011"/>
      <c r="M163" s="1011"/>
      <c r="N163" s="1011"/>
      <c r="O163" s="1133"/>
      <c r="P163" s="1133"/>
      <c r="Q163" s="1011"/>
    </row>
    <row r="164" spans="1:17" x14ac:dyDescent="0.25">
      <c r="A164" s="1011"/>
      <c r="B164" s="1011"/>
      <c r="C164" s="1011"/>
      <c r="D164" s="1011"/>
      <c r="E164" s="1011"/>
      <c r="F164" s="1011"/>
      <c r="G164" s="1011"/>
      <c r="H164" s="1011"/>
      <c r="I164" s="1011"/>
      <c r="J164" s="1011"/>
      <c r="K164" s="1011"/>
      <c r="L164" s="1011"/>
      <c r="M164" s="1011"/>
      <c r="N164" s="1011"/>
      <c r="O164" s="1133"/>
      <c r="P164" s="1133"/>
      <c r="Q164" s="1011"/>
    </row>
    <row r="165" spans="1:17" x14ac:dyDescent="0.25">
      <c r="A165" s="1011"/>
      <c r="B165" s="1011"/>
      <c r="C165" s="1011"/>
      <c r="D165" s="1011"/>
      <c r="E165" s="1011"/>
      <c r="F165" s="1011"/>
      <c r="G165" s="1011"/>
      <c r="H165" s="1011"/>
      <c r="I165" s="1011"/>
      <c r="J165" s="1011"/>
      <c r="K165" s="1011"/>
      <c r="L165" s="1011"/>
      <c r="M165" s="1011"/>
      <c r="N165" s="1011"/>
      <c r="O165" s="1133"/>
      <c r="P165" s="1133"/>
      <c r="Q165" s="1011"/>
    </row>
    <row r="166" spans="1:17" x14ac:dyDescent="0.25">
      <c r="A166" s="1011"/>
      <c r="B166" s="1011"/>
      <c r="C166" s="1011"/>
      <c r="D166" s="1011"/>
      <c r="E166" s="1011"/>
      <c r="F166" s="1011"/>
      <c r="G166" s="1011"/>
      <c r="H166" s="1011"/>
      <c r="I166" s="1011"/>
      <c r="J166" s="1011"/>
      <c r="K166" s="1011"/>
      <c r="L166" s="1011"/>
      <c r="M166" s="1011"/>
      <c r="N166" s="1011"/>
      <c r="O166" s="1133"/>
      <c r="P166" s="1133"/>
      <c r="Q166" s="1011"/>
    </row>
    <row r="167" spans="1:17" x14ac:dyDescent="0.25">
      <c r="A167" s="1011"/>
      <c r="B167" s="1011"/>
      <c r="C167" s="1011"/>
      <c r="D167" s="1011"/>
      <c r="E167" s="1011"/>
      <c r="F167" s="1011"/>
      <c r="G167" s="1011"/>
      <c r="H167" s="1011"/>
      <c r="I167" s="1011"/>
      <c r="J167" s="1011"/>
      <c r="K167" s="1011"/>
      <c r="L167" s="1011"/>
      <c r="M167" s="1011"/>
      <c r="N167" s="1011"/>
      <c r="O167" s="1133"/>
      <c r="P167" s="1133"/>
      <c r="Q167" s="1011"/>
    </row>
    <row r="168" spans="1:17" x14ac:dyDescent="0.25">
      <c r="A168" s="1011"/>
      <c r="B168" s="1011"/>
      <c r="C168" s="1011"/>
      <c r="D168" s="1011"/>
      <c r="E168" s="1011"/>
      <c r="F168" s="1011"/>
      <c r="G168" s="1011"/>
      <c r="H168" s="1011"/>
      <c r="I168" s="1011"/>
      <c r="J168" s="1011"/>
      <c r="K168" s="1011"/>
      <c r="L168" s="1011"/>
      <c r="M168" s="1011"/>
      <c r="N168" s="1011"/>
      <c r="O168" s="1133"/>
      <c r="P168" s="1133"/>
      <c r="Q168" s="1011"/>
    </row>
    <row r="169" spans="1:17" x14ac:dyDescent="0.25">
      <c r="A169" s="1011"/>
      <c r="B169" s="1011"/>
      <c r="C169" s="1011"/>
      <c r="D169" s="1011"/>
      <c r="E169" s="1011"/>
      <c r="F169" s="1011"/>
      <c r="G169" s="1011"/>
      <c r="H169" s="1011"/>
      <c r="I169" s="1011"/>
      <c r="J169" s="1011"/>
      <c r="K169" s="1011"/>
      <c r="L169" s="1011"/>
      <c r="M169" s="1011"/>
      <c r="N169" s="1011"/>
      <c r="O169" s="1133"/>
      <c r="P169" s="1133"/>
      <c r="Q169" s="1011"/>
    </row>
    <row r="170" spans="1:17" x14ac:dyDescent="0.25">
      <c r="A170" s="1011"/>
      <c r="B170" s="1011"/>
      <c r="C170" s="1011"/>
      <c r="D170" s="1011"/>
      <c r="E170" s="1011"/>
      <c r="F170" s="1011"/>
      <c r="G170" s="1011"/>
      <c r="H170" s="1011"/>
      <c r="I170" s="1011"/>
      <c r="J170" s="1011"/>
      <c r="K170" s="1011"/>
      <c r="L170" s="1011"/>
      <c r="M170" s="1011"/>
      <c r="N170" s="1011"/>
      <c r="O170" s="1133"/>
      <c r="P170" s="1133"/>
      <c r="Q170" s="1011"/>
    </row>
    <row r="171" spans="1:17" x14ac:dyDescent="0.25">
      <c r="A171" s="1011"/>
      <c r="B171" s="1011"/>
      <c r="C171" s="1011"/>
      <c r="D171" s="1011"/>
      <c r="E171" s="1011"/>
      <c r="F171" s="1011"/>
      <c r="G171" s="1011"/>
      <c r="H171" s="1011"/>
      <c r="I171" s="1011"/>
      <c r="J171" s="1011"/>
      <c r="K171" s="1011"/>
      <c r="L171" s="1011"/>
      <c r="M171" s="1011"/>
      <c r="N171" s="1011"/>
      <c r="O171" s="1133"/>
      <c r="P171" s="1133"/>
      <c r="Q171" s="1011"/>
    </row>
    <row r="172" spans="1:17" x14ac:dyDescent="0.25">
      <c r="A172" s="1011"/>
      <c r="B172" s="1011"/>
      <c r="C172" s="1011"/>
      <c r="D172" s="1011"/>
      <c r="E172" s="1011"/>
      <c r="F172" s="1011"/>
      <c r="G172" s="1011"/>
      <c r="H172" s="1011"/>
      <c r="I172" s="1011"/>
      <c r="J172" s="1011"/>
      <c r="K172" s="1011"/>
      <c r="L172" s="1011"/>
      <c r="M172" s="1011"/>
      <c r="N172" s="1011"/>
      <c r="O172" s="1133"/>
      <c r="P172" s="1133"/>
      <c r="Q172" s="1011"/>
    </row>
    <row r="173" spans="1:17" x14ac:dyDescent="0.25">
      <c r="A173" s="1011"/>
      <c r="B173" s="1011"/>
      <c r="C173" s="1011"/>
      <c r="D173" s="1011"/>
      <c r="E173" s="1011"/>
      <c r="F173" s="1011"/>
      <c r="G173" s="1011"/>
      <c r="H173" s="1011"/>
      <c r="I173" s="1011"/>
      <c r="J173" s="1011"/>
      <c r="K173" s="1011"/>
      <c r="L173" s="1011"/>
      <c r="M173" s="1011"/>
      <c r="N173" s="1011"/>
      <c r="O173" s="1133"/>
      <c r="P173" s="1133"/>
      <c r="Q173" s="1011"/>
    </row>
    <row r="174" spans="1:17" x14ac:dyDescent="0.25">
      <c r="A174" s="1011"/>
      <c r="B174" s="1011"/>
      <c r="C174" s="1011"/>
      <c r="D174" s="1011"/>
      <c r="E174" s="1011"/>
      <c r="F174" s="1011"/>
      <c r="G174" s="1011"/>
      <c r="H174" s="1011"/>
      <c r="I174" s="1011"/>
      <c r="J174" s="1011"/>
      <c r="K174" s="1011"/>
      <c r="L174" s="1011"/>
      <c r="M174" s="1011"/>
      <c r="N174" s="1011"/>
      <c r="O174" s="1133"/>
      <c r="P174" s="1133"/>
      <c r="Q174" s="1011"/>
    </row>
    <row r="175" spans="1:17" x14ac:dyDescent="0.25">
      <c r="A175" s="1011"/>
      <c r="B175" s="1011"/>
      <c r="C175" s="1011"/>
      <c r="D175" s="1011"/>
      <c r="E175" s="1011"/>
      <c r="F175" s="1011"/>
      <c r="G175" s="1011"/>
      <c r="H175" s="1011"/>
      <c r="I175" s="1011"/>
      <c r="J175" s="1011"/>
      <c r="K175" s="1011"/>
      <c r="L175" s="1011"/>
      <c r="M175" s="1011"/>
      <c r="N175" s="1011"/>
      <c r="O175" s="1133"/>
      <c r="P175" s="1133"/>
      <c r="Q175" s="1011"/>
    </row>
    <row r="176" spans="1:17" x14ac:dyDescent="0.25">
      <c r="A176" s="1011"/>
      <c r="B176" s="1011"/>
      <c r="C176" s="1011"/>
      <c r="D176" s="1011"/>
      <c r="E176" s="1011"/>
      <c r="F176" s="1011"/>
      <c r="G176" s="1011"/>
      <c r="H176" s="1011"/>
      <c r="I176" s="1011"/>
      <c r="J176" s="1011"/>
      <c r="K176" s="1011"/>
      <c r="L176" s="1011"/>
      <c r="M176" s="1011"/>
      <c r="N176" s="1011"/>
      <c r="O176" s="1133"/>
      <c r="P176" s="1133"/>
      <c r="Q176" s="1011"/>
    </row>
    <row r="177" spans="1:17" x14ac:dyDescent="0.25">
      <c r="A177" s="1011"/>
      <c r="B177" s="1011"/>
      <c r="C177" s="1011"/>
      <c r="D177" s="1011"/>
      <c r="E177" s="1011"/>
      <c r="F177" s="1011"/>
      <c r="G177" s="1011"/>
      <c r="H177" s="1011"/>
      <c r="I177" s="1011"/>
      <c r="J177" s="1011"/>
      <c r="K177" s="1011"/>
      <c r="L177" s="1011"/>
      <c r="M177" s="1011"/>
      <c r="N177" s="1011"/>
      <c r="O177" s="1133"/>
      <c r="P177" s="1133"/>
      <c r="Q177" s="1011"/>
    </row>
    <row r="178" spans="1:17" x14ac:dyDescent="0.25">
      <c r="A178" s="1011"/>
      <c r="B178" s="1011"/>
      <c r="C178" s="1011"/>
      <c r="D178" s="1011"/>
      <c r="E178" s="1011"/>
      <c r="F178" s="1011"/>
      <c r="G178" s="1011"/>
      <c r="H178" s="1011"/>
      <c r="I178" s="1011"/>
      <c r="J178" s="1011"/>
      <c r="K178" s="1011"/>
      <c r="L178" s="1011"/>
      <c r="M178" s="1011"/>
      <c r="N178" s="1011"/>
      <c r="O178" s="1133"/>
      <c r="P178" s="1133"/>
      <c r="Q178" s="1011"/>
    </row>
    <row r="179" spans="1:17" x14ac:dyDescent="0.25">
      <c r="A179" s="1011"/>
      <c r="B179" s="1011"/>
      <c r="C179" s="1011"/>
      <c r="D179" s="1011"/>
      <c r="E179" s="1011"/>
      <c r="F179" s="1011"/>
      <c r="G179" s="1011"/>
      <c r="H179" s="1011"/>
      <c r="I179" s="1011"/>
      <c r="J179" s="1011"/>
      <c r="K179" s="1011"/>
      <c r="L179" s="1011"/>
      <c r="M179" s="1011"/>
      <c r="N179" s="1011"/>
      <c r="O179" s="1133"/>
      <c r="P179" s="1133"/>
      <c r="Q179" s="1011"/>
    </row>
    <row r="180" spans="1:17" x14ac:dyDescent="0.25">
      <c r="A180" s="1011"/>
      <c r="B180" s="1011"/>
      <c r="C180" s="1011"/>
      <c r="D180" s="1011"/>
      <c r="E180" s="1011"/>
      <c r="F180" s="1011"/>
      <c r="G180" s="1011"/>
      <c r="H180" s="1011"/>
      <c r="I180" s="1011"/>
      <c r="J180" s="1011"/>
      <c r="K180" s="1011"/>
      <c r="L180" s="1011"/>
      <c r="M180" s="1011"/>
      <c r="N180" s="1011"/>
      <c r="O180" s="1133"/>
      <c r="P180" s="1133"/>
      <c r="Q180" s="1011"/>
    </row>
    <row r="181" spans="1:17" x14ac:dyDescent="0.25">
      <c r="A181" s="1011"/>
      <c r="B181" s="1011"/>
      <c r="C181" s="1011"/>
      <c r="D181" s="1011"/>
      <c r="E181" s="1011"/>
      <c r="F181" s="1011"/>
      <c r="G181" s="1011"/>
      <c r="H181" s="1011"/>
      <c r="I181" s="1011"/>
      <c r="J181" s="1011"/>
      <c r="K181" s="1011"/>
      <c r="L181" s="1011"/>
      <c r="M181" s="1011"/>
      <c r="N181" s="1011"/>
      <c r="O181" s="1133"/>
      <c r="P181" s="1133"/>
      <c r="Q181" s="1011"/>
    </row>
    <row r="182" spans="1:17" x14ac:dyDescent="0.25">
      <c r="A182" s="1011"/>
      <c r="B182" s="1011"/>
      <c r="C182" s="1011"/>
      <c r="D182" s="1011"/>
      <c r="E182" s="1011"/>
      <c r="F182" s="1011"/>
      <c r="G182" s="1011"/>
      <c r="H182" s="1011"/>
      <c r="I182" s="1011"/>
      <c r="J182" s="1011"/>
      <c r="K182" s="1011"/>
      <c r="L182" s="1011"/>
      <c r="M182" s="1011"/>
      <c r="N182" s="1011"/>
      <c r="O182" s="1133"/>
      <c r="P182" s="1133"/>
      <c r="Q182" s="1011"/>
    </row>
    <row r="183" spans="1:17" x14ac:dyDescent="0.25">
      <c r="A183" s="1011"/>
      <c r="B183" s="1011"/>
      <c r="C183" s="1011"/>
      <c r="D183" s="1011"/>
      <c r="E183" s="1011"/>
      <c r="F183" s="1011"/>
      <c r="G183" s="1011"/>
      <c r="H183" s="1011"/>
      <c r="I183" s="1011"/>
      <c r="J183" s="1011"/>
      <c r="K183" s="1011"/>
      <c r="L183" s="1011"/>
      <c r="M183" s="1011"/>
      <c r="N183" s="1011"/>
      <c r="O183" s="1133"/>
      <c r="P183" s="1133"/>
      <c r="Q183" s="1011"/>
    </row>
    <row r="184" spans="1:17" x14ac:dyDescent="0.25">
      <c r="A184" s="1011"/>
      <c r="B184" s="1011"/>
      <c r="C184" s="1011"/>
      <c r="D184" s="1011"/>
      <c r="E184" s="1011"/>
      <c r="F184" s="1011"/>
      <c r="G184" s="1011"/>
      <c r="H184" s="1011"/>
      <c r="I184" s="1011"/>
      <c r="J184" s="1011"/>
      <c r="K184" s="1011"/>
      <c r="L184" s="1011"/>
      <c r="M184" s="1011"/>
      <c r="N184" s="1011"/>
      <c r="O184" s="1133"/>
      <c r="P184" s="1133"/>
      <c r="Q184" s="1011"/>
    </row>
    <row r="185" spans="1:17" x14ac:dyDescent="0.25">
      <c r="A185" s="1011"/>
      <c r="B185" s="1011"/>
      <c r="C185" s="1011"/>
      <c r="D185" s="1011"/>
      <c r="E185" s="1011"/>
      <c r="F185" s="1011"/>
      <c r="G185" s="1011"/>
      <c r="H185" s="1011"/>
      <c r="I185" s="1011"/>
      <c r="J185" s="1011"/>
      <c r="K185" s="1011"/>
      <c r="L185" s="1011"/>
      <c r="M185" s="1011"/>
      <c r="N185" s="1011"/>
      <c r="O185" s="1133"/>
      <c r="P185" s="1133"/>
      <c r="Q185" s="1011"/>
    </row>
    <row r="186" spans="1:17" x14ac:dyDescent="0.25">
      <c r="A186" s="1011"/>
      <c r="B186" s="1011"/>
      <c r="C186" s="1011"/>
      <c r="D186" s="1011"/>
      <c r="E186" s="1011"/>
      <c r="F186" s="1011"/>
      <c r="G186" s="1011"/>
      <c r="H186" s="1011"/>
      <c r="I186" s="1011"/>
      <c r="J186" s="1011"/>
      <c r="K186" s="1011"/>
      <c r="L186" s="1011"/>
      <c r="M186" s="1011"/>
      <c r="N186" s="1011"/>
      <c r="O186" s="1133"/>
      <c r="P186" s="1133"/>
      <c r="Q186" s="1011"/>
    </row>
    <row r="187" spans="1:17" x14ac:dyDescent="0.25">
      <c r="A187" s="1011"/>
      <c r="B187" s="1011"/>
      <c r="C187" s="1011"/>
      <c r="D187" s="1011"/>
      <c r="E187" s="1011"/>
      <c r="F187" s="1011"/>
      <c r="G187" s="1011"/>
      <c r="H187" s="1011"/>
      <c r="I187" s="1011"/>
      <c r="J187" s="1011"/>
      <c r="K187" s="1011"/>
      <c r="L187" s="1011"/>
      <c r="M187" s="1011"/>
      <c r="N187" s="1011"/>
      <c r="O187" s="1133"/>
      <c r="P187" s="1133"/>
      <c r="Q187" s="1011"/>
    </row>
    <row r="188" spans="1:17" x14ac:dyDescent="0.25">
      <c r="A188" s="1011"/>
      <c r="B188" s="1011"/>
      <c r="C188" s="1011"/>
      <c r="D188" s="1011"/>
      <c r="E188" s="1011"/>
      <c r="F188" s="1011"/>
      <c r="G188" s="1011"/>
      <c r="H188" s="1011"/>
      <c r="I188" s="1011"/>
      <c r="J188" s="1011"/>
      <c r="K188" s="1011"/>
      <c r="L188" s="1011"/>
      <c r="M188" s="1011"/>
      <c r="N188" s="1011"/>
      <c r="O188" s="1133"/>
      <c r="P188" s="1133"/>
      <c r="Q188" s="1011"/>
    </row>
    <row r="189" spans="1:17" x14ac:dyDescent="0.25">
      <c r="A189" s="1011"/>
      <c r="B189" s="1011"/>
      <c r="C189" s="1011"/>
      <c r="D189" s="1011"/>
      <c r="E189" s="1011"/>
      <c r="F189" s="1011"/>
      <c r="G189" s="1011"/>
      <c r="H189" s="1011"/>
      <c r="I189" s="1011"/>
      <c r="J189" s="1011"/>
      <c r="K189" s="1011"/>
      <c r="L189" s="1011"/>
      <c r="M189" s="1011"/>
      <c r="N189" s="1011"/>
      <c r="O189" s="1133"/>
      <c r="P189" s="1133"/>
      <c r="Q189" s="1011"/>
    </row>
    <row r="190" spans="1:17" x14ac:dyDescent="0.25">
      <c r="A190" s="1011"/>
      <c r="B190" s="1011"/>
      <c r="C190" s="1011"/>
      <c r="D190" s="1011"/>
      <c r="E190" s="1011"/>
      <c r="F190" s="1011"/>
      <c r="G190" s="1011"/>
      <c r="H190" s="1011"/>
      <c r="I190" s="1011"/>
      <c r="J190" s="1011"/>
      <c r="K190" s="1011"/>
      <c r="L190" s="1011"/>
      <c r="M190" s="1011"/>
      <c r="N190" s="1011"/>
      <c r="O190" s="1133"/>
      <c r="P190" s="1133"/>
      <c r="Q190" s="1011"/>
    </row>
    <row r="191" spans="1:17" x14ac:dyDescent="0.25">
      <c r="A191" s="1011"/>
      <c r="B191" s="1011"/>
      <c r="C191" s="1011"/>
      <c r="D191" s="1011"/>
      <c r="E191" s="1011"/>
      <c r="F191" s="1011"/>
      <c r="G191" s="1011"/>
      <c r="H191" s="1011"/>
      <c r="I191" s="1011"/>
      <c r="J191" s="1011"/>
      <c r="K191" s="1011"/>
      <c r="L191" s="1011"/>
      <c r="M191" s="1011"/>
      <c r="N191" s="1011"/>
      <c r="O191" s="1133"/>
      <c r="P191" s="1133"/>
      <c r="Q191" s="1011"/>
    </row>
    <row r="192" spans="1:17" x14ac:dyDescent="0.25">
      <c r="A192" s="1011"/>
      <c r="B192" s="1011"/>
      <c r="C192" s="1011"/>
      <c r="D192" s="1011"/>
      <c r="E192" s="1011"/>
      <c r="F192" s="1011"/>
      <c r="G192" s="1011"/>
      <c r="H192" s="1011"/>
      <c r="I192" s="1011"/>
      <c r="J192" s="1011"/>
      <c r="K192" s="1011"/>
      <c r="L192" s="1011"/>
      <c r="M192" s="1011"/>
      <c r="N192" s="1011"/>
      <c r="O192" s="1133"/>
      <c r="P192" s="1133"/>
      <c r="Q192" s="1011"/>
    </row>
    <row r="193" spans="1:17" x14ac:dyDescent="0.25">
      <c r="A193" s="1011"/>
      <c r="B193" s="1011"/>
      <c r="C193" s="1011"/>
      <c r="D193" s="1011"/>
      <c r="E193" s="1011"/>
      <c r="F193" s="1011"/>
      <c r="G193" s="1011"/>
      <c r="H193" s="1011"/>
      <c r="I193" s="1011"/>
      <c r="J193" s="1011"/>
      <c r="K193" s="1011"/>
      <c r="L193" s="1011"/>
      <c r="M193" s="1011"/>
      <c r="N193" s="1011"/>
      <c r="O193" s="1133"/>
      <c r="P193" s="1133"/>
      <c r="Q193" s="1011"/>
    </row>
    <row r="194" spans="1:17" x14ac:dyDescent="0.25">
      <c r="A194" s="1011"/>
      <c r="B194" s="1011"/>
      <c r="C194" s="1011"/>
      <c r="D194" s="1011"/>
      <c r="E194" s="1011"/>
      <c r="F194" s="1011"/>
      <c r="G194" s="1011"/>
      <c r="H194" s="1011"/>
      <c r="I194" s="1011"/>
      <c r="J194" s="1011"/>
      <c r="K194" s="1011"/>
      <c r="L194" s="1011"/>
      <c r="M194" s="1011"/>
      <c r="N194" s="1011"/>
      <c r="O194" s="1133"/>
      <c r="P194" s="1133"/>
      <c r="Q194" s="1011"/>
    </row>
    <row r="195" spans="1:17" x14ac:dyDescent="0.25">
      <c r="A195" s="1011"/>
      <c r="B195" s="1011"/>
      <c r="C195" s="1011"/>
      <c r="D195" s="1011"/>
      <c r="E195" s="1011"/>
      <c r="F195" s="1011"/>
      <c r="G195" s="1011"/>
      <c r="H195" s="1011"/>
      <c r="I195" s="1011"/>
      <c r="J195" s="1011"/>
      <c r="K195" s="1011"/>
      <c r="L195" s="1011"/>
      <c r="M195" s="1011"/>
      <c r="N195" s="1011"/>
      <c r="O195" s="1133"/>
      <c r="P195" s="1133"/>
      <c r="Q195" s="1011"/>
    </row>
    <row r="196" spans="1:17" x14ac:dyDescent="0.25">
      <c r="A196" s="1011"/>
      <c r="B196" s="1011"/>
      <c r="C196" s="1011"/>
      <c r="D196" s="1011"/>
      <c r="E196" s="1011"/>
      <c r="F196" s="1011"/>
      <c r="G196" s="1011"/>
      <c r="H196" s="1011"/>
      <c r="I196" s="1011"/>
      <c r="J196" s="1011"/>
      <c r="K196" s="1011"/>
      <c r="L196" s="1011"/>
      <c r="M196" s="1011"/>
      <c r="N196" s="1011"/>
      <c r="O196" s="1133"/>
      <c r="P196" s="1133"/>
      <c r="Q196" s="1011"/>
    </row>
    <row r="197" spans="1:17" x14ac:dyDescent="0.25">
      <c r="A197" s="1011"/>
      <c r="B197" s="1011"/>
      <c r="C197" s="1011"/>
      <c r="D197" s="1011"/>
      <c r="E197" s="1011"/>
      <c r="F197" s="1011"/>
      <c r="G197" s="1011"/>
      <c r="H197" s="1011"/>
      <c r="I197" s="1011"/>
      <c r="J197" s="1011"/>
      <c r="K197" s="1011"/>
      <c r="L197" s="1011"/>
      <c r="M197" s="1011"/>
      <c r="N197" s="1011"/>
      <c r="O197" s="1133"/>
      <c r="P197" s="1133"/>
      <c r="Q197" s="1011"/>
    </row>
    <row r="198" spans="1:17" x14ac:dyDescent="0.25">
      <c r="A198" s="1011"/>
      <c r="B198" s="1011"/>
      <c r="C198" s="1011"/>
      <c r="D198" s="1011"/>
      <c r="E198" s="1011"/>
      <c r="F198" s="1011"/>
      <c r="G198" s="1011"/>
      <c r="H198" s="1011"/>
      <c r="I198" s="1011"/>
      <c r="J198" s="1011"/>
      <c r="K198" s="1011"/>
      <c r="L198" s="1011"/>
      <c r="M198" s="1011"/>
      <c r="N198" s="1011"/>
      <c r="O198" s="1133"/>
      <c r="P198" s="1133"/>
      <c r="Q198" s="1011"/>
    </row>
    <row r="199" spans="1:17" x14ac:dyDescent="0.25">
      <c r="A199" s="1011"/>
      <c r="B199" s="1011"/>
      <c r="C199" s="1011"/>
      <c r="D199" s="1011"/>
      <c r="E199" s="1011"/>
      <c r="F199" s="1011"/>
      <c r="G199" s="1011"/>
      <c r="H199" s="1011"/>
      <c r="I199" s="1011"/>
      <c r="J199" s="1011"/>
      <c r="K199" s="1011"/>
      <c r="L199" s="1011"/>
      <c r="M199" s="1011"/>
      <c r="N199" s="1011"/>
      <c r="O199" s="1133"/>
      <c r="P199" s="1133"/>
      <c r="Q199" s="1011"/>
    </row>
    <row r="200" spans="1:17" x14ac:dyDescent="0.25">
      <c r="A200" s="1011"/>
      <c r="B200" s="1011"/>
      <c r="C200" s="1011"/>
      <c r="D200" s="1011"/>
      <c r="E200" s="1011"/>
      <c r="F200" s="1011"/>
      <c r="G200" s="1011"/>
      <c r="H200" s="1011"/>
      <c r="I200" s="1011"/>
      <c r="J200" s="1011"/>
      <c r="K200" s="1011"/>
      <c r="L200" s="1011"/>
      <c r="M200" s="1011"/>
      <c r="N200" s="1011"/>
      <c r="O200" s="1133"/>
      <c r="P200" s="1133"/>
      <c r="Q200" s="1011"/>
    </row>
    <row r="201" spans="1:17" x14ac:dyDescent="0.25">
      <c r="A201" s="1011"/>
      <c r="B201" s="1011"/>
      <c r="C201" s="1011"/>
      <c r="D201" s="1011"/>
      <c r="E201" s="1011"/>
      <c r="F201" s="1011"/>
      <c r="G201" s="1011"/>
      <c r="H201" s="1011"/>
      <c r="I201" s="1011"/>
      <c r="J201" s="1011"/>
      <c r="K201" s="1011"/>
      <c r="L201" s="1011"/>
      <c r="M201" s="1011"/>
      <c r="N201" s="1011"/>
      <c r="O201" s="1133"/>
      <c r="P201" s="1133"/>
      <c r="Q201" s="1011"/>
    </row>
    <row r="202" spans="1:17" x14ac:dyDescent="0.25">
      <c r="A202" s="1011"/>
      <c r="B202" s="1011"/>
      <c r="C202" s="1011"/>
      <c r="D202" s="1011"/>
      <c r="E202" s="1011"/>
      <c r="F202" s="1011"/>
      <c r="G202" s="1011"/>
      <c r="H202" s="1011"/>
      <c r="I202" s="1011"/>
      <c r="J202" s="1011"/>
      <c r="K202" s="1011"/>
      <c r="L202" s="1011"/>
      <c r="M202" s="1011"/>
      <c r="N202" s="1011"/>
      <c r="O202" s="1133"/>
      <c r="P202" s="1133"/>
      <c r="Q202" s="1011"/>
    </row>
    <row r="203" spans="1:17" x14ac:dyDescent="0.25">
      <c r="A203" s="1011"/>
      <c r="B203" s="1011"/>
      <c r="C203" s="1011"/>
      <c r="D203" s="1011"/>
      <c r="E203" s="1011"/>
      <c r="F203" s="1011"/>
      <c r="G203" s="1011"/>
      <c r="H203" s="1011"/>
      <c r="I203" s="1011"/>
      <c r="J203" s="1011"/>
      <c r="K203" s="1011"/>
      <c r="L203" s="1011"/>
      <c r="M203" s="1011"/>
      <c r="N203" s="1011"/>
      <c r="O203" s="1133"/>
      <c r="P203" s="1133"/>
      <c r="Q203" s="1011"/>
    </row>
    <row r="204" spans="1:17" x14ac:dyDescent="0.25">
      <c r="A204" s="1011"/>
      <c r="B204" s="1011"/>
      <c r="C204" s="1011"/>
      <c r="D204" s="1011"/>
      <c r="E204" s="1011"/>
      <c r="F204" s="1011"/>
      <c r="G204" s="1011"/>
      <c r="H204" s="1011"/>
      <c r="I204" s="1011"/>
      <c r="J204" s="1011"/>
      <c r="K204" s="1011"/>
      <c r="L204" s="1011"/>
      <c r="M204" s="1011"/>
      <c r="N204" s="1011"/>
      <c r="O204" s="1133"/>
      <c r="P204" s="1133"/>
      <c r="Q204" s="1011"/>
    </row>
    <row r="205" spans="1:17" x14ac:dyDescent="0.25">
      <c r="A205" s="1011"/>
      <c r="B205" s="1011"/>
      <c r="C205" s="1011"/>
      <c r="D205" s="1011"/>
      <c r="E205" s="1011"/>
      <c r="F205" s="1011"/>
      <c r="G205" s="1011"/>
      <c r="H205" s="1011"/>
      <c r="I205" s="1011"/>
      <c r="J205" s="1011"/>
      <c r="K205" s="1011"/>
      <c r="L205" s="1011"/>
      <c r="M205" s="1011"/>
      <c r="N205" s="1011"/>
      <c r="O205" s="1133"/>
      <c r="P205" s="1133"/>
      <c r="Q205" s="1011"/>
    </row>
    <row r="206" spans="1:17" x14ac:dyDescent="0.25">
      <c r="A206" s="1011"/>
      <c r="B206" s="1011"/>
      <c r="C206" s="1011"/>
      <c r="D206" s="1011"/>
      <c r="E206" s="1011"/>
      <c r="F206" s="1011"/>
      <c r="G206" s="1011"/>
      <c r="H206" s="1011"/>
      <c r="I206" s="1011"/>
      <c r="J206" s="1011"/>
      <c r="K206" s="1011"/>
      <c r="L206" s="1011"/>
      <c r="M206" s="1011"/>
      <c r="N206" s="1011"/>
      <c r="O206" s="1133"/>
      <c r="P206" s="1133"/>
      <c r="Q206" s="1011"/>
    </row>
    <row r="207" spans="1:17" x14ac:dyDescent="0.25">
      <c r="A207" s="1011"/>
      <c r="B207" s="1011"/>
      <c r="C207" s="1011"/>
      <c r="D207" s="1011"/>
      <c r="E207" s="1011"/>
      <c r="F207" s="1011"/>
      <c r="G207" s="1011"/>
      <c r="H207" s="1011"/>
      <c r="I207" s="1011"/>
      <c r="J207" s="1011"/>
      <c r="K207" s="1011"/>
      <c r="L207" s="1011"/>
      <c r="M207" s="1011"/>
      <c r="N207" s="1011"/>
      <c r="O207" s="1133"/>
      <c r="P207" s="1133"/>
      <c r="Q207" s="1011"/>
    </row>
    <row r="208" spans="1:17" x14ac:dyDescent="0.25">
      <c r="A208" s="1011"/>
      <c r="B208" s="1011"/>
      <c r="C208" s="1011"/>
      <c r="D208" s="1011"/>
      <c r="E208" s="1011"/>
      <c r="F208" s="1011"/>
      <c r="G208" s="1011"/>
      <c r="H208" s="1011"/>
      <c r="I208" s="1011"/>
      <c r="J208" s="1011"/>
      <c r="K208" s="1011"/>
      <c r="L208" s="1011"/>
      <c r="M208" s="1011"/>
      <c r="N208" s="1011"/>
      <c r="O208" s="1133"/>
      <c r="P208" s="1133"/>
      <c r="Q208" s="1011"/>
    </row>
    <row r="209" spans="1:17" x14ac:dyDescent="0.25">
      <c r="A209" s="1011"/>
      <c r="B209" s="1011"/>
      <c r="C209" s="1011"/>
      <c r="D209" s="1011"/>
      <c r="E209" s="1011"/>
      <c r="F209" s="1011"/>
      <c r="G209" s="1011"/>
      <c r="H209" s="1011"/>
      <c r="I209" s="1011"/>
      <c r="J209" s="1011"/>
      <c r="K209" s="1011"/>
      <c r="L209" s="1011"/>
      <c r="M209" s="1011"/>
      <c r="N209" s="1011"/>
      <c r="O209" s="1133"/>
      <c r="P209" s="1133"/>
      <c r="Q209" s="1011"/>
    </row>
    <row r="210" spans="1:17" x14ac:dyDescent="0.25">
      <c r="A210" s="1011"/>
      <c r="B210" s="1011"/>
      <c r="C210" s="1011"/>
      <c r="D210" s="1011"/>
      <c r="E210" s="1011"/>
      <c r="F210" s="1011"/>
      <c r="G210" s="1011"/>
      <c r="H210" s="1011"/>
      <c r="I210" s="1011"/>
      <c r="J210" s="1011"/>
      <c r="K210" s="1011"/>
      <c r="L210" s="1011"/>
      <c r="M210" s="1011"/>
      <c r="N210" s="1011"/>
      <c r="O210" s="1133"/>
      <c r="P210" s="1133"/>
      <c r="Q210" s="1011"/>
    </row>
    <row r="211" spans="1:17" x14ac:dyDescent="0.25">
      <c r="A211" s="1011"/>
      <c r="B211" s="1011"/>
      <c r="C211" s="1011"/>
      <c r="D211" s="1011"/>
      <c r="E211" s="1011"/>
      <c r="F211" s="1011"/>
      <c r="G211" s="1011"/>
      <c r="H211" s="1011"/>
      <c r="I211" s="1011"/>
      <c r="J211" s="1011"/>
      <c r="K211" s="1011"/>
      <c r="L211" s="1011"/>
      <c r="M211" s="1011"/>
      <c r="N211" s="1011"/>
      <c r="O211" s="1133"/>
      <c r="P211" s="1133"/>
      <c r="Q211" s="1011"/>
    </row>
    <row r="212" spans="1:17" x14ac:dyDescent="0.25">
      <c r="A212" s="1011"/>
      <c r="B212" s="1011"/>
      <c r="C212" s="1011"/>
      <c r="D212" s="1011"/>
      <c r="E212" s="1011"/>
      <c r="F212" s="1011"/>
      <c r="G212" s="1011"/>
      <c r="H212" s="1011"/>
      <c r="I212" s="1011"/>
      <c r="J212" s="1011"/>
      <c r="K212" s="1011"/>
      <c r="L212" s="1011"/>
      <c r="M212" s="1011"/>
      <c r="N212" s="1011"/>
      <c r="O212" s="1133"/>
      <c r="P212" s="1133"/>
      <c r="Q212" s="1011"/>
    </row>
    <row r="213" spans="1:17" x14ac:dyDescent="0.25">
      <c r="A213" s="1011"/>
      <c r="B213" s="1011"/>
      <c r="C213" s="1011"/>
      <c r="D213" s="1011"/>
      <c r="E213" s="1011"/>
      <c r="F213" s="1011"/>
      <c r="G213" s="1011"/>
      <c r="H213" s="1011"/>
      <c r="I213" s="1011"/>
      <c r="J213" s="1011"/>
      <c r="K213" s="1011"/>
      <c r="L213" s="1011"/>
      <c r="M213" s="1011"/>
      <c r="N213" s="1011"/>
      <c r="O213" s="1133"/>
      <c r="P213" s="1133"/>
      <c r="Q213" s="1011"/>
    </row>
    <row r="214" spans="1:17" x14ac:dyDescent="0.25">
      <c r="A214" s="1011"/>
      <c r="B214" s="1011"/>
      <c r="C214" s="1011"/>
      <c r="D214" s="1011"/>
      <c r="E214" s="1011"/>
      <c r="F214" s="1011"/>
      <c r="G214" s="1011"/>
      <c r="H214" s="1011"/>
      <c r="I214" s="1011"/>
      <c r="J214" s="1011"/>
      <c r="K214" s="1011"/>
      <c r="L214" s="1011"/>
      <c r="M214" s="1011"/>
      <c r="N214" s="1011"/>
      <c r="O214" s="1133"/>
      <c r="P214" s="1133"/>
      <c r="Q214" s="1011"/>
    </row>
    <row r="215" spans="1:17" x14ac:dyDescent="0.25">
      <c r="A215" s="1011"/>
      <c r="B215" s="1011"/>
      <c r="C215" s="1011"/>
      <c r="D215" s="1011"/>
      <c r="E215" s="1011"/>
      <c r="F215" s="1011"/>
      <c r="G215" s="1011"/>
      <c r="H215" s="1011"/>
      <c r="I215" s="1011"/>
      <c r="J215" s="1011"/>
      <c r="K215" s="1011"/>
      <c r="L215" s="1011"/>
      <c r="M215" s="1011"/>
      <c r="N215" s="1011"/>
      <c r="O215" s="1133"/>
      <c r="P215" s="1133"/>
      <c r="Q215" s="1011"/>
    </row>
    <row r="216" spans="1:17" x14ac:dyDescent="0.25">
      <c r="A216" s="1011"/>
      <c r="B216" s="1011"/>
      <c r="C216" s="1011"/>
      <c r="D216" s="1011"/>
      <c r="E216" s="1011"/>
      <c r="F216" s="1011"/>
      <c r="G216" s="1011"/>
      <c r="H216" s="1011"/>
      <c r="I216" s="1011"/>
      <c r="J216" s="1011"/>
      <c r="K216" s="1011"/>
      <c r="L216" s="1011"/>
      <c r="M216" s="1011"/>
      <c r="N216" s="1011"/>
      <c r="O216" s="1133"/>
      <c r="P216" s="1133"/>
      <c r="Q216" s="1011"/>
    </row>
    <row r="217" spans="1:17" x14ac:dyDescent="0.25">
      <c r="A217" s="1011"/>
      <c r="B217" s="1011"/>
      <c r="C217" s="1011"/>
      <c r="D217" s="1011"/>
      <c r="E217" s="1011"/>
      <c r="F217" s="1011"/>
      <c r="G217" s="1011"/>
      <c r="H217" s="1011"/>
      <c r="I217" s="1011"/>
      <c r="J217" s="1011"/>
      <c r="K217" s="1011"/>
      <c r="L217" s="1011"/>
      <c r="M217" s="1011"/>
      <c r="N217" s="1011"/>
      <c r="O217" s="1133"/>
      <c r="P217" s="1133"/>
      <c r="Q217" s="1011"/>
    </row>
    <row r="218" spans="1:17" x14ac:dyDescent="0.25">
      <c r="A218" s="1011"/>
      <c r="B218" s="1011"/>
      <c r="C218" s="1011"/>
      <c r="D218" s="1011"/>
      <c r="E218" s="1011"/>
      <c r="F218" s="1011"/>
      <c r="G218" s="1011"/>
      <c r="H218" s="1011"/>
      <c r="I218" s="1011"/>
      <c r="J218" s="1011"/>
      <c r="K218" s="1011"/>
      <c r="L218" s="1011"/>
      <c r="M218" s="1011"/>
      <c r="N218" s="1011"/>
      <c r="O218" s="1133"/>
      <c r="P218" s="1133"/>
      <c r="Q218" s="1011"/>
    </row>
    <row r="219" spans="1:17" x14ac:dyDescent="0.25">
      <c r="A219" s="1011"/>
      <c r="B219" s="1011"/>
      <c r="C219" s="1011"/>
      <c r="D219" s="1011"/>
      <c r="E219" s="1011"/>
      <c r="F219" s="1011"/>
      <c r="G219" s="1011"/>
      <c r="H219" s="1011"/>
      <c r="I219" s="1011"/>
      <c r="J219" s="1011"/>
      <c r="K219" s="1011"/>
      <c r="L219" s="1011"/>
      <c r="M219" s="1011"/>
      <c r="N219" s="1011"/>
      <c r="O219" s="1133"/>
      <c r="P219" s="1133"/>
      <c r="Q219" s="1011"/>
    </row>
    <row r="220" spans="1:17" x14ac:dyDescent="0.25">
      <c r="A220" s="1011"/>
      <c r="B220" s="1011"/>
      <c r="C220" s="1011"/>
      <c r="D220" s="1011"/>
      <c r="E220" s="1011"/>
      <c r="F220" s="1011"/>
      <c r="G220" s="1011"/>
      <c r="H220" s="1011"/>
      <c r="I220" s="1011"/>
      <c r="J220" s="1011"/>
      <c r="K220" s="1011"/>
      <c r="L220" s="1011"/>
      <c r="M220" s="1011"/>
      <c r="N220" s="1011"/>
      <c r="O220" s="1133"/>
      <c r="P220" s="1133"/>
      <c r="Q220" s="1011"/>
    </row>
    <row r="221" spans="1:17" x14ac:dyDescent="0.25">
      <c r="A221" s="1011"/>
      <c r="B221" s="1011"/>
      <c r="C221" s="1011"/>
      <c r="D221" s="1011"/>
      <c r="E221" s="1011"/>
      <c r="F221" s="1011"/>
      <c r="G221" s="1011"/>
      <c r="H221" s="1011"/>
      <c r="I221" s="1011"/>
      <c r="J221" s="1011"/>
      <c r="K221" s="1011"/>
      <c r="L221" s="1011"/>
      <c r="M221" s="1011"/>
      <c r="N221" s="1011"/>
      <c r="O221" s="1133"/>
      <c r="P221" s="1133"/>
      <c r="Q221" s="1011"/>
    </row>
    <row r="222" spans="1:17" x14ac:dyDescent="0.25">
      <c r="A222" s="1011"/>
      <c r="B222" s="1011"/>
      <c r="C222" s="1011"/>
      <c r="D222" s="1011"/>
      <c r="E222" s="1011"/>
      <c r="F222" s="1011"/>
      <c r="G222" s="1011"/>
      <c r="H222" s="1011"/>
      <c r="I222" s="1011"/>
      <c r="J222" s="1011"/>
      <c r="K222" s="1011"/>
      <c r="L222" s="1011"/>
      <c r="M222" s="1011"/>
      <c r="N222" s="1011"/>
      <c r="O222" s="1133"/>
      <c r="P222" s="1133"/>
      <c r="Q222" s="1011"/>
    </row>
    <row r="223" spans="1:17" x14ac:dyDescent="0.25">
      <c r="A223" s="1011"/>
      <c r="B223" s="1011"/>
      <c r="C223" s="1011"/>
      <c r="D223" s="1011"/>
      <c r="E223" s="1011"/>
      <c r="F223" s="1011"/>
      <c r="G223" s="1011"/>
      <c r="H223" s="1011"/>
      <c r="I223" s="1011"/>
      <c r="J223" s="1011"/>
      <c r="K223" s="1011"/>
      <c r="L223" s="1011"/>
      <c r="M223" s="1011"/>
      <c r="N223" s="1011"/>
      <c r="O223" s="1133"/>
      <c r="P223" s="1133"/>
      <c r="Q223" s="1011"/>
    </row>
    <row r="224" spans="1:17" x14ac:dyDescent="0.25">
      <c r="A224" s="1011"/>
      <c r="B224" s="1011"/>
      <c r="C224" s="1011"/>
      <c r="D224" s="1011"/>
      <c r="E224" s="1011"/>
      <c r="F224" s="1011"/>
      <c r="G224" s="1011"/>
      <c r="H224" s="1011"/>
      <c r="I224" s="1011"/>
      <c r="J224" s="1011"/>
      <c r="K224" s="1011"/>
      <c r="L224" s="1011"/>
      <c r="M224" s="1011"/>
      <c r="N224" s="1011"/>
      <c r="O224" s="1133"/>
      <c r="P224" s="1133"/>
      <c r="Q224" s="1011"/>
    </row>
    <row r="225" spans="1:17" x14ac:dyDescent="0.25">
      <c r="A225" s="1011"/>
      <c r="B225" s="1011"/>
      <c r="C225" s="1011"/>
      <c r="D225" s="1011"/>
      <c r="E225" s="1011"/>
      <c r="F225" s="1011"/>
      <c r="G225" s="1011"/>
      <c r="H225" s="1011"/>
      <c r="I225" s="1011"/>
      <c r="J225" s="1011"/>
      <c r="K225" s="1011"/>
      <c r="L225" s="1011"/>
      <c r="M225" s="1011"/>
      <c r="N225" s="1011"/>
      <c r="O225" s="1133"/>
      <c r="P225" s="1133"/>
      <c r="Q225" s="1011"/>
    </row>
    <row r="226" spans="1:17" x14ac:dyDescent="0.25">
      <c r="A226" s="1011"/>
      <c r="B226" s="1011"/>
      <c r="C226" s="1011"/>
      <c r="D226" s="1011"/>
      <c r="E226" s="1011"/>
      <c r="F226" s="1011"/>
      <c r="G226" s="1011"/>
      <c r="H226" s="1011"/>
      <c r="I226" s="1011"/>
      <c r="J226" s="1011"/>
      <c r="K226" s="1011"/>
      <c r="L226" s="1011"/>
      <c r="M226" s="1011"/>
      <c r="N226" s="1011"/>
      <c r="O226" s="1133"/>
      <c r="P226" s="1133"/>
      <c r="Q226" s="1011"/>
    </row>
    <row r="227" spans="1:17" x14ac:dyDescent="0.25">
      <c r="A227" s="1011"/>
      <c r="B227" s="1011"/>
      <c r="C227" s="1011"/>
      <c r="D227" s="1011"/>
      <c r="E227" s="1011"/>
      <c r="F227" s="1011"/>
      <c r="G227" s="1011"/>
      <c r="H227" s="1011"/>
      <c r="I227" s="1011"/>
      <c r="J227" s="1011"/>
      <c r="K227" s="1011"/>
      <c r="L227" s="1011"/>
      <c r="M227" s="1011"/>
      <c r="N227" s="1011"/>
      <c r="O227" s="1133"/>
      <c r="P227" s="1133"/>
      <c r="Q227" s="1011"/>
    </row>
    <row r="228" spans="1:17" x14ac:dyDescent="0.25">
      <c r="O228" s="1129"/>
      <c r="P228" s="1129"/>
    </row>
    <row r="229" spans="1:17" x14ac:dyDescent="0.25">
      <c r="O229" s="1129"/>
      <c r="P229" s="1129"/>
    </row>
    <row r="230" spans="1:17" x14ac:dyDescent="0.25">
      <c r="O230" s="1129"/>
      <c r="P230" s="1129"/>
    </row>
    <row r="231" spans="1:17" x14ac:dyDescent="0.25">
      <c r="O231" s="1129"/>
      <c r="P231" s="1129"/>
    </row>
    <row r="232" spans="1:17" x14ac:dyDescent="0.25">
      <c r="O232" s="1129"/>
      <c r="P232" s="1129"/>
    </row>
    <row r="233" spans="1:17" x14ac:dyDescent="0.25">
      <c r="O233" s="1129"/>
      <c r="P233" s="1129"/>
    </row>
    <row r="234" spans="1:17" x14ac:dyDescent="0.25">
      <c r="O234" s="1129"/>
      <c r="P234" s="1129"/>
    </row>
    <row r="235" spans="1:17" x14ac:dyDescent="0.25">
      <c r="O235" s="1129"/>
      <c r="P235" s="1129"/>
    </row>
    <row r="236" spans="1:17" x14ac:dyDescent="0.25">
      <c r="O236" s="1129"/>
      <c r="P236" s="1129"/>
    </row>
    <row r="237" spans="1:17" x14ac:dyDescent="0.25">
      <c r="O237" s="1129"/>
      <c r="P237" s="1129"/>
    </row>
    <row r="238" spans="1:17" x14ac:dyDescent="0.25">
      <c r="O238" s="1129"/>
      <c r="P238" s="1129"/>
    </row>
    <row r="239" spans="1:17" x14ac:dyDescent="0.25">
      <c r="O239" s="1129"/>
      <c r="P239" s="1129"/>
    </row>
    <row r="240" spans="1:17" x14ac:dyDescent="0.25">
      <c r="O240" s="1129"/>
      <c r="P240" s="1129"/>
    </row>
    <row r="241" spans="15:16" x14ac:dyDescent="0.25">
      <c r="O241" s="1129"/>
      <c r="P241" s="1129"/>
    </row>
    <row r="242" spans="15:16" x14ac:dyDescent="0.25">
      <c r="O242" s="1129"/>
      <c r="P242" s="1129"/>
    </row>
    <row r="243" spans="15:16" x14ac:dyDescent="0.25">
      <c r="O243" s="1129"/>
      <c r="P243" s="1129"/>
    </row>
    <row r="244" spans="15:16" x14ac:dyDescent="0.25">
      <c r="O244" s="1129"/>
      <c r="P244" s="1129"/>
    </row>
    <row r="245" spans="15:16" x14ac:dyDescent="0.25">
      <c r="O245" s="1129"/>
      <c r="P245" s="1129"/>
    </row>
    <row r="246" spans="15:16" x14ac:dyDescent="0.25">
      <c r="O246" s="1129"/>
      <c r="P246" s="1129"/>
    </row>
    <row r="247" spans="15:16" x14ac:dyDescent="0.25">
      <c r="O247" s="1129"/>
      <c r="P247" s="1129"/>
    </row>
    <row r="248" spans="15:16" x14ac:dyDescent="0.25">
      <c r="O248" s="1129"/>
      <c r="P248" s="1129"/>
    </row>
    <row r="249" spans="15:16" x14ac:dyDescent="0.25">
      <c r="O249" s="1129"/>
      <c r="P249" s="1129"/>
    </row>
    <row r="250" spans="15:16" x14ac:dyDescent="0.25">
      <c r="O250" s="1129"/>
      <c r="P250" s="1129"/>
    </row>
    <row r="251" spans="15:16" x14ac:dyDescent="0.25">
      <c r="O251" s="1129"/>
      <c r="P251" s="1129"/>
    </row>
    <row r="252" spans="15:16" x14ac:dyDescent="0.25">
      <c r="O252" s="1129"/>
      <c r="P252" s="1129"/>
    </row>
    <row r="253" spans="15:16" x14ac:dyDescent="0.25">
      <c r="O253" s="1129"/>
      <c r="P253" s="1129"/>
    </row>
    <row r="254" spans="15:16" x14ac:dyDescent="0.25">
      <c r="O254" s="1129"/>
      <c r="P254" s="1129"/>
    </row>
  </sheetData>
  <mergeCells count="8">
    <mergeCell ref="A2:G2"/>
    <mergeCell ref="A3:G3"/>
    <mergeCell ref="A13:H13"/>
    <mergeCell ref="A6:Q6"/>
    <mergeCell ref="A5:Q5"/>
    <mergeCell ref="O7:Q7"/>
    <mergeCell ref="A7:A8"/>
    <mergeCell ref="B7:B8"/>
  </mergeCells>
  <phoneticPr fontId="56" type="noConversion"/>
  <pageMargins left="0.23622047244094491" right="0.23622047244094491" top="0.39370078740157483" bottom="0.74803149606299213" header="0.31496062992125984" footer="0.31496062992125984"/>
  <pageSetup paperSize="9" scale="69" orientation="landscape" r:id="rId1"/>
  <headerFooter>
    <oddFooter>&amp;Rpag.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E62E5-0D62-42C4-9D96-89F674125D82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5" customWidth="1"/>
    <col min="2" max="2" width="11.85546875" customWidth="1"/>
    <col min="3" max="14" width="11.5703125" customWidth="1"/>
    <col min="15" max="15" width="8.42578125" bestFit="1" customWidth="1"/>
    <col min="16" max="16" width="8" customWidth="1"/>
    <col min="17" max="17" width="8.5703125" customWidth="1"/>
  </cols>
  <sheetData>
    <row r="1" spans="1:17" ht="42" customHeight="1" x14ac:dyDescent="0.25"/>
    <row r="2" spans="1:17" ht="18" x14ac:dyDescent="0.35">
      <c r="A2" s="1239"/>
      <c r="B2" s="1239"/>
      <c r="C2" s="1239"/>
      <c r="D2" s="1239"/>
      <c r="E2" s="1239"/>
      <c r="F2" s="1239"/>
      <c r="G2" s="1239"/>
      <c r="H2" s="1"/>
    </row>
    <row r="3" spans="1:17" ht="18" x14ac:dyDescent="0.35">
      <c r="A3" s="1239"/>
      <c r="B3" s="1239"/>
      <c r="C3" s="1239"/>
      <c r="D3" s="1239"/>
      <c r="E3" s="1239"/>
      <c r="F3" s="1239"/>
      <c r="G3" s="1239"/>
      <c r="H3" s="1"/>
    </row>
    <row r="5" spans="1:17" ht="20.25" customHeight="1" x14ac:dyDescent="0.25">
      <c r="A5" s="1242" t="s">
        <v>567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</row>
    <row r="6" spans="1:17" ht="20.25" customHeight="1" x14ac:dyDescent="0.25">
      <c r="A6" s="1242" t="s">
        <v>620</v>
      </c>
      <c r="B6" s="1242"/>
      <c r="C6" s="1242"/>
      <c r="D6" s="1242"/>
      <c r="E6" s="1242"/>
      <c r="F6" s="1242"/>
      <c r="G6" s="1242"/>
      <c r="H6" s="1242"/>
      <c r="I6" s="1242"/>
      <c r="J6" s="1242"/>
      <c r="K6" s="1242"/>
      <c r="L6" s="1242"/>
      <c r="M6" s="1242"/>
      <c r="N6" s="1242"/>
      <c r="O6" s="1242"/>
      <c r="P6" s="1242"/>
      <c r="Q6" s="1242"/>
    </row>
    <row r="7" spans="1:17" ht="20.25" customHeight="1" x14ac:dyDescent="0.25">
      <c r="A7" s="1248" t="s">
        <v>14</v>
      </c>
      <c r="B7" s="1246" t="s">
        <v>592</v>
      </c>
      <c r="C7" s="1111" t="s">
        <v>577</v>
      </c>
      <c r="D7" s="1111" t="s">
        <v>578</v>
      </c>
      <c r="E7" s="1111" t="s">
        <v>579</v>
      </c>
      <c r="F7" s="1111" t="s">
        <v>580</v>
      </c>
      <c r="G7" s="1111" t="s">
        <v>581</v>
      </c>
      <c r="H7" s="1111" t="s">
        <v>582</v>
      </c>
      <c r="I7" s="1111" t="s">
        <v>583</v>
      </c>
      <c r="J7" s="1111" t="s">
        <v>584</v>
      </c>
      <c r="K7" s="1111" t="s">
        <v>585</v>
      </c>
      <c r="L7" s="1111" t="s">
        <v>586</v>
      </c>
      <c r="M7" s="1111" t="s">
        <v>587</v>
      </c>
      <c r="N7" s="1111" t="s">
        <v>588</v>
      </c>
      <c r="O7" s="1243" t="s">
        <v>589</v>
      </c>
      <c r="P7" s="1244"/>
      <c r="Q7" s="1245"/>
    </row>
    <row r="8" spans="1:17" x14ac:dyDescent="0.25">
      <c r="A8" s="1249"/>
      <c r="B8" s="1247"/>
      <c r="C8" s="1004" t="s">
        <v>590</v>
      </c>
      <c r="D8" s="1004" t="s">
        <v>590</v>
      </c>
      <c r="E8" s="1004" t="s">
        <v>590</v>
      </c>
      <c r="F8" s="1004" t="s">
        <v>590</v>
      </c>
      <c r="G8" s="1004" t="s">
        <v>590</v>
      </c>
      <c r="H8" s="1004" t="s">
        <v>590</v>
      </c>
      <c r="I8" s="1004" t="s">
        <v>590</v>
      </c>
      <c r="J8" s="1004" t="s">
        <v>590</v>
      </c>
      <c r="K8" s="1004" t="s">
        <v>590</v>
      </c>
      <c r="L8" s="1004" t="s">
        <v>590</v>
      </c>
      <c r="M8" s="1004" t="s">
        <v>590</v>
      </c>
      <c r="N8" s="1004" t="s">
        <v>590</v>
      </c>
      <c r="O8" s="1004" t="s">
        <v>591</v>
      </c>
      <c r="P8" s="1004" t="s">
        <v>590</v>
      </c>
      <c r="Q8" s="1004" t="s">
        <v>1</v>
      </c>
    </row>
    <row r="9" spans="1:17" ht="24" customHeight="1" x14ac:dyDescent="0.25">
      <c r="A9" s="1001" t="s">
        <v>566</v>
      </c>
      <c r="B9" s="1041">
        <v>231</v>
      </c>
      <c r="C9" s="1042">
        <v>219</v>
      </c>
      <c r="D9" s="1042">
        <v>306</v>
      </c>
      <c r="E9" s="1042">
        <v>271</v>
      </c>
      <c r="F9" s="1042">
        <v>175</v>
      </c>
      <c r="G9" s="1042">
        <v>182</v>
      </c>
      <c r="H9" s="1204">
        <v>237</v>
      </c>
      <c r="I9" s="1042">
        <v>211</v>
      </c>
      <c r="J9" s="1042">
        <v>235</v>
      </c>
      <c r="K9" s="1042">
        <v>131</v>
      </c>
      <c r="L9" s="1042">
        <v>129</v>
      </c>
      <c r="M9" s="1042">
        <v>253</v>
      </c>
      <c r="N9" s="1042">
        <v>280</v>
      </c>
      <c r="O9" s="1135">
        <f>B9*(IF(C9="",0,1)+IF(D9="",0,1)+IF(E9="",0,1)+IF(F9="",0,1)+IF(G9="",0,1)+IF(H9="",0,1)+IF(I9="",0,1)+IF(J9="",0,1)+IF(K9="",0,1)+IF(L9="",0,1)+IF(M9="",0,1)+IF(N9="",0,1))</f>
        <v>2772</v>
      </c>
      <c r="P9" s="1135">
        <f>SUM(C9:N9)</f>
        <v>2629</v>
      </c>
      <c r="Q9" s="1043">
        <f>IF(O9=0,"-",P9/O9)</f>
        <v>0.94841269841269837</v>
      </c>
    </row>
    <row r="10" spans="1:17" ht="21" customHeight="1" x14ac:dyDescent="0.25">
      <c r="A10" s="1001" t="s">
        <v>527</v>
      </c>
      <c r="B10" s="1041">
        <v>200</v>
      </c>
      <c r="C10" s="1042">
        <v>145</v>
      </c>
      <c r="D10" s="1042">
        <v>168</v>
      </c>
      <c r="E10" s="1042">
        <v>125</v>
      </c>
      <c r="F10" s="1042">
        <v>187</v>
      </c>
      <c r="G10" s="1042">
        <v>133</v>
      </c>
      <c r="H10" s="1204">
        <v>203</v>
      </c>
      <c r="I10" s="1042">
        <v>218</v>
      </c>
      <c r="J10" s="1042">
        <v>211</v>
      </c>
      <c r="K10" s="1042">
        <v>151</v>
      </c>
      <c r="L10" s="1042">
        <v>198</v>
      </c>
      <c r="M10" s="1042">
        <v>177</v>
      </c>
      <c r="N10" s="1042">
        <v>180</v>
      </c>
      <c r="O10" s="1135">
        <f t="shared" ref="O10:O15" si="0">B10*(IF(C10="",0,1)+IF(D10="",0,1)+IF(E10="",0,1)+IF(F10="",0,1)+IF(G10="",0,1)+IF(H10="",0,1)+IF(I10="",0,1)+IF(J10="",0,1)+IF(K10="",0,1)+IF(L10="",0,1)+IF(M10="",0,1)+IF(N10="",0,1))</f>
        <v>2400</v>
      </c>
      <c r="P10" s="1135">
        <f t="shared" ref="P10:P15" si="1">SUM(C10:N10)</f>
        <v>2096</v>
      </c>
      <c r="Q10" s="1043">
        <f t="shared" ref="Q10:Q15" si="2">IF(O10=0,"-",P10/O10)</f>
        <v>0.87333333333333329</v>
      </c>
    </row>
    <row r="11" spans="1:17" ht="21" customHeight="1" x14ac:dyDescent="0.25">
      <c r="A11" s="1001" t="s">
        <v>528</v>
      </c>
      <c r="B11" s="1041">
        <v>240</v>
      </c>
      <c r="C11" s="1042">
        <v>121</v>
      </c>
      <c r="D11" s="1042">
        <v>98</v>
      </c>
      <c r="E11" s="1042">
        <v>147</v>
      </c>
      <c r="F11" s="1042">
        <v>132</v>
      </c>
      <c r="G11" s="1042">
        <v>228</v>
      </c>
      <c r="H11" s="1204">
        <v>241</v>
      </c>
      <c r="I11" s="1042">
        <v>300</v>
      </c>
      <c r="J11" s="1042">
        <v>274</v>
      </c>
      <c r="K11" s="1042">
        <v>241</v>
      </c>
      <c r="L11" s="1042">
        <v>259</v>
      </c>
      <c r="M11" s="1042">
        <v>262</v>
      </c>
      <c r="N11" s="1042">
        <v>177</v>
      </c>
      <c r="O11" s="1135">
        <f t="shared" si="0"/>
        <v>2880</v>
      </c>
      <c r="P11" s="1135">
        <f t="shared" si="1"/>
        <v>2480</v>
      </c>
      <c r="Q11" s="1043">
        <f t="shared" si="2"/>
        <v>0.86111111111111116</v>
      </c>
    </row>
    <row r="12" spans="1:17" ht="21" customHeight="1" x14ac:dyDescent="0.25">
      <c r="A12" s="1001" t="s">
        <v>529</v>
      </c>
      <c r="B12" s="1041">
        <v>108</v>
      </c>
      <c r="C12" s="1042">
        <v>122</v>
      </c>
      <c r="D12" s="1042">
        <v>122</v>
      </c>
      <c r="E12" s="1042">
        <v>115</v>
      </c>
      <c r="F12" s="1042">
        <v>113</v>
      </c>
      <c r="G12" s="1042">
        <v>112</v>
      </c>
      <c r="H12" s="1204">
        <v>40</v>
      </c>
      <c r="I12" s="1042">
        <v>118</v>
      </c>
      <c r="J12" s="1042">
        <v>116</v>
      </c>
      <c r="K12" s="1042">
        <v>111</v>
      </c>
      <c r="L12" s="1042">
        <v>113</v>
      </c>
      <c r="M12" s="1042">
        <v>107</v>
      </c>
      <c r="N12" s="1042">
        <v>47</v>
      </c>
      <c r="O12" s="1135">
        <f t="shared" si="0"/>
        <v>1296</v>
      </c>
      <c r="P12" s="1135">
        <f t="shared" si="1"/>
        <v>1236</v>
      </c>
      <c r="Q12" s="1043">
        <f t="shared" si="2"/>
        <v>0.95370370370370372</v>
      </c>
    </row>
    <row r="13" spans="1:17" ht="21" customHeight="1" x14ac:dyDescent="0.25">
      <c r="A13" s="1001" t="s">
        <v>530</v>
      </c>
      <c r="B13" s="1041">
        <v>104</v>
      </c>
      <c r="C13" s="1042">
        <v>109</v>
      </c>
      <c r="D13" s="1042">
        <v>155</v>
      </c>
      <c r="E13" s="1042">
        <v>168</v>
      </c>
      <c r="F13" s="1042">
        <v>108</v>
      </c>
      <c r="G13" s="1042">
        <v>191</v>
      </c>
      <c r="H13" s="1204">
        <v>191</v>
      </c>
      <c r="I13" s="1042">
        <v>153</v>
      </c>
      <c r="J13" s="1042">
        <v>122</v>
      </c>
      <c r="K13" s="1042">
        <v>129</v>
      </c>
      <c r="L13" s="1042">
        <v>41</v>
      </c>
      <c r="M13" s="1042">
        <v>45</v>
      </c>
      <c r="N13" s="1042">
        <v>61</v>
      </c>
      <c r="O13" s="1135">
        <f t="shared" si="0"/>
        <v>1248</v>
      </c>
      <c r="P13" s="1135">
        <f t="shared" si="1"/>
        <v>1473</v>
      </c>
      <c r="Q13" s="1043">
        <f t="shared" si="2"/>
        <v>1.1802884615384615</v>
      </c>
    </row>
    <row r="14" spans="1:17" ht="21" customHeight="1" x14ac:dyDescent="0.25">
      <c r="A14" s="1001" t="s">
        <v>531</v>
      </c>
      <c r="B14" s="1041">
        <v>52</v>
      </c>
      <c r="C14" s="1042">
        <v>60</v>
      </c>
      <c r="D14" s="1042">
        <v>76</v>
      </c>
      <c r="E14" s="1042">
        <v>54</v>
      </c>
      <c r="F14" s="1042">
        <v>60</v>
      </c>
      <c r="G14" s="1042">
        <v>58</v>
      </c>
      <c r="H14" s="1204">
        <v>59</v>
      </c>
      <c r="I14" s="1042">
        <v>10</v>
      </c>
      <c r="J14" s="1042">
        <v>58</v>
      </c>
      <c r="K14" s="1042">
        <v>31</v>
      </c>
      <c r="L14" s="1042">
        <v>0</v>
      </c>
      <c r="M14" s="1042">
        <v>0</v>
      </c>
      <c r="N14" s="1042">
        <v>0</v>
      </c>
      <c r="O14" s="1135">
        <f t="shared" si="0"/>
        <v>624</v>
      </c>
      <c r="P14" s="1135">
        <f t="shared" si="1"/>
        <v>466</v>
      </c>
      <c r="Q14" s="1043">
        <f t="shared" si="2"/>
        <v>0.74679487179487181</v>
      </c>
    </row>
    <row r="15" spans="1:17" ht="21" customHeight="1" x14ac:dyDescent="0.25">
      <c r="A15" s="1001" t="s">
        <v>532</v>
      </c>
      <c r="B15" s="1041">
        <v>81</v>
      </c>
      <c r="C15" s="1042">
        <v>112</v>
      </c>
      <c r="D15" s="1042">
        <v>117</v>
      </c>
      <c r="E15" s="1042">
        <v>104</v>
      </c>
      <c r="F15" s="1042">
        <v>111</v>
      </c>
      <c r="G15" s="1042">
        <v>106</v>
      </c>
      <c r="H15" s="1204">
        <v>114</v>
      </c>
      <c r="I15" s="1042">
        <v>115</v>
      </c>
      <c r="J15" s="1042">
        <v>90</v>
      </c>
      <c r="K15" s="1042">
        <v>13</v>
      </c>
      <c r="L15" s="1042">
        <v>46</v>
      </c>
      <c r="M15" s="1042">
        <v>89</v>
      </c>
      <c r="N15" s="1042">
        <v>99</v>
      </c>
      <c r="O15" s="1135">
        <f t="shared" si="0"/>
        <v>972</v>
      </c>
      <c r="P15" s="1135">
        <f t="shared" si="1"/>
        <v>1116</v>
      </c>
      <c r="Q15" s="1043">
        <f t="shared" si="2"/>
        <v>1.1481481481481481</v>
      </c>
    </row>
    <row r="16" spans="1:17" s="1125" customFormat="1" ht="17.25" customHeight="1" x14ac:dyDescent="0.25">
      <c r="A16" s="1111" t="s">
        <v>7</v>
      </c>
      <c r="B16" s="1119">
        <f>SUM(B9:B15)</f>
        <v>1016</v>
      </c>
      <c r="C16" s="1119">
        <f>SUM(C9:C15)</f>
        <v>888</v>
      </c>
      <c r="D16" s="1119">
        <f>SUM(D9:D15)</f>
        <v>1042</v>
      </c>
      <c r="E16" s="1119">
        <f>SUM(E9:E15)</f>
        <v>984</v>
      </c>
      <c r="F16" s="1119">
        <f>SUM(F9:F15)</f>
        <v>886</v>
      </c>
      <c r="G16" s="1119">
        <f t="shared" ref="G16" si="3">SUM(G9:G15)</f>
        <v>1010</v>
      </c>
      <c r="H16" s="1119">
        <f t="shared" ref="H16" si="4">SUM(H9:H15)</f>
        <v>1085</v>
      </c>
      <c r="I16" s="1119">
        <f>SUM(I9:I15)</f>
        <v>1125</v>
      </c>
      <c r="J16" s="1119">
        <f t="shared" ref="J16" si="5">SUM(J9:J15)</f>
        <v>1106</v>
      </c>
      <c r="K16" s="1119">
        <f t="shared" ref="K16" si="6">SUM(K9:K15)</f>
        <v>807</v>
      </c>
      <c r="L16" s="1119">
        <f>SUM(L9:L15)</f>
        <v>786</v>
      </c>
      <c r="M16" s="1119">
        <f t="shared" ref="M16" si="7">SUM(M9:M15)</f>
        <v>933</v>
      </c>
      <c r="N16" s="1119">
        <f t="shared" ref="N16:P16" si="8">SUM(N9:N15)</f>
        <v>844</v>
      </c>
      <c r="O16" s="1122">
        <f t="shared" si="8"/>
        <v>12192</v>
      </c>
      <c r="P16" s="1122">
        <f t="shared" si="8"/>
        <v>11496</v>
      </c>
      <c r="Q16" s="1120">
        <f>IF(O16=0,"-",P16/O16)</f>
        <v>0.94291338582677164</v>
      </c>
    </row>
    <row r="17" spans="1:17" x14ac:dyDescent="0.25">
      <c r="A17" s="1011"/>
      <c r="B17" s="1011"/>
      <c r="C17" s="1011"/>
      <c r="D17" s="1011"/>
      <c r="E17" s="1011"/>
      <c r="F17" s="1011"/>
      <c r="G17" s="1011"/>
      <c r="H17" s="1011"/>
      <c r="I17" s="1011"/>
      <c r="J17" s="1011"/>
      <c r="K17" s="1011"/>
      <c r="L17" s="1011"/>
      <c r="M17" s="1011"/>
      <c r="N17" s="1011"/>
      <c r="O17" s="1136"/>
      <c r="P17" s="1136"/>
      <c r="Q17" s="1011"/>
    </row>
    <row r="18" spans="1:17" x14ac:dyDescent="0.25">
      <c r="A18" s="1108" t="s">
        <v>575</v>
      </c>
      <c r="B18" s="1011"/>
      <c r="C18" s="1011"/>
      <c r="D18" s="1011"/>
      <c r="E18" s="1011"/>
      <c r="F18" s="1011"/>
      <c r="G18" s="1011"/>
      <c r="H18" s="1011"/>
      <c r="I18" s="1011"/>
      <c r="J18" s="1011"/>
      <c r="K18" s="1011"/>
      <c r="L18" s="1011"/>
      <c r="M18" s="1011"/>
      <c r="N18" s="1011"/>
      <c r="O18" s="1136"/>
      <c r="P18" s="1136"/>
      <c r="Q18" s="1011"/>
    </row>
    <row r="19" spans="1:17" ht="15.75" hidden="1" x14ac:dyDescent="0.25">
      <c r="A19" s="1253" t="s">
        <v>414</v>
      </c>
      <c r="B19" s="1254"/>
      <c r="C19" s="1254"/>
      <c r="D19" s="1254"/>
      <c r="E19" s="1254"/>
      <c r="F19" s="1254"/>
      <c r="G19" s="1254"/>
      <c r="H19" s="1254"/>
      <c r="I19" s="1011"/>
      <c r="J19" s="1011"/>
      <c r="K19" s="1011"/>
      <c r="L19" s="1011"/>
      <c r="M19" s="1011"/>
      <c r="N19" s="1011"/>
      <c r="O19" s="1136"/>
      <c r="P19" s="1136"/>
      <c r="Q19" s="1011"/>
    </row>
    <row r="20" spans="1:17" ht="23.25" hidden="1" thickBot="1" x14ac:dyDescent="0.3">
      <c r="A20" s="1012" t="s">
        <v>14</v>
      </c>
      <c r="B20" s="1013" t="s">
        <v>198</v>
      </c>
      <c r="C20" s="1012" t="str">
        <f>'UBS Izolina Mazzei'!C34</f>
        <v>Real.</v>
      </c>
      <c r="D20" s="1012" t="str">
        <f>'UBS Izolina Mazzei'!D34</f>
        <v>Real.</v>
      </c>
      <c r="E20" s="1012" t="str">
        <f>'UBS Izolina Mazzei'!E34</f>
        <v>Real.</v>
      </c>
      <c r="F20" s="1012" t="str">
        <f>'UBS Izolina Mazzei'!F34</f>
        <v>Real.</v>
      </c>
      <c r="G20" s="1012" t="str">
        <f>'UBS Izolina Mazzei'!G34</f>
        <v>Real.</v>
      </c>
      <c r="H20" s="1012" t="str">
        <f>'UBS Izolina Mazzei'!H34</f>
        <v>Real.</v>
      </c>
      <c r="I20" s="1011"/>
      <c r="J20" s="1011"/>
      <c r="K20" s="1011"/>
      <c r="L20" s="1011"/>
      <c r="M20" s="1011"/>
      <c r="N20" s="1011"/>
      <c r="O20" s="1136"/>
      <c r="P20" s="1136"/>
      <c r="Q20" s="1011"/>
    </row>
    <row r="21" spans="1:17" hidden="1" x14ac:dyDescent="0.25">
      <c r="A21" s="1014" t="s">
        <v>33</v>
      </c>
      <c r="B21" s="1074">
        <v>9</v>
      </c>
      <c r="C21" s="1075">
        <v>7</v>
      </c>
      <c r="D21" s="1016"/>
      <c r="E21" s="1016"/>
      <c r="F21" s="1016"/>
      <c r="G21" s="1016"/>
      <c r="H21" s="1016"/>
      <c r="I21" s="1011"/>
      <c r="J21" s="1011"/>
      <c r="K21" s="1011"/>
      <c r="L21" s="1011"/>
      <c r="M21" s="1011"/>
      <c r="N21" s="1011"/>
      <c r="O21" s="1133"/>
      <c r="P21" s="1133"/>
      <c r="Q21" s="1011"/>
    </row>
    <row r="22" spans="1:17" hidden="1" x14ac:dyDescent="0.25">
      <c r="A22" s="1014" t="s">
        <v>20</v>
      </c>
      <c r="B22" s="1029">
        <v>4</v>
      </c>
      <c r="C22" s="1066">
        <v>3</v>
      </c>
      <c r="D22" s="1067"/>
      <c r="E22" s="1067"/>
      <c r="F22" s="1068"/>
      <c r="G22" s="1068"/>
      <c r="H22" s="1068"/>
      <c r="I22" s="1011"/>
      <c r="J22" s="1011"/>
      <c r="K22" s="1011"/>
      <c r="L22" s="1011"/>
      <c r="M22" s="1011"/>
      <c r="N22" s="1011"/>
      <c r="O22" s="1133"/>
      <c r="P22" s="1133"/>
      <c r="Q22" s="1011"/>
    </row>
    <row r="23" spans="1:17" hidden="1" x14ac:dyDescent="0.25">
      <c r="A23" s="1014" t="s">
        <v>43</v>
      </c>
      <c r="B23" s="1029">
        <v>3</v>
      </c>
      <c r="C23" s="1069">
        <v>2.5</v>
      </c>
      <c r="D23" s="1067"/>
      <c r="E23" s="1067"/>
      <c r="F23" s="1067"/>
      <c r="G23" s="1067"/>
      <c r="H23" s="1068"/>
      <c r="I23" s="1011"/>
      <c r="J23" s="1011"/>
      <c r="K23" s="1011"/>
      <c r="L23" s="1011"/>
      <c r="M23" s="1011"/>
      <c r="N23" s="1011"/>
      <c r="O23" s="1133"/>
      <c r="P23" s="1133"/>
      <c r="Q23" s="1011"/>
    </row>
    <row r="24" spans="1:17" hidden="1" x14ac:dyDescent="0.25">
      <c r="A24" s="1014" t="s">
        <v>22</v>
      </c>
      <c r="B24" s="1029">
        <v>1</v>
      </c>
      <c r="C24" s="1069">
        <v>0.5</v>
      </c>
      <c r="D24" s="1069"/>
      <c r="E24" s="1069"/>
      <c r="F24" s="1069"/>
      <c r="G24" s="1069"/>
      <c r="H24" s="1068"/>
      <c r="I24" s="1011"/>
      <c r="J24" s="1011"/>
      <c r="K24" s="1011"/>
      <c r="L24" s="1011"/>
      <c r="M24" s="1011"/>
      <c r="N24" s="1011"/>
      <c r="O24" s="1133"/>
      <c r="P24" s="1133"/>
      <c r="Q24" s="1011"/>
    </row>
    <row r="25" spans="1:17" hidden="1" x14ac:dyDescent="0.25">
      <c r="A25" s="1014" t="s">
        <v>50</v>
      </c>
      <c r="B25" s="1029">
        <v>1</v>
      </c>
      <c r="C25" s="1066"/>
      <c r="D25" s="1067"/>
      <c r="E25" s="1067"/>
      <c r="F25" s="1067"/>
      <c r="G25" s="1067"/>
      <c r="H25" s="1067"/>
      <c r="I25" s="1011"/>
      <c r="J25" s="1011"/>
      <c r="K25" s="1011"/>
      <c r="L25" s="1011"/>
      <c r="M25" s="1011"/>
      <c r="N25" s="1011"/>
      <c r="O25" s="1133"/>
      <c r="P25" s="1133"/>
      <c r="Q25" s="1011"/>
    </row>
    <row r="26" spans="1:17" hidden="1" x14ac:dyDescent="0.25">
      <c r="A26" s="1014" t="s">
        <v>23</v>
      </c>
      <c r="B26" s="1029">
        <v>2</v>
      </c>
      <c r="C26" s="1066">
        <v>1</v>
      </c>
      <c r="D26" s="1067"/>
      <c r="E26" s="1067"/>
      <c r="F26" s="1067"/>
      <c r="G26" s="1067"/>
      <c r="H26" s="1067"/>
      <c r="I26" s="1011"/>
      <c r="J26" s="1011"/>
      <c r="K26" s="1011"/>
      <c r="L26" s="1011"/>
      <c r="M26" s="1011"/>
      <c r="N26" s="1011"/>
      <c r="O26" s="1133"/>
      <c r="P26" s="1133"/>
      <c r="Q26" s="1011"/>
    </row>
    <row r="27" spans="1:17" hidden="1" x14ac:dyDescent="0.25">
      <c r="A27" s="1014" t="s">
        <v>201</v>
      </c>
      <c r="B27" s="1029">
        <v>1</v>
      </c>
      <c r="C27" s="1066">
        <v>1</v>
      </c>
      <c r="D27" s="1067"/>
      <c r="E27" s="1067"/>
      <c r="F27" s="1067"/>
      <c r="G27" s="1067"/>
      <c r="H27" s="1068"/>
      <c r="I27" s="1011"/>
      <c r="J27" s="1011"/>
      <c r="K27" s="1011"/>
      <c r="L27" s="1011"/>
      <c r="M27" s="1011"/>
      <c r="N27" s="1011"/>
      <c r="O27" s="1133"/>
      <c r="P27" s="1133"/>
      <c r="Q27" s="1011"/>
    </row>
    <row r="28" spans="1:17" hidden="1" x14ac:dyDescent="0.25">
      <c r="A28" s="1014" t="s">
        <v>24</v>
      </c>
      <c r="B28" s="1029">
        <v>1</v>
      </c>
      <c r="C28" s="1066">
        <v>1</v>
      </c>
      <c r="D28" s="1067"/>
      <c r="E28" s="1067"/>
      <c r="F28" s="1067"/>
      <c r="G28" s="1067"/>
      <c r="H28" s="1067"/>
      <c r="I28" s="1011"/>
      <c r="J28" s="1011"/>
      <c r="K28" s="1011"/>
      <c r="L28" s="1011"/>
      <c r="M28" s="1011"/>
      <c r="N28" s="1011"/>
      <c r="O28" s="1133"/>
      <c r="P28" s="1133"/>
      <c r="Q28" s="1011"/>
    </row>
    <row r="29" spans="1:17" hidden="1" x14ac:dyDescent="0.25">
      <c r="A29" s="1014" t="s">
        <v>25</v>
      </c>
      <c r="B29" s="1029">
        <v>5</v>
      </c>
      <c r="C29" s="1066">
        <v>5</v>
      </c>
      <c r="D29" s="1066"/>
      <c r="E29" s="1066"/>
      <c r="F29" s="1069"/>
      <c r="G29" s="1069"/>
      <c r="H29" s="1068"/>
      <c r="I29" s="1011"/>
      <c r="J29" s="1011"/>
      <c r="K29" s="1011"/>
      <c r="L29" s="1011"/>
      <c r="M29" s="1011"/>
      <c r="N29" s="1011"/>
      <c r="O29" s="1133"/>
      <c r="P29" s="1133"/>
      <c r="Q29" s="1011"/>
    </row>
    <row r="30" spans="1:17" hidden="1" x14ac:dyDescent="0.25">
      <c r="A30" s="1014" t="s">
        <v>46</v>
      </c>
      <c r="B30" s="1022">
        <v>1</v>
      </c>
      <c r="C30" s="1066">
        <v>0</v>
      </c>
      <c r="D30" s="1067"/>
      <c r="E30" s="1067"/>
      <c r="F30" s="1067"/>
      <c r="G30" s="1067"/>
      <c r="H30" s="1067"/>
      <c r="I30" s="1011"/>
      <c r="J30" s="1011"/>
      <c r="K30" s="1011"/>
      <c r="L30" s="1011"/>
      <c r="M30" s="1011"/>
      <c r="N30" s="1011"/>
      <c r="O30" s="1133"/>
      <c r="P30" s="1133"/>
      <c r="Q30" s="1011"/>
    </row>
    <row r="31" spans="1:17" hidden="1" x14ac:dyDescent="0.25">
      <c r="A31" s="1014" t="s">
        <v>26</v>
      </c>
      <c r="B31" s="1029">
        <v>1</v>
      </c>
      <c r="C31" s="1066">
        <v>1</v>
      </c>
      <c r="D31" s="1067"/>
      <c r="E31" s="1067"/>
      <c r="F31" s="1067"/>
      <c r="G31" s="1067"/>
      <c r="H31" s="1067"/>
      <c r="I31" s="1011"/>
      <c r="J31" s="1011"/>
      <c r="K31" s="1011"/>
      <c r="L31" s="1011"/>
      <c r="M31" s="1011"/>
      <c r="N31" s="1011"/>
      <c r="O31" s="1133"/>
      <c r="P31" s="1133"/>
      <c r="Q31" s="1011"/>
    </row>
    <row r="32" spans="1:17" hidden="1" x14ac:dyDescent="0.25">
      <c r="A32" s="1014" t="s">
        <v>34</v>
      </c>
      <c r="B32" s="1029">
        <v>1</v>
      </c>
      <c r="C32" s="1066">
        <v>1</v>
      </c>
      <c r="D32" s="1067"/>
      <c r="E32" s="1067"/>
      <c r="F32" s="1067"/>
      <c r="G32" s="1067"/>
      <c r="H32" s="1067"/>
      <c r="I32" s="1011"/>
      <c r="J32" s="1011"/>
      <c r="K32" s="1011"/>
      <c r="L32" s="1011"/>
      <c r="M32" s="1011"/>
      <c r="N32" s="1011"/>
      <c r="O32" s="1133"/>
      <c r="P32" s="1133"/>
      <c r="Q32" s="1011"/>
    </row>
    <row r="33" spans="1:17" hidden="1" x14ac:dyDescent="0.25">
      <c r="A33" s="1031" t="s">
        <v>51</v>
      </c>
      <c r="B33" s="1032">
        <v>1</v>
      </c>
      <c r="C33" s="1066">
        <v>0</v>
      </c>
      <c r="D33" s="1033"/>
      <c r="E33" s="1033"/>
      <c r="F33" s="1033"/>
      <c r="G33" s="1033"/>
      <c r="H33" s="1033"/>
      <c r="I33" s="1011"/>
      <c r="J33" s="1011"/>
      <c r="K33" s="1011"/>
      <c r="L33" s="1011"/>
      <c r="M33" s="1011"/>
      <c r="N33" s="1011"/>
      <c r="O33" s="1133"/>
      <c r="P33" s="1133"/>
      <c r="Q33" s="1011"/>
    </row>
    <row r="34" spans="1:17" ht="15.75" hidden="1" thickBot="1" x14ac:dyDescent="0.3">
      <c r="A34" s="1035" t="s">
        <v>7</v>
      </c>
      <c r="B34" s="1036">
        <f>SUM(B21:B33)</f>
        <v>31</v>
      </c>
      <c r="C34" s="1037">
        <f>SUM(C21:C33)</f>
        <v>23</v>
      </c>
      <c r="D34" s="1037">
        <f>SUM(D21:D33)</f>
        <v>0</v>
      </c>
      <c r="E34" s="1037">
        <f>SUM(E21:E33)</f>
        <v>0</v>
      </c>
      <c r="F34" s="1037">
        <f>SUM(F21:F33)</f>
        <v>0</v>
      </c>
      <c r="G34" s="1037">
        <f t="shared" ref="G34" si="9">SUM(G21:G33)</f>
        <v>0</v>
      </c>
      <c r="H34" s="1037">
        <f t="shared" ref="H34" si="10">SUM(H21:H33)</f>
        <v>0</v>
      </c>
      <c r="I34" s="1011"/>
      <c r="J34" s="1011"/>
      <c r="K34" s="1011"/>
      <c r="L34" s="1011"/>
      <c r="M34" s="1011"/>
      <c r="N34" s="1011"/>
      <c r="O34" s="1133"/>
      <c r="P34" s="1133"/>
      <c r="Q34" s="1011"/>
    </row>
    <row r="35" spans="1:17" x14ac:dyDescent="0.25">
      <c r="A35" s="1011"/>
      <c r="B35" s="1011"/>
      <c r="C35" s="1011"/>
      <c r="D35" s="1011"/>
      <c r="E35" s="1011"/>
      <c r="F35" s="1011"/>
      <c r="G35" s="1011"/>
      <c r="H35" s="1011"/>
      <c r="I35" s="1011"/>
      <c r="J35" s="1011"/>
      <c r="K35" s="1011"/>
      <c r="L35" s="1011"/>
      <c r="M35" s="1011"/>
      <c r="N35" s="1011"/>
      <c r="O35" s="1133"/>
      <c r="P35" s="1133"/>
      <c r="Q35" s="1011"/>
    </row>
    <row r="36" spans="1:17" x14ac:dyDescent="0.25">
      <c r="A36" s="1011"/>
      <c r="B36" s="1011"/>
      <c r="C36" s="1011"/>
      <c r="D36" s="1011"/>
      <c r="E36" s="1011"/>
      <c r="F36" s="1011"/>
      <c r="G36" s="1011"/>
      <c r="H36" s="1011"/>
      <c r="I36" s="1011"/>
      <c r="J36" s="1011"/>
      <c r="K36" s="1011"/>
      <c r="L36" s="1011"/>
      <c r="M36" s="1011"/>
      <c r="N36" s="1011"/>
      <c r="O36" s="1133"/>
      <c r="P36" s="1133"/>
      <c r="Q36" s="1011"/>
    </row>
    <row r="37" spans="1:17" x14ac:dyDescent="0.25">
      <c r="A37" s="1011"/>
      <c r="B37" s="1011"/>
      <c r="C37" s="1011"/>
      <c r="D37" s="1011"/>
      <c r="E37" s="1011"/>
      <c r="F37" s="1011"/>
      <c r="G37" s="1011"/>
      <c r="H37" s="1011"/>
      <c r="I37" s="1011"/>
      <c r="J37" s="1011"/>
      <c r="K37" s="1011"/>
      <c r="L37" s="1011"/>
      <c r="M37" s="1011"/>
      <c r="N37" s="1011"/>
      <c r="O37" s="1133"/>
      <c r="P37" s="1133"/>
      <c r="Q37" s="1011"/>
    </row>
    <row r="38" spans="1:17" x14ac:dyDescent="0.25">
      <c r="A38" s="1011"/>
      <c r="B38" s="1011"/>
      <c r="C38" s="1011"/>
      <c r="D38" s="1011"/>
      <c r="E38" s="1011"/>
      <c r="F38" s="1011"/>
      <c r="G38" s="1011"/>
      <c r="H38" s="1011"/>
      <c r="I38" s="1011"/>
      <c r="J38" s="1011"/>
      <c r="K38" s="1011"/>
      <c r="L38" s="1011"/>
      <c r="M38" s="1011"/>
      <c r="N38" s="1011"/>
      <c r="O38" s="1133"/>
      <c r="P38" s="1133"/>
      <c r="Q38" s="1011"/>
    </row>
    <row r="39" spans="1:17" x14ac:dyDescent="0.25">
      <c r="A39" s="1011"/>
      <c r="B39" s="1011"/>
      <c r="C39" s="1011"/>
      <c r="D39" s="1011"/>
      <c r="E39" s="1011"/>
      <c r="F39" s="1011"/>
      <c r="G39" s="1011"/>
      <c r="H39" s="1011"/>
      <c r="I39" s="1011"/>
      <c r="J39" s="1011"/>
      <c r="K39" s="1011"/>
      <c r="L39" s="1011"/>
      <c r="M39" s="1011"/>
      <c r="N39" s="1011"/>
      <c r="O39" s="1133"/>
      <c r="P39" s="1133"/>
      <c r="Q39" s="1011"/>
    </row>
    <row r="40" spans="1:17" x14ac:dyDescent="0.25">
      <c r="A40" s="1011"/>
      <c r="B40" s="1011"/>
      <c r="C40" s="1011"/>
      <c r="D40" s="1011"/>
      <c r="E40" s="1011"/>
      <c r="F40" s="1011"/>
      <c r="G40" s="1011"/>
      <c r="H40" s="1011"/>
      <c r="I40" s="1011"/>
      <c r="J40" s="1011"/>
      <c r="K40" s="1011"/>
      <c r="L40" s="1011"/>
      <c r="M40" s="1011"/>
      <c r="N40" s="1011"/>
      <c r="O40" s="1133"/>
      <c r="P40" s="1133"/>
      <c r="Q40" s="1011"/>
    </row>
    <row r="41" spans="1:17" x14ac:dyDescent="0.25">
      <c r="A41" s="1011"/>
      <c r="B41" s="1011"/>
      <c r="C41" s="1011"/>
      <c r="D41" s="1011"/>
      <c r="E41" s="1011"/>
      <c r="F41" s="1011"/>
      <c r="G41" s="1011"/>
      <c r="H41" s="1011"/>
      <c r="I41" s="1011"/>
      <c r="J41" s="1011"/>
      <c r="K41" s="1011"/>
      <c r="L41" s="1011"/>
      <c r="M41" s="1011"/>
      <c r="N41" s="1011"/>
      <c r="O41" s="1133"/>
      <c r="P41" s="1133"/>
      <c r="Q41" s="1011"/>
    </row>
    <row r="42" spans="1:17" x14ac:dyDescent="0.25">
      <c r="A42" s="1011"/>
      <c r="B42" s="1011"/>
      <c r="C42" s="1011"/>
      <c r="D42" s="1011"/>
      <c r="E42" s="1011"/>
      <c r="F42" s="1011"/>
      <c r="G42" s="1011"/>
      <c r="H42" s="1011"/>
      <c r="I42" s="1011"/>
      <c r="J42" s="1011"/>
      <c r="K42" s="1011"/>
      <c r="L42" s="1011"/>
      <c r="M42" s="1011"/>
      <c r="N42" s="1011"/>
      <c r="O42" s="1133"/>
      <c r="P42" s="1133"/>
      <c r="Q42" s="1011"/>
    </row>
    <row r="43" spans="1:17" x14ac:dyDescent="0.25">
      <c r="A43" s="1011"/>
      <c r="B43" s="1011"/>
      <c r="C43" s="1011"/>
      <c r="D43" s="1011"/>
      <c r="E43" s="1011"/>
      <c r="F43" s="1011"/>
      <c r="G43" s="1011"/>
      <c r="H43" s="1011"/>
      <c r="I43" s="1011"/>
      <c r="J43" s="1011"/>
      <c r="K43" s="1011"/>
      <c r="L43" s="1011"/>
      <c r="M43" s="1011"/>
      <c r="N43" s="1011"/>
      <c r="O43" s="1133"/>
      <c r="P43" s="1133"/>
      <c r="Q43" s="1011"/>
    </row>
    <row r="44" spans="1:17" x14ac:dyDescent="0.25">
      <c r="A44" s="1011"/>
      <c r="B44" s="1011"/>
      <c r="C44" s="1011"/>
      <c r="D44" s="1011"/>
      <c r="E44" s="1011"/>
      <c r="F44" s="1011"/>
      <c r="G44" s="1011"/>
      <c r="H44" s="1011"/>
      <c r="I44" s="1011"/>
      <c r="J44" s="1011"/>
      <c r="K44" s="1011"/>
      <c r="L44" s="1011"/>
      <c r="M44" s="1011"/>
      <c r="N44" s="1011"/>
      <c r="O44" s="1133"/>
      <c r="P44" s="1133"/>
      <c r="Q44" s="1011"/>
    </row>
    <row r="45" spans="1:17" x14ac:dyDescent="0.25">
      <c r="A45" s="1011"/>
      <c r="B45" s="1011"/>
      <c r="C45" s="1011"/>
      <c r="D45" s="1011"/>
      <c r="E45" s="1011"/>
      <c r="F45" s="1011"/>
      <c r="G45" s="1011"/>
      <c r="H45" s="1011"/>
      <c r="I45" s="1011"/>
      <c r="J45" s="1011"/>
      <c r="K45" s="1011"/>
      <c r="L45" s="1011"/>
      <c r="M45" s="1011"/>
      <c r="N45" s="1011"/>
      <c r="O45" s="1133"/>
      <c r="P45" s="1133"/>
      <c r="Q45" s="1011"/>
    </row>
    <row r="46" spans="1:17" x14ac:dyDescent="0.25">
      <c r="A46" s="1011"/>
      <c r="B46" s="1011"/>
      <c r="C46" s="1011"/>
      <c r="D46" s="1011"/>
      <c r="E46" s="1011"/>
      <c r="F46" s="1011"/>
      <c r="G46" s="1011"/>
      <c r="H46" s="1011"/>
      <c r="I46" s="1011"/>
      <c r="J46" s="1011"/>
      <c r="K46" s="1011"/>
      <c r="L46" s="1011"/>
      <c r="M46" s="1011"/>
      <c r="N46" s="1011"/>
      <c r="O46" s="1133"/>
      <c r="P46" s="1133"/>
      <c r="Q46" s="1011"/>
    </row>
    <row r="47" spans="1:17" x14ac:dyDescent="0.25">
      <c r="A47" s="1011"/>
      <c r="B47" s="1011"/>
      <c r="C47" s="1011"/>
      <c r="D47" s="1011"/>
      <c r="E47" s="1011"/>
      <c r="F47" s="1011"/>
      <c r="G47" s="1011"/>
      <c r="H47" s="1011"/>
      <c r="I47" s="1011"/>
      <c r="J47" s="1011"/>
      <c r="K47" s="1011"/>
      <c r="L47" s="1011"/>
      <c r="M47" s="1011"/>
      <c r="N47" s="1011"/>
      <c r="O47" s="1133"/>
      <c r="P47" s="1133"/>
      <c r="Q47" s="1011"/>
    </row>
    <row r="48" spans="1:17" x14ac:dyDescent="0.25">
      <c r="A48" s="1011"/>
      <c r="B48" s="1011"/>
      <c r="C48" s="1011"/>
      <c r="D48" s="1011"/>
      <c r="E48" s="1011"/>
      <c r="F48" s="1011"/>
      <c r="G48" s="1011"/>
      <c r="H48" s="1011"/>
      <c r="I48" s="1011"/>
      <c r="J48" s="1011"/>
      <c r="K48" s="1011"/>
      <c r="L48" s="1011"/>
      <c r="M48" s="1011"/>
      <c r="N48" s="1011"/>
      <c r="O48" s="1133"/>
      <c r="P48" s="1133"/>
      <c r="Q48" s="1011"/>
    </row>
    <row r="49" spans="1:17" x14ac:dyDescent="0.25">
      <c r="A49" s="1011"/>
      <c r="B49" s="1011"/>
      <c r="C49" s="1011"/>
      <c r="D49" s="1011"/>
      <c r="E49" s="1011"/>
      <c r="F49" s="1011"/>
      <c r="G49" s="1011"/>
      <c r="H49" s="1011"/>
      <c r="I49" s="1011"/>
      <c r="J49" s="1011"/>
      <c r="K49" s="1011"/>
      <c r="L49" s="1011"/>
      <c r="M49" s="1011"/>
      <c r="N49" s="1011"/>
      <c r="O49" s="1133"/>
      <c r="P49" s="1133"/>
      <c r="Q49" s="1011"/>
    </row>
    <row r="50" spans="1:17" x14ac:dyDescent="0.25">
      <c r="A50" s="1011"/>
      <c r="B50" s="1011"/>
      <c r="C50" s="1011"/>
      <c r="D50" s="1011"/>
      <c r="E50" s="1011"/>
      <c r="F50" s="1011"/>
      <c r="G50" s="1011"/>
      <c r="H50" s="1011"/>
      <c r="I50" s="1011"/>
      <c r="J50" s="1011"/>
      <c r="K50" s="1011"/>
      <c r="L50" s="1011"/>
      <c r="M50" s="1011"/>
      <c r="N50" s="1011"/>
      <c r="O50" s="1133"/>
      <c r="P50" s="1133"/>
      <c r="Q50" s="1011"/>
    </row>
    <row r="51" spans="1:17" x14ac:dyDescent="0.25">
      <c r="A51" s="1011"/>
      <c r="B51" s="1011"/>
      <c r="C51" s="1011"/>
      <c r="D51" s="1011"/>
      <c r="E51" s="1011"/>
      <c r="F51" s="1011"/>
      <c r="G51" s="1011"/>
      <c r="H51" s="1011"/>
      <c r="I51" s="1011"/>
      <c r="J51" s="1011"/>
      <c r="K51" s="1011"/>
      <c r="L51" s="1011"/>
      <c r="M51" s="1011"/>
      <c r="N51" s="1011"/>
      <c r="O51" s="1133"/>
      <c r="P51" s="1133"/>
      <c r="Q51" s="1011"/>
    </row>
    <row r="52" spans="1:17" x14ac:dyDescent="0.25">
      <c r="A52" s="1011"/>
      <c r="B52" s="1011"/>
      <c r="C52" s="1011"/>
      <c r="D52" s="1011"/>
      <c r="E52" s="1011"/>
      <c r="F52" s="1011"/>
      <c r="G52" s="1011"/>
      <c r="H52" s="1011"/>
      <c r="I52" s="1011"/>
      <c r="J52" s="1011"/>
      <c r="K52" s="1011"/>
      <c r="L52" s="1011"/>
      <c r="M52" s="1011"/>
      <c r="N52" s="1011"/>
      <c r="O52" s="1133"/>
      <c r="P52" s="1133"/>
      <c r="Q52" s="1011"/>
    </row>
    <row r="53" spans="1:17" x14ac:dyDescent="0.25">
      <c r="A53" s="1011"/>
      <c r="B53" s="1011"/>
      <c r="C53" s="1011"/>
      <c r="D53" s="1011"/>
      <c r="E53" s="1011"/>
      <c r="F53" s="1011"/>
      <c r="G53" s="1011"/>
      <c r="H53" s="1011"/>
      <c r="I53" s="1011"/>
      <c r="J53" s="1011"/>
      <c r="K53" s="1011"/>
      <c r="L53" s="1011"/>
      <c r="M53" s="1011"/>
      <c r="N53" s="1011"/>
      <c r="O53" s="1133"/>
      <c r="P53" s="1133"/>
      <c r="Q53" s="1011"/>
    </row>
    <row r="54" spans="1:17" x14ac:dyDescent="0.25">
      <c r="A54" s="1011"/>
      <c r="B54" s="1011"/>
      <c r="C54" s="1011"/>
      <c r="D54" s="1011"/>
      <c r="E54" s="1011"/>
      <c r="F54" s="1011"/>
      <c r="G54" s="1011"/>
      <c r="H54" s="1011"/>
      <c r="I54" s="1011"/>
      <c r="J54" s="1011"/>
      <c r="K54" s="1011"/>
      <c r="L54" s="1011"/>
      <c r="M54" s="1011"/>
      <c r="N54" s="1011"/>
      <c r="O54" s="1133"/>
      <c r="P54" s="1133"/>
      <c r="Q54" s="1011"/>
    </row>
    <row r="55" spans="1:17" x14ac:dyDescent="0.25">
      <c r="A55" s="1011"/>
      <c r="B55" s="1011"/>
      <c r="C55" s="1011"/>
      <c r="D55" s="1011"/>
      <c r="E55" s="1011"/>
      <c r="F55" s="1011"/>
      <c r="G55" s="1011"/>
      <c r="H55" s="1011"/>
      <c r="I55" s="1011"/>
      <c r="J55" s="1011"/>
      <c r="K55" s="1011"/>
      <c r="L55" s="1011"/>
      <c r="M55" s="1011"/>
      <c r="N55" s="1011"/>
      <c r="O55" s="1133"/>
      <c r="P55" s="1133"/>
      <c r="Q55" s="1011"/>
    </row>
    <row r="56" spans="1:17" x14ac:dyDescent="0.25">
      <c r="A56" s="1011"/>
      <c r="B56" s="1011"/>
      <c r="C56" s="1011"/>
      <c r="D56" s="1011"/>
      <c r="E56" s="1011"/>
      <c r="F56" s="1011"/>
      <c r="G56" s="1011"/>
      <c r="H56" s="1011"/>
      <c r="I56" s="1011"/>
      <c r="J56" s="1011"/>
      <c r="K56" s="1011"/>
      <c r="L56" s="1011"/>
      <c r="M56" s="1011"/>
      <c r="N56" s="1011"/>
      <c r="O56" s="1133"/>
      <c r="P56" s="1133"/>
      <c r="Q56" s="1011"/>
    </row>
    <row r="57" spans="1:17" x14ac:dyDescent="0.25">
      <c r="A57" s="1011"/>
      <c r="B57" s="1011"/>
      <c r="C57" s="1011"/>
      <c r="D57" s="1011"/>
      <c r="E57" s="1011"/>
      <c r="F57" s="1011"/>
      <c r="G57" s="1011"/>
      <c r="H57" s="1011"/>
      <c r="I57" s="1011"/>
      <c r="J57" s="1011"/>
      <c r="K57" s="1011"/>
      <c r="L57" s="1011"/>
      <c r="M57" s="1011"/>
      <c r="N57" s="1011"/>
      <c r="O57" s="1133"/>
      <c r="P57" s="1133"/>
      <c r="Q57" s="1011"/>
    </row>
    <row r="58" spans="1:17" x14ac:dyDescent="0.25">
      <c r="A58" s="1011"/>
      <c r="B58" s="1011"/>
      <c r="C58" s="1011"/>
      <c r="D58" s="1011"/>
      <c r="E58" s="1011"/>
      <c r="F58" s="1011"/>
      <c r="G58" s="1011"/>
      <c r="H58" s="1011"/>
      <c r="I58" s="1011"/>
      <c r="J58" s="1011"/>
      <c r="K58" s="1011"/>
      <c r="L58" s="1011"/>
      <c r="M58" s="1011"/>
      <c r="N58" s="1011"/>
      <c r="O58" s="1133"/>
      <c r="P58" s="1133"/>
      <c r="Q58" s="1011"/>
    </row>
    <row r="59" spans="1:17" x14ac:dyDescent="0.25">
      <c r="A59" s="1011"/>
      <c r="B59" s="1011"/>
      <c r="C59" s="1011"/>
      <c r="D59" s="1011"/>
      <c r="E59" s="1011"/>
      <c r="F59" s="1011"/>
      <c r="G59" s="1011"/>
      <c r="H59" s="1011"/>
      <c r="I59" s="1011"/>
      <c r="J59" s="1011"/>
      <c r="K59" s="1011"/>
      <c r="L59" s="1011"/>
      <c r="M59" s="1011"/>
      <c r="N59" s="1011"/>
      <c r="O59" s="1133"/>
      <c r="P59" s="1133"/>
      <c r="Q59" s="1011"/>
    </row>
    <row r="60" spans="1:17" x14ac:dyDescent="0.25">
      <c r="A60" s="1011"/>
      <c r="B60" s="1011"/>
      <c r="C60" s="1011"/>
      <c r="D60" s="1011"/>
      <c r="E60" s="1011"/>
      <c r="F60" s="1011"/>
      <c r="G60" s="1011"/>
      <c r="H60" s="1011"/>
      <c r="I60" s="1011"/>
      <c r="J60" s="1011"/>
      <c r="K60" s="1011"/>
      <c r="L60" s="1011"/>
      <c r="M60" s="1011"/>
      <c r="N60" s="1011"/>
      <c r="O60" s="1133"/>
      <c r="P60" s="1133"/>
      <c r="Q60" s="1011"/>
    </row>
    <row r="61" spans="1:17" x14ac:dyDescent="0.25">
      <c r="A61" s="1011"/>
      <c r="B61" s="1011"/>
      <c r="C61" s="1011"/>
      <c r="D61" s="1011"/>
      <c r="E61" s="1011"/>
      <c r="F61" s="1011"/>
      <c r="G61" s="1011"/>
      <c r="H61" s="1011"/>
      <c r="I61" s="1011"/>
      <c r="J61" s="1011"/>
      <c r="K61" s="1011"/>
      <c r="L61" s="1011"/>
      <c r="M61" s="1011"/>
      <c r="N61" s="1011"/>
      <c r="O61" s="1133"/>
      <c r="P61" s="1133"/>
      <c r="Q61" s="1011"/>
    </row>
    <row r="62" spans="1:17" x14ac:dyDescent="0.25">
      <c r="A62" s="1011"/>
      <c r="B62" s="1011"/>
      <c r="C62" s="1011"/>
      <c r="D62" s="1011"/>
      <c r="E62" s="1011"/>
      <c r="F62" s="1011"/>
      <c r="G62" s="1011"/>
      <c r="H62" s="1011"/>
      <c r="I62" s="1011"/>
      <c r="J62" s="1011"/>
      <c r="K62" s="1011"/>
      <c r="L62" s="1011"/>
      <c r="M62" s="1011"/>
      <c r="N62" s="1011"/>
      <c r="O62" s="1133"/>
      <c r="P62" s="1133"/>
      <c r="Q62" s="1011"/>
    </row>
    <row r="63" spans="1:17" x14ac:dyDescent="0.25">
      <c r="A63" s="1011"/>
      <c r="B63" s="1011"/>
      <c r="C63" s="1011"/>
      <c r="D63" s="1011"/>
      <c r="E63" s="1011"/>
      <c r="F63" s="1011"/>
      <c r="G63" s="1011"/>
      <c r="H63" s="1011"/>
      <c r="I63" s="1011"/>
      <c r="J63" s="1011"/>
      <c r="K63" s="1011"/>
      <c r="L63" s="1011"/>
      <c r="M63" s="1011"/>
      <c r="N63" s="1011"/>
      <c r="O63" s="1133"/>
      <c r="P63" s="1133"/>
      <c r="Q63" s="1011"/>
    </row>
    <row r="64" spans="1:17" x14ac:dyDescent="0.25">
      <c r="A64" s="1011"/>
      <c r="B64" s="1011"/>
      <c r="C64" s="1011"/>
      <c r="D64" s="1011"/>
      <c r="E64" s="1011"/>
      <c r="F64" s="1011"/>
      <c r="G64" s="1011"/>
      <c r="H64" s="1011"/>
      <c r="I64" s="1011"/>
      <c r="J64" s="1011"/>
      <c r="K64" s="1011"/>
      <c r="L64" s="1011"/>
      <c r="M64" s="1011"/>
      <c r="N64" s="1011"/>
      <c r="O64" s="1133"/>
      <c r="P64" s="1133"/>
      <c r="Q64" s="1011"/>
    </row>
    <row r="65" spans="1:17" x14ac:dyDescent="0.25">
      <c r="A65" s="1011"/>
      <c r="B65" s="1011"/>
      <c r="C65" s="1011"/>
      <c r="D65" s="1011"/>
      <c r="E65" s="1011"/>
      <c r="F65" s="1011"/>
      <c r="G65" s="1011"/>
      <c r="H65" s="1011"/>
      <c r="I65" s="1011"/>
      <c r="J65" s="1011"/>
      <c r="K65" s="1011"/>
      <c r="L65" s="1011"/>
      <c r="M65" s="1011"/>
      <c r="N65" s="1011"/>
      <c r="O65" s="1133"/>
      <c r="P65" s="1133"/>
      <c r="Q65" s="1011"/>
    </row>
    <row r="66" spans="1:17" x14ac:dyDescent="0.25">
      <c r="A66" s="1011"/>
      <c r="B66" s="1011"/>
      <c r="C66" s="1011"/>
      <c r="D66" s="1011"/>
      <c r="E66" s="1011"/>
      <c r="F66" s="1011"/>
      <c r="G66" s="1011"/>
      <c r="H66" s="1011"/>
      <c r="I66" s="1011"/>
      <c r="J66" s="1011"/>
      <c r="K66" s="1011"/>
      <c r="L66" s="1011"/>
      <c r="M66" s="1011"/>
      <c r="N66" s="1011"/>
      <c r="O66" s="1133"/>
      <c r="P66" s="1133"/>
      <c r="Q66" s="1011"/>
    </row>
    <row r="67" spans="1:17" x14ac:dyDescent="0.25">
      <c r="A67" s="1011"/>
      <c r="B67" s="1011"/>
      <c r="C67" s="1011"/>
      <c r="D67" s="1011"/>
      <c r="E67" s="1011"/>
      <c r="F67" s="1011"/>
      <c r="G67" s="1011"/>
      <c r="H67" s="1011"/>
      <c r="I67" s="1011"/>
      <c r="J67" s="1011"/>
      <c r="K67" s="1011"/>
      <c r="L67" s="1011"/>
      <c r="M67" s="1011"/>
      <c r="N67" s="1011"/>
      <c r="O67" s="1133"/>
      <c r="P67" s="1133"/>
      <c r="Q67" s="1011"/>
    </row>
    <row r="68" spans="1:17" x14ac:dyDescent="0.25">
      <c r="A68" s="1011"/>
      <c r="B68" s="1011"/>
      <c r="C68" s="1011"/>
      <c r="D68" s="1011"/>
      <c r="E68" s="1011"/>
      <c r="F68" s="1011"/>
      <c r="G68" s="1011"/>
      <c r="H68" s="1011"/>
      <c r="I68" s="1011"/>
      <c r="J68" s="1011"/>
      <c r="K68" s="1011"/>
      <c r="L68" s="1011"/>
      <c r="M68" s="1011"/>
      <c r="N68" s="1011"/>
      <c r="O68" s="1133"/>
      <c r="P68" s="1133"/>
      <c r="Q68" s="1011"/>
    </row>
    <row r="69" spans="1:17" x14ac:dyDescent="0.25">
      <c r="A69" s="1011"/>
      <c r="B69" s="1011"/>
      <c r="C69" s="1011"/>
      <c r="D69" s="1011"/>
      <c r="E69" s="1011"/>
      <c r="F69" s="1011"/>
      <c r="G69" s="1011"/>
      <c r="H69" s="1011"/>
      <c r="I69" s="1011"/>
      <c r="J69" s="1011"/>
      <c r="K69" s="1011"/>
      <c r="L69" s="1011"/>
      <c r="M69" s="1011"/>
      <c r="N69" s="1011"/>
      <c r="O69" s="1133"/>
      <c r="P69" s="1133"/>
      <c r="Q69" s="1011"/>
    </row>
    <row r="70" spans="1:17" x14ac:dyDescent="0.25">
      <c r="A70" s="1011"/>
      <c r="B70" s="1011"/>
      <c r="C70" s="1011"/>
      <c r="D70" s="1011"/>
      <c r="E70" s="1011"/>
      <c r="F70" s="1011"/>
      <c r="G70" s="1011"/>
      <c r="H70" s="1011"/>
      <c r="I70" s="1011"/>
      <c r="J70" s="1011"/>
      <c r="K70" s="1011"/>
      <c r="L70" s="1011"/>
      <c r="M70" s="1011"/>
      <c r="N70" s="1011"/>
      <c r="O70" s="1133"/>
      <c r="P70" s="1133"/>
      <c r="Q70" s="1011"/>
    </row>
    <row r="71" spans="1:17" x14ac:dyDescent="0.25">
      <c r="A71" s="1011"/>
      <c r="B71" s="1011"/>
      <c r="C71" s="1011"/>
      <c r="D71" s="1011"/>
      <c r="E71" s="1011"/>
      <c r="F71" s="1011"/>
      <c r="G71" s="1011"/>
      <c r="H71" s="1011"/>
      <c r="I71" s="1011"/>
      <c r="J71" s="1011"/>
      <c r="K71" s="1011"/>
      <c r="L71" s="1011"/>
      <c r="M71" s="1011"/>
      <c r="N71" s="1011"/>
      <c r="O71" s="1133"/>
      <c r="P71" s="1133"/>
      <c r="Q71" s="1011"/>
    </row>
    <row r="72" spans="1:17" x14ac:dyDescent="0.25">
      <c r="A72" s="1011"/>
      <c r="B72" s="1011"/>
      <c r="C72" s="1011"/>
      <c r="D72" s="1011"/>
      <c r="E72" s="1011"/>
      <c r="F72" s="1011"/>
      <c r="G72" s="1011"/>
      <c r="H72" s="1011"/>
      <c r="I72" s="1011"/>
      <c r="J72" s="1011"/>
      <c r="K72" s="1011"/>
      <c r="L72" s="1011"/>
      <c r="M72" s="1011"/>
      <c r="N72" s="1011"/>
      <c r="O72" s="1133"/>
      <c r="P72" s="1133"/>
      <c r="Q72" s="1011"/>
    </row>
    <row r="73" spans="1:17" x14ac:dyDescent="0.25">
      <c r="A73" s="1011"/>
      <c r="B73" s="1011"/>
      <c r="C73" s="1011"/>
      <c r="D73" s="1011"/>
      <c r="E73" s="1011"/>
      <c r="F73" s="1011"/>
      <c r="G73" s="1011"/>
      <c r="H73" s="1011"/>
      <c r="I73" s="1011"/>
      <c r="J73" s="1011"/>
      <c r="K73" s="1011"/>
      <c r="L73" s="1011"/>
      <c r="M73" s="1011"/>
      <c r="N73" s="1011"/>
      <c r="O73" s="1133"/>
      <c r="P73" s="1133"/>
      <c r="Q73" s="1011"/>
    </row>
    <row r="74" spans="1:17" x14ac:dyDescent="0.25">
      <c r="A74" s="1011"/>
      <c r="B74" s="1011"/>
      <c r="C74" s="1011"/>
      <c r="D74" s="1011"/>
      <c r="E74" s="1011"/>
      <c r="F74" s="1011"/>
      <c r="G74" s="1011"/>
      <c r="H74" s="1011"/>
      <c r="I74" s="1011"/>
      <c r="J74" s="1011"/>
      <c r="K74" s="1011"/>
      <c r="L74" s="1011"/>
      <c r="M74" s="1011"/>
      <c r="N74" s="1011"/>
      <c r="O74" s="1133"/>
      <c r="P74" s="1133"/>
      <c r="Q74" s="1011"/>
    </row>
    <row r="75" spans="1:17" x14ac:dyDescent="0.25">
      <c r="A75" s="1011"/>
      <c r="B75" s="1011"/>
      <c r="C75" s="1011"/>
      <c r="D75" s="1011"/>
      <c r="E75" s="1011"/>
      <c r="F75" s="1011"/>
      <c r="G75" s="1011"/>
      <c r="H75" s="1011"/>
      <c r="I75" s="1011"/>
      <c r="J75" s="1011"/>
      <c r="K75" s="1011"/>
      <c r="L75" s="1011"/>
      <c r="M75" s="1011"/>
      <c r="N75" s="1011"/>
      <c r="O75" s="1133"/>
      <c r="P75" s="1133"/>
      <c r="Q75" s="1011"/>
    </row>
    <row r="76" spans="1:17" x14ac:dyDescent="0.25">
      <c r="A76" s="1011"/>
      <c r="B76" s="1011"/>
      <c r="C76" s="1011"/>
      <c r="D76" s="1011"/>
      <c r="E76" s="1011"/>
      <c r="F76" s="1011"/>
      <c r="G76" s="1011"/>
      <c r="H76" s="1011"/>
      <c r="I76" s="1011"/>
      <c r="J76" s="1011"/>
      <c r="K76" s="1011"/>
      <c r="L76" s="1011"/>
      <c r="M76" s="1011"/>
      <c r="N76" s="1011"/>
      <c r="O76" s="1133"/>
      <c r="P76" s="1133"/>
      <c r="Q76" s="1011"/>
    </row>
    <row r="77" spans="1:17" x14ac:dyDescent="0.25">
      <c r="A77" s="1011"/>
      <c r="B77" s="1011"/>
      <c r="C77" s="1011"/>
      <c r="D77" s="1011"/>
      <c r="E77" s="1011"/>
      <c r="F77" s="1011"/>
      <c r="G77" s="1011"/>
      <c r="H77" s="1011"/>
      <c r="I77" s="1011"/>
      <c r="J77" s="1011"/>
      <c r="K77" s="1011"/>
      <c r="L77" s="1011"/>
      <c r="M77" s="1011"/>
      <c r="N77" s="1011"/>
      <c r="O77" s="1133"/>
      <c r="P77" s="1133"/>
      <c r="Q77" s="1011"/>
    </row>
    <row r="78" spans="1:17" x14ac:dyDescent="0.25">
      <c r="A78" s="1011"/>
      <c r="B78" s="1011"/>
      <c r="C78" s="1011"/>
      <c r="D78" s="1011"/>
      <c r="E78" s="1011"/>
      <c r="F78" s="1011"/>
      <c r="G78" s="1011"/>
      <c r="H78" s="1011"/>
      <c r="I78" s="1011"/>
      <c r="J78" s="1011"/>
      <c r="K78" s="1011"/>
      <c r="L78" s="1011"/>
      <c r="M78" s="1011"/>
      <c r="N78" s="1011"/>
      <c r="O78" s="1133"/>
      <c r="P78" s="1133"/>
      <c r="Q78" s="1011"/>
    </row>
    <row r="79" spans="1:17" x14ac:dyDescent="0.25">
      <c r="A79" s="1011"/>
      <c r="B79" s="1011"/>
      <c r="C79" s="1011"/>
      <c r="D79" s="1011"/>
      <c r="E79" s="1011"/>
      <c r="F79" s="1011"/>
      <c r="G79" s="1011"/>
      <c r="H79" s="1011"/>
      <c r="I79" s="1011"/>
      <c r="J79" s="1011"/>
      <c r="K79" s="1011"/>
      <c r="L79" s="1011"/>
      <c r="M79" s="1011"/>
      <c r="N79" s="1011"/>
      <c r="O79" s="1133"/>
      <c r="P79" s="1133"/>
      <c r="Q79" s="1011"/>
    </row>
    <row r="80" spans="1:17" x14ac:dyDescent="0.25">
      <c r="A80" s="1011"/>
      <c r="B80" s="1011"/>
      <c r="C80" s="1011"/>
      <c r="D80" s="1011"/>
      <c r="E80" s="1011"/>
      <c r="F80" s="1011"/>
      <c r="G80" s="1011"/>
      <c r="H80" s="1011"/>
      <c r="I80" s="1011"/>
      <c r="J80" s="1011"/>
      <c r="K80" s="1011"/>
      <c r="L80" s="1011"/>
      <c r="M80" s="1011"/>
      <c r="N80" s="1011"/>
      <c r="O80" s="1133"/>
      <c r="P80" s="1133"/>
      <c r="Q80" s="1011"/>
    </row>
    <row r="81" spans="1:17" x14ac:dyDescent="0.25">
      <c r="A81" s="1011"/>
      <c r="B81" s="1011"/>
      <c r="C81" s="1011"/>
      <c r="D81" s="1011"/>
      <c r="E81" s="1011"/>
      <c r="F81" s="1011"/>
      <c r="G81" s="1011"/>
      <c r="H81" s="1011"/>
      <c r="I81" s="1011"/>
      <c r="J81" s="1011"/>
      <c r="K81" s="1011"/>
      <c r="L81" s="1011"/>
      <c r="M81" s="1011"/>
      <c r="N81" s="1011"/>
      <c r="O81" s="1133"/>
      <c r="P81" s="1133"/>
      <c r="Q81" s="1011"/>
    </row>
    <row r="82" spans="1:17" x14ac:dyDescent="0.25">
      <c r="A82" s="1011"/>
      <c r="B82" s="1011"/>
      <c r="C82" s="1011"/>
      <c r="D82" s="1011"/>
      <c r="E82" s="1011"/>
      <c r="F82" s="1011"/>
      <c r="G82" s="1011"/>
      <c r="H82" s="1011"/>
      <c r="I82" s="1011"/>
      <c r="J82" s="1011"/>
      <c r="K82" s="1011"/>
      <c r="L82" s="1011"/>
      <c r="M82" s="1011"/>
      <c r="N82" s="1011"/>
      <c r="O82" s="1133"/>
      <c r="P82" s="1133"/>
      <c r="Q82" s="1011"/>
    </row>
    <row r="83" spans="1:17" x14ac:dyDescent="0.25">
      <c r="A83" s="1011"/>
      <c r="B83" s="1011"/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  <c r="M83" s="1011"/>
      <c r="N83" s="1011"/>
      <c r="O83" s="1133"/>
      <c r="P83" s="1133"/>
      <c r="Q83" s="1011"/>
    </row>
    <row r="84" spans="1:17" x14ac:dyDescent="0.25">
      <c r="A84" s="1011"/>
      <c r="B84" s="1011"/>
      <c r="C84" s="1011"/>
      <c r="D84" s="1011"/>
      <c r="E84" s="1011"/>
      <c r="F84" s="1011"/>
      <c r="G84" s="1011"/>
      <c r="H84" s="1011"/>
      <c r="I84" s="1011"/>
      <c r="J84" s="1011"/>
      <c r="K84" s="1011"/>
      <c r="L84" s="1011"/>
      <c r="M84" s="1011"/>
      <c r="N84" s="1011"/>
      <c r="O84" s="1133"/>
      <c r="P84" s="1133"/>
      <c r="Q84" s="1011"/>
    </row>
    <row r="85" spans="1:17" x14ac:dyDescent="0.25">
      <c r="A85" s="1011"/>
      <c r="B85" s="1011"/>
      <c r="C85" s="1011"/>
      <c r="D85" s="1011"/>
      <c r="E85" s="1011"/>
      <c r="F85" s="1011"/>
      <c r="G85" s="1011"/>
      <c r="H85" s="1011"/>
      <c r="I85" s="1011"/>
      <c r="J85" s="1011"/>
      <c r="K85" s="1011"/>
      <c r="L85" s="1011"/>
      <c r="M85" s="1011"/>
      <c r="N85" s="1011"/>
      <c r="O85" s="1133"/>
      <c r="P85" s="1133"/>
      <c r="Q85" s="1011"/>
    </row>
    <row r="86" spans="1:17" x14ac:dyDescent="0.25">
      <c r="A86" s="1011"/>
      <c r="B86" s="1011"/>
      <c r="C86" s="1011"/>
      <c r="D86" s="1011"/>
      <c r="E86" s="1011"/>
      <c r="F86" s="1011"/>
      <c r="G86" s="1011"/>
      <c r="H86" s="1011"/>
      <c r="I86" s="1011"/>
      <c r="J86" s="1011"/>
      <c r="K86" s="1011"/>
      <c r="L86" s="1011"/>
      <c r="M86" s="1011"/>
      <c r="N86" s="1011"/>
      <c r="O86" s="1133"/>
      <c r="P86" s="1133"/>
      <c r="Q86" s="1011"/>
    </row>
    <row r="87" spans="1:17" x14ac:dyDescent="0.25">
      <c r="A87" s="1011"/>
      <c r="B87" s="1011"/>
      <c r="C87" s="1011"/>
      <c r="D87" s="1011"/>
      <c r="E87" s="1011"/>
      <c r="F87" s="1011"/>
      <c r="G87" s="1011"/>
      <c r="H87" s="1011"/>
      <c r="I87" s="1011"/>
      <c r="J87" s="1011"/>
      <c r="K87" s="1011"/>
      <c r="L87" s="1011"/>
      <c r="M87" s="1011"/>
      <c r="N87" s="1011"/>
      <c r="O87" s="1133"/>
      <c r="P87" s="1133"/>
      <c r="Q87" s="1011"/>
    </row>
    <row r="88" spans="1:17" x14ac:dyDescent="0.25">
      <c r="A88" s="1011"/>
      <c r="B88" s="1011"/>
      <c r="C88" s="1011"/>
      <c r="D88" s="1011"/>
      <c r="E88" s="1011"/>
      <c r="F88" s="1011"/>
      <c r="G88" s="1011"/>
      <c r="H88" s="1011"/>
      <c r="I88" s="1011"/>
      <c r="J88" s="1011"/>
      <c r="K88" s="1011"/>
      <c r="L88" s="1011"/>
      <c r="M88" s="1011"/>
      <c r="N88" s="1011"/>
      <c r="O88" s="1133"/>
      <c r="P88" s="1133"/>
      <c r="Q88" s="1011"/>
    </row>
    <row r="89" spans="1:17" x14ac:dyDescent="0.25">
      <c r="A89" s="1011"/>
      <c r="B89" s="1011"/>
      <c r="C89" s="1011"/>
      <c r="D89" s="1011"/>
      <c r="E89" s="1011"/>
      <c r="F89" s="1011"/>
      <c r="G89" s="1011"/>
      <c r="H89" s="1011"/>
      <c r="I89" s="1011"/>
      <c r="J89" s="1011"/>
      <c r="K89" s="1011"/>
      <c r="L89" s="1011"/>
      <c r="M89" s="1011"/>
      <c r="N89" s="1011"/>
      <c r="O89" s="1133"/>
      <c r="P89" s="1133"/>
      <c r="Q89" s="1011"/>
    </row>
    <row r="90" spans="1:17" x14ac:dyDescent="0.25">
      <c r="A90" s="1011"/>
      <c r="B90" s="1011"/>
      <c r="C90" s="1011"/>
      <c r="D90" s="1011"/>
      <c r="E90" s="1011"/>
      <c r="F90" s="1011"/>
      <c r="G90" s="1011"/>
      <c r="H90" s="1011"/>
      <c r="I90" s="1011"/>
      <c r="J90" s="1011"/>
      <c r="K90" s="1011"/>
      <c r="L90" s="1011"/>
      <c r="M90" s="1011"/>
      <c r="N90" s="1011"/>
      <c r="O90" s="1133"/>
      <c r="P90" s="1133"/>
      <c r="Q90" s="1011"/>
    </row>
    <row r="91" spans="1:17" x14ac:dyDescent="0.25">
      <c r="A91" s="1011"/>
      <c r="B91" s="1011"/>
      <c r="C91" s="1011"/>
      <c r="D91" s="1011"/>
      <c r="E91" s="1011"/>
      <c r="F91" s="1011"/>
      <c r="G91" s="1011"/>
      <c r="H91" s="1011"/>
      <c r="I91" s="1011"/>
      <c r="J91" s="1011"/>
      <c r="K91" s="1011"/>
      <c r="L91" s="1011"/>
      <c r="M91" s="1011"/>
      <c r="N91" s="1011"/>
      <c r="O91" s="1133"/>
      <c r="P91" s="1133"/>
      <c r="Q91" s="1011"/>
    </row>
    <row r="92" spans="1:17" x14ac:dyDescent="0.25">
      <c r="A92" s="1011"/>
      <c r="B92" s="1011"/>
      <c r="C92" s="1011"/>
      <c r="D92" s="1011"/>
      <c r="E92" s="1011"/>
      <c r="F92" s="1011"/>
      <c r="G92" s="1011"/>
      <c r="H92" s="1011"/>
      <c r="I92" s="1011"/>
      <c r="J92" s="1011"/>
      <c r="K92" s="1011"/>
      <c r="L92" s="1011"/>
      <c r="M92" s="1011"/>
      <c r="N92" s="1011"/>
      <c r="O92" s="1133"/>
      <c r="P92" s="1133"/>
      <c r="Q92" s="1011"/>
    </row>
    <row r="93" spans="1:17" x14ac:dyDescent="0.25">
      <c r="A93" s="1011"/>
      <c r="B93" s="1011"/>
      <c r="C93" s="1011"/>
      <c r="D93" s="1011"/>
      <c r="E93" s="1011"/>
      <c r="F93" s="1011"/>
      <c r="G93" s="1011"/>
      <c r="H93" s="1011"/>
      <c r="I93" s="1011"/>
      <c r="J93" s="1011"/>
      <c r="K93" s="1011"/>
      <c r="L93" s="1011"/>
      <c r="M93" s="1011"/>
      <c r="N93" s="1011"/>
      <c r="O93" s="1133"/>
      <c r="P93" s="1133"/>
      <c r="Q93" s="1011"/>
    </row>
    <row r="94" spans="1:17" x14ac:dyDescent="0.25">
      <c r="A94" s="1011"/>
      <c r="B94" s="1011"/>
      <c r="C94" s="1011"/>
      <c r="D94" s="1011"/>
      <c r="E94" s="1011"/>
      <c r="F94" s="1011"/>
      <c r="G94" s="1011"/>
      <c r="H94" s="1011"/>
      <c r="I94" s="1011"/>
      <c r="J94" s="1011"/>
      <c r="K94" s="1011"/>
      <c r="L94" s="1011"/>
      <c r="M94" s="1011"/>
      <c r="N94" s="1011"/>
      <c r="O94" s="1133"/>
      <c r="P94" s="1133"/>
      <c r="Q94" s="1011"/>
    </row>
    <row r="95" spans="1:17" x14ac:dyDescent="0.25">
      <c r="A95" s="1011"/>
      <c r="B95" s="1011"/>
      <c r="C95" s="1011"/>
      <c r="D95" s="1011"/>
      <c r="E95" s="1011"/>
      <c r="F95" s="1011"/>
      <c r="G95" s="1011"/>
      <c r="H95" s="1011"/>
      <c r="I95" s="1011"/>
      <c r="J95" s="1011"/>
      <c r="K95" s="1011"/>
      <c r="L95" s="1011"/>
      <c r="M95" s="1011"/>
      <c r="N95" s="1011"/>
      <c r="O95" s="1133"/>
      <c r="P95" s="1133"/>
      <c r="Q95" s="1011"/>
    </row>
    <row r="96" spans="1:17" x14ac:dyDescent="0.25">
      <c r="A96" s="1011"/>
      <c r="B96" s="1011"/>
      <c r="C96" s="1011"/>
      <c r="D96" s="1011"/>
      <c r="E96" s="1011"/>
      <c r="F96" s="1011"/>
      <c r="G96" s="1011"/>
      <c r="H96" s="1011"/>
      <c r="I96" s="1011"/>
      <c r="J96" s="1011"/>
      <c r="K96" s="1011"/>
      <c r="L96" s="1011"/>
      <c r="M96" s="1011"/>
      <c r="N96" s="1011"/>
      <c r="O96" s="1133"/>
      <c r="P96" s="1133"/>
      <c r="Q96" s="1011"/>
    </row>
    <row r="97" spans="1:17" x14ac:dyDescent="0.25">
      <c r="A97" s="1011"/>
      <c r="B97" s="1011"/>
      <c r="C97" s="1011"/>
      <c r="D97" s="1011"/>
      <c r="E97" s="1011"/>
      <c r="F97" s="1011"/>
      <c r="G97" s="1011"/>
      <c r="H97" s="1011"/>
      <c r="I97" s="1011"/>
      <c r="J97" s="1011"/>
      <c r="K97" s="1011"/>
      <c r="L97" s="1011"/>
      <c r="M97" s="1011"/>
      <c r="N97" s="1011"/>
      <c r="O97" s="1133"/>
      <c r="P97" s="1133"/>
      <c r="Q97" s="1011"/>
    </row>
    <row r="98" spans="1:17" x14ac:dyDescent="0.25">
      <c r="A98" s="1011"/>
      <c r="B98" s="1011"/>
      <c r="C98" s="1011"/>
      <c r="D98" s="1011"/>
      <c r="E98" s="1011"/>
      <c r="F98" s="1011"/>
      <c r="G98" s="1011"/>
      <c r="H98" s="1011"/>
      <c r="I98" s="1011"/>
      <c r="J98" s="1011"/>
      <c r="K98" s="1011"/>
      <c r="L98" s="1011"/>
      <c r="M98" s="1011"/>
      <c r="N98" s="1011"/>
      <c r="O98" s="1133"/>
      <c r="P98" s="1133"/>
      <c r="Q98" s="1011"/>
    </row>
    <row r="99" spans="1:17" x14ac:dyDescent="0.25">
      <c r="A99" s="1011"/>
      <c r="B99" s="1011"/>
      <c r="C99" s="1011"/>
      <c r="D99" s="1011"/>
      <c r="E99" s="1011"/>
      <c r="F99" s="1011"/>
      <c r="G99" s="1011"/>
      <c r="H99" s="1011"/>
      <c r="I99" s="1011"/>
      <c r="J99" s="1011"/>
      <c r="K99" s="1011"/>
      <c r="L99" s="1011"/>
      <c r="M99" s="1011"/>
      <c r="N99" s="1011"/>
      <c r="O99" s="1133"/>
      <c r="P99" s="1133"/>
      <c r="Q99" s="1011"/>
    </row>
    <row r="100" spans="1:17" x14ac:dyDescent="0.25">
      <c r="A100" s="1011"/>
      <c r="B100" s="1011"/>
      <c r="C100" s="1011"/>
      <c r="D100" s="1011"/>
      <c r="E100" s="1011"/>
      <c r="F100" s="1011"/>
      <c r="G100" s="1011"/>
      <c r="H100" s="1011"/>
      <c r="I100" s="1011"/>
      <c r="J100" s="1011"/>
      <c r="K100" s="1011"/>
      <c r="L100" s="1011"/>
      <c r="M100" s="1011"/>
      <c r="N100" s="1011"/>
      <c r="O100" s="1133"/>
      <c r="P100" s="1133"/>
      <c r="Q100" s="1011"/>
    </row>
    <row r="101" spans="1:17" x14ac:dyDescent="0.25">
      <c r="A101" s="1011"/>
      <c r="B101" s="1011"/>
      <c r="C101" s="1011"/>
      <c r="D101" s="1011"/>
      <c r="E101" s="1011"/>
      <c r="F101" s="1011"/>
      <c r="G101" s="1011"/>
      <c r="H101" s="1011"/>
      <c r="I101" s="1011"/>
      <c r="J101" s="1011"/>
      <c r="K101" s="1011"/>
      <c r="L101" s="1011"/>
      <c r="M101" s="1011"/>
      <c r="N101" s="1011"/>
      <c r="O101" s="1133"/>
      <c r="P101" s="1133"/>
      <c r="Q101" s="1011"/>
    </row>
    <row r="102" spans="1:17" x14ac:dyDescent="0.25">
      <c r="A102" s="1011"/>
      <c r="B102" s="1011"/>
      <c r="C102" s="1011"/>
      <c r="D102" s="1011"/>
      <c r="E102" s="1011"/>
      <c r="F102" s="1011"/>
      <c r="G102" s="1011"/>
      <c r="H102" s="1011"/>
      <c r="I102" s="1011"/>
      <c r="J102" s="1011"/>
      <c r="K102" s="1011"/>
      <c r="L102" s="1011"/>
      <c r="M102" s="1011"/>
      <c r="N102" s="1011"/>
      <c r="O102" s="1133"/>
      <c r="P102" s="1133"/>
      <c r="Q102" s="1011"/>
    </row>
    <row r="103" spans="1:17" x14ac:dyDescent="0.25">
      <c r="A103" s="1011"/>
      <c r="B103" s="1011"/>
      <c r="C103" s="1011"/>
      <c r="D103" s="1011"/>
      <c r="E103" s="1011"/>
      <c r="F103" s="1011"/>
      <c r="G103" s="1011"/>
      <c r="H103" s="1011"/>
      <c r="I103" s="1011"/>
      <c r="J103" s="1011"/>
      <c r="K103" s="1011"/>
      <c r="L103" s="1011"/>
      <c r="M103" s="1011"/>
      <c r="N103" s="1011"/>
      <c r="O103" s="1133"/>
      <c r="P103" s="1133"/>
      <c r="Q103" s="1011"/>
    </row>
    <row r="104" spans="1:17" x14ac:dyDescent="0.25">
      <c r="A104" s="1011"/>
      <c r="B104" s="1011"/>
      <c r="C104" s="1011"/>
      <c r="D104" s="1011"/>
      <c r="E104" s="1011"/>
      <c r="F104" s="1011"/>
      <c r="G104" s="1011"/>
      <c r="H104" s="1011"/>
      <c r="I104" s="1011"/>
      <c r="J104" s="1011"/>
      <c r="K104" s="1011"/>
      <c r="L104" s="1011"/>
      <c r="M104" s="1011"/>
      <c r="N104" s="1011"/>
      <c r="O104" s="1133"/>
      <c r="P104" s="1133"/>
      <c r="Q104" s="1011"/>
    </row>
    <row r="105" spans="1:17" x14ac:dyDescent="0.25">
      <c r="A105" s="1011"/>
      <c r="B105" s="1011"/>
      <c r="C105" s="1011"/>
      <c r="D105" s="1011"/>
      <c r="E105" s="1011"/>
      <c r="F105" s="1011"/>
      <c r="G105" s="1011"/>
      <c r="H105" s="1011"/>
      <c r="I105" s="1011"/>
      <c r="J105" s="1011"/>
      <c r="K105" s="1011"/>
      <c r="L105" s="1011"/>
      <c r="M105" s="1011"/>
      <c r="N105" s="1011"/>
      <c r="O105" s="1133"/>
      <c r="P105" s="1133"/>
      <c r="Q105" s="1011"/>
    </row>
    <row r="106" spans="1:17" x14ac:dyDescent="0.25">
      <c r="A106" s="1011"/>
      <c r="B106" s="1011"/>
      <c r="C106" s="1011"/>
      <c r="D106" s="1011"/>
      <c r="E106" s="1011"/>
      <c r="F106" s="1011"/>
      <c r="G106" s="1011"/>
      <c r="H106" s="1011"/>
      <c r="I106" s="1011"/>
      <c r="J106" s="1011"/>
      <c r="K106" s="1011"/>
      <c r="L106" s="1011"/>
      <c r="M106" s="1011"/>
      <c r="N106" s="1011"/>
      <c r="O106" s="1133"/>
      <c r="P106" s="1133"/>
      <c r="Q106" s="1011"/>
    </row>
    <row r="107" spans="1:17" x14ac:dyDescent="0.25">
      <c r="A107" s="1011"/>
      <c r="B107" s="1011"/>
      <c r="C107" s="1011"/>
      <c r="D107" s="1011"/>
      <c r="E107" s="1011"/>
      <c r="F107" s="1011"/>
      <c r="G107" s="1011"/>
      <c r="H107" s="1011"/>
      <c r="I107" s="1011"/>
      <c r="J107" s="1011"/>
      <c r="K107" s="1011"/>
      <c r="L107" s="1011"/>
      <c r="M107" s="1011"/>
      <c r="N107" s="1011"/>
      <c r="O107" s="1133"/>
      <c r="P107" s="1133"/>
      <c r="Q107" s="1011"/>
    </row>
    <row r="108" spans="1:17" x14ac:dyDescent="0.25">
      <c r="A108" s="1011"/>
      <c r="B108" s="1011"/>
      <c r="C108" s="1011"/>
      <c r="D108" s="1011"/>
      <c r="E108" s="1011"/>
      <c r="F108" s="1011"/>
      <c r="G108" s="1011"/>
      <c r="H108" s="1011"/>
      <c r="I108" s="1011"/>
      <c r="J108" s="1011"/>
      <c r="K108" s="1011"/>
      <c r="L108" s="1011"/>
      <c r="M108" s="1011"/>
      <c r="N108" s="1011"/>
      <c r="O108" s="1133"/>
      <c r="P108" s="1133"/>
      <c r="Q108" s="1011"/>
    </row>
    <row r="109" spans="1:17" x14ac:dyDescent="0.25">
      <c r="A109" s="1011"/>
      <c r="B109" s="1011"/>
      <c r="C109" s="1011"/>
      <c r="D109" s="1011"/>
      <c r="E109" s="1011"/>
      <c r="F109" s="1011"/>
      <c r="G109" s="1011"/>
      <c r="H109" s="1011"/>
      <c r="I109" s="1011"/>
      <c r="J109" s="1011"/>
      <c r="K109" s="1011"/>
      <c r="L109" s="1011"/>
      <c r="M109" s="1011"/>
      <c r="N109" s="1011"/>
      <c r="O109" s="1133"/>
      <c r="P109" s="1133"/>
      <c r="Q109" s="1011"/>
    </row>
    <row r="110" spans="1:17" x14ac:dyDescent="0.25">
      <c r="A110" s="1011"/>
      <c r="B110" s="1011"/>
      <c r="C110" s="1011"/>
      <c r="D110" s="1011"/>
      <c r="E110" s="1011"/>
      <c r="F110" s="1011"/>
      <c r="G110" s="1011"/>
      <c r="H110" s="1011"/>
      <c r="I110" s="1011"/>
      <c r="J110" s="1011"/>
      <c r="K110" s="1011"/>
      <c r="L110" s="1011"/>
      <c r="M110" s="1011"/>
      <c r="N110" s="1011"/>
      <c r="O110" s="1133"/>
      <c r="P110" s="1133"/>
      <c r="Q110" s="1011"/>
    </row>
    <row r="111" spans="1:17" x14ac:dyDescent="0.25">
      <c r="A111" s="1011"/>
      <c r="B111" s="1011"/>
      <c r="C111" s="1011"/>
      <c r="D111" s="1011"/>
      <c r="E111" s="1011"/>
      <c r="F111" s="1011"/>
      <c r="G111" s="1011"/>
      <c r="H111" s="1011"/>
      <c r="I111" s="1011"/>
      <c r="J111" s="1011"/>
      <c r="K111" s="1011"/>
      <c r="L111" s="1011"/>
      <c r="M111" s="1011"/>
      <c r="N111" s="1011"/>
      <c r="O111" s="1133"/>
      <c r="P111" s="1133"/>
      <c r="Q111" s="1011"/>
    </row>
    <row r="112" spans="1:17" x14ac:dyDescent="0.25">
      <c r="A112" s="1011"/>
      <c r="B112" s="1011"/>
      <c r="C112" s="1011"/>
      <c r="D112" s="1011"/>
      <c r="E112" s="1011"/>
      <c r="F112" s="1011"/>
      <c r="G112" s="1011"/>
      <c r="H112" s="1011"/>
      <c r="I112" s="1011"/>
      <c r="J112" s="1011"/>
      <c r="K112" s="1011"/>
      <c r="L112" s="1011"/>
      <c r="M112" s="1011"/>
      <c r="N112" s="1011"/>
      <c r="O112" s="1133"/>
      <c r="P112" s="1133"/>
      <c r="Q112" s="1011"/>
    </row>
    <row r="113" spans="1:17" x14ac:dyDescent="0.25">
      <c r="A113" s="1011"/>
      <c r="B113" s="1011"/>
      <c r="C113" s="1011"/>
      <c r="D113" s="1011"/>
      <c r="E113" s="1011"/>
      <c r="F113" s="1011"/>
      <c r="G113" s="1011"/>
      <c r="H113" s="1011"/>
      <c r="I113" s="1011"/>
      <c r="J113" s="1011"/>
      <c r="K113" s="1011"/>
      <c r="L113" s="1011"/>
      <c r="M113" s="1011"/>
      <c r="N113" s="1011"/>
      <c r="O113" s="1133"/>
      <c r="P113" s="1133"/>
      <c r="Q113" s="1011"/>
    </row>
    <row r="114" spans="1:17" x14ac:dyDescent="0.25">
      <c r="A114" s="1011"/>
      <c r="B114" s="1011"/>
      <c r="C114" s="1011"/>
      <c r="D114" s="1011"/>
      <c r="E114" s="1011"/>
      <c r="F114" s="1011"/>
      <c r="G114" s="1011"/>
      <c r="H114" s="1011"/>
      <c r="I114" s="1011"/>
      <c r="J114" s="1011"/>
      <c r="K114" s="1011"/>
      <c r="L114" s="1011"/>
      <c r="M114" s="1011"/>
      <c r="N114" s="1011"/>
      <c r="O114" s="1133"/>
      <c r="P114" s="1133"/>
      <c r="Q114" s="1011"/>
    </row>
    <row r="115" spans="1:17" x14ac:dyDescent="0.25">
      <c r="A115" s="1011"/>
      <c r="B115" s="1011"/>
      <c r="C115" s="1011"/>
      <c r="D115" s="1011"/>
      <c r="E115" s="1011"/>
      <c r="F115" s="1011"/>
      <c r="G115" s="1011"/>
      <c r="H115" s="1011"/>
      <c r="I115" s="1011"/>
      <c r="J115" s="1011"/>
      <c r="K115" s="1011"/>
      <c r="L115" s="1011"/>
      <c r="M115" s="1011"/>
      <c r="N115" s="1011"/>
      <c r="O115" s="1133"/>
      <c r="P115" s="1133"/>
      <c r="Q115" s="1011"/>
    </row>
    <row r="116" spans="1:17" x14ac:dyDescent="0.25">
      <c r="A116" s="1011"/>
      <c r="B116" s="1011"/>
      <c r="C116" s="1011"/>
      <c r="D116" s="1011"/>
      <c r="E116" s="1011"/>
      <c r="F116" s="1011"/>
      <c r="G116" s="1011"/>
      <c r="H116" s="1011"/>
      <c r="I116" s="1011"/>
      <c r="J116" s="1011"/>
      <c r="K116" s="1011"/>
      <c r="L116" s="1011"/>
      <c r="M116" s="1011"/>
      <c r="N116" s="1011"/>
      <c r="O116" s="1133"/>
      <c r="P116" s="1133"/>
      <c r="Q116" s="1011"/>
    </row>
    <row r="117" spans="1:17" x14ac:dyDescent="0.25">
      <c r="A117" s="1011"/>
      <c r="B117" s="1011"/>
      <c r="C117" s="1011"/>
      <c r="D117" s="1011"/>
      <c r="E117" s="1011"/>
      <c r="F117" s="1011"/>
      <c r="G117" s="1011"/>
      <c r="H117" s="1011"/>
      <c r="I117" s="1011"/>
      <c r="J117" s="1011"/>
      <c r="K117" s="1011"/>
      <c r="L117" s="1011"/>
      <c r="M117" s="1011"/>
      <c r="N117" s="1011"/>
      <c r="O117" s="1133"/>
      <c r="P117" s="1133"/>
      <c r="Q117" s="1011"/>
    </row>
    <row r="118" spans="1:17" x14ac:dyDescent="0.25">
      <c r="A118" s="1011"/>
      <c r="B118" s="1011"/>
      <c r="C118" s="1011"/>
      <c r="D118" s="1011"/>
      <c r="E118" s="1011"/>
      <c r="F118" s="1011"/>
      <c r="G118" s="1011"/>
      <c r="H118" s="1011"/>
      <c r="I118" s="1011"/>
      <c r="J118" s="1011"/>
      <c r="K118" s="1011"/>
      <c r="L118" s="1011"/>
      <c r="M118" s="1011"/>
      <c r="N118" s="1011"/>
      <c r="O118" s="1133"/>
      <c r="P118" s="1133"/>
      <c r="Q118" s="1011"/>
    </row>
    <row r="119" spans="1:17" x14ac:dyDescent="0.25">
      <c r="A119" s="1011"/>
      <c r="B119" s="1011"/>
      <c r="C119" s="1011"/>
      <c r="D119" s="1011"/>
      <c r="E119" s="1011"/>
      <c r="F119" s="1011"/>
      <c r="G119" s="1011"/>
      <c r="H119" s="1011"/>
      <c r="I119" s="1011"/>
      <c r="J119" s="1011"/>
      <c r="K119" s="1011"/>
      <c r="L119" s="1011"/>
      <c r="M119" s="1011"/>
      <c r="N119" s="1011"/>
      <c r="O119" s="1133"/>
      <c r="P119" s="1133"/>
      <c r="Q119" s="1011"/>
    </row>
    <row r="120" spans="1:17" x14ac:dyDescent="0.25">
      <c r="A120" s="1011"/>
      <c r="B120" s="1011"/>
      <c r="C120" s="1011"/>
      <c r="D120" s="1011"/>
      <c r="E120" s="1011"/>
      <c r="F120" s="1011"/>
      <c r="G120" s="1011"/>
      <c r="H120" s="1011"/>
      <c r="I120" s="1011"/>
      <c r="J120" s="1011"/>
      <c r="K120" s="1011"/>
      <c r="L120" s="1011"/>
      <c r="M120" s="1011"/>
      <c r="N120" s="1011"/>
      <c r="O120" s="1133"/>
      <c r="P120" s="1133"/>
      <c r="Q120" s="1011"/>
    </row>
    <row r="121" spans="1:17" x14ac:dyDescent="0.25">
      <c r="A121" s="1011"/>
      <c r="B121" s="1011"/>
      <c r="C121" s="1011"/>
      <c r="D121" s="1011"/>
      <c r="E121" s="1011"/>
      <c r="F121" s="1011"/>
      <c r="G121" s="1011"/>
      <c r="H121" s="1011"/>
      <c r="I121" s="1011"/>
      <c r="J121" s="1011"/>
      <c r="K121" s="1011"/>
      <c r="L121" s="1011"/>
      <c r="M121" s="1011"/>
      <c r="N121" s="1011"/>
      <c r="O121" s="1133"/>
      <c r="P121" s="1133"/>
      <c r="Q121" s="1011"/>
    </row>
    <row r="122" spans="1:17" x14ac:dyDescent="0.25">
      <c r="A122" s="1011"/>
      <c r="B122" s="1011"/>
      <c r="C122" s="1011"/>
      <c r="D122" s="1011"/>
      <c r="E122" s="1011"/>
      <c r="F122" s="1011"/>
      <c r="G122" s="1011"/>
      <c r="H122" s="1011"/>
      <c r="I122" s="1011"/>
      <c r="J122" s="1011"/>
      <c r="K122" s="1011"/>
      <c r="L122" s="1011"/>
      <c r="M122" s="1011"/>
      <c r="N122" s="1011"/>
      <c r="O122" s="1133"/>
      <c r="P122" s="1133"/>
      <c r="Q122" s="1011"/>
    </row>
    <row r="123" spans="1:17" x14ac:dyDescent="0.25">
      <c r="A123" s="1011"/>
      <c r="B123" s="1011"/>
      <c r="C123" s="1011"/>
      <c r="D123" s="1011"/>
      <c r="E123" s="1011"/>
      <c r="F123" s="1011"/>
      <c r="G123" s="1011"/>
      <c r="H123" s="1011"/>
      <c r="I123" s="1011"/>
      <c r="J123" s="1011"/>
      <c r="K123" s="1011"/>
      <c r="L123" s="1011"/>
      <c r="M123" s="1011"/>
      <c r="N123" s="1011"/>
      <c r="O123" s="1133"/>
      <c r="P123" s="1133"/>
      <c r="Q123" s="1011"/>
    </row>
    <row r="124" spans="1:17" x14ac:dyDescent="0.25">
      <c r="A124" s="1011"/>
      <c r="B124" s="1011"/>
      <c r="C124" s="1011"/>
      <c r="D124" s="1011"/>
      <c r="E124" s="1011"/>
      <c r="F124" s="1011"/>
      <c r="G124" s="1011"/>
      <c r="H124" s="1011"/>
      <c r="I124" s="1011"/>
      <c r="J124" s="1011"/>
      <c r="K124" s="1011"/>
      <c r="L124" s="1011"/>
      <c r="M124" s="1011"/>
      <c r="N124" s="1011"/>
      <c r="O124" s="1133"/>
      <c r="P124" s="1133"/>
      <c r="Q124" s="1011"/>
    </row>
    <row r="125" spans="1:17" x14ac:dyDescent="0.25">
      <c r="A125" s="1011"/>
      <c r="B125" s="1011"/>
      <c r="C125" s="1011"/>
      <c r="D125" s="1011"/>
      <c r="E125" s="1011"/>
      <c r="F125" s="1011"/>
      <c r="G125" s="1011"/>
      <c r="H125" s="1011"/>
      <c r="I125" s="1011"/>
      <c r="J125" s="1011"/>
      <c r="K125" s="1011"/>
      <c r="L125" s="1011"/>
      <c r="M125" s="1011"/>
      <c r="N125" s="1011"/>
      <c r="O125" s="1133"/>
      <c r="P125" s="1133"/>
      <c r="Q125" s="1011"/>
    </row>
    <row r="126" spans="1:17" x14ac:dyDescent="0.25">
      <c r="A126" s="1011"/>
      <c r="B126" s="1011"/>
      <c r="C126" s="1011"/>
      <c r="D126" s="1011"/>
      <c r="E126" s="1011"/>
      <c r="F126" s="1011"/>
      <c r="G126" s="1011"/>
      <c r="H126" s="1011"/>
      <c r="I126" s="1011"/>
      <c r="J126" s="1011"/>
      <c r="K126" s="1011"/>
      <c r="L126" s="1011"/>
      <c r="M126" s="1011"/>
      <c r="N126" s="1011"/>
      <c r="O126" s="1133"/>
      <c r="P126" s="1133"/>
      <c r="Q126" s="1011"/>
    </row>
    <row r="127" spans="1:17" x14ac:dyDescent="0.25">
      <c r="A127" s="1011"/>
      <c r="B127" s="1011"/>
      <c r="C127" s="1011"/>
      <c r="D127" s="1011"/>
      <c r="E127" s="1011"/>
      <c r="F127" s="1011"/>
      <c r="G127" s="1011"/>
      <c r="H127" s="1011"/>
      <c r="I127" s="1011"/>
      <c r="J127" s="1011"/>
      <c r="K127" s="1011"/>
      <c r="L127" s="1011"/>
      <c r="M127" s="1011"/>
      <c r="N127" s="1011"/>
      <c r="O127" s="1133"/>
      <c r="P127" s="1133"/>
      <c r="Q127" s="1011"/>
    </row>
    <row r="128" spans="1:17" x14ac:dyDescent="0.25">
      <c r="A128" s="1011"/>
      <c r="B128" s="1011"/>
      <c r="C128" s="1011"/>
      <c r="D128" s="1011"/>
      <c r="E128" s="1011"/>
      <c r="F128" s="1011"/>
      <c r="G128" s="1011"/>
      <c r="H128" s="1011"/>
      <c r="I128" s="1011"/>
      <c r="J128" s="1011"/>
      <c r="K128" s="1011"/>
      <c r="L128" s="1011"/>
      <c r="M128" s="1011"/>
      <c r="N128" s="1011"/>
      <c r="O128" s="1133"/>
      <c r="P128" s="1133"/>
      <c r="Q128" s="1011"/>
    </row>
    <row r="129" spans="1:17" x14ac:dyDescent="0.25">
      <c r="A129" s="1011"/>
      <c r="B129" s="1011"/>
      <c r="C129" s="1011"/>
      <c r="D129" s="1011"/>
      <c r="E129" s="1011"/>
      <c r="F129" s="1011"/>
      <c r="G129" s="1011"/>
      <c r="H129" s="1011"/>
      <c r="I129" s="1011"/>
      <c r="J129" s="1011"/>
      <c r="K129" s="1011"/>
      <c r="L129" s="1011"/>
      <c r="M129" s="1011"/>
      <c r="N129" s="1011"/>
      <c r="O129" s="1133"/>
      <c r="P129" s="1133"/>
      <c r="Q129" s="1011"/>
    </row>
    <row r="130" spans="1:17" x14ac:dyDescent="0.25">
      <c r="A130" s="1011"/>
      <c r="B130" s="1011"/>
      <c r="C130" s="1011"/>
      <c r="D130" s="1011"/>
      <c r="E130" s="1011"/>
      <c r="F130" s="1011"/>
      <c r="G130" s="1011"/>
      <c r="H130" s="1011"/>
      <c r="I130" s="1011"/>
      <c r="J130" s="1011"/>
      <c r="K130" s="1011"/>
      <c r="L130" s="1011"/>
      <c r="M130" s="1011"/>
      <c r="N130" s="1011"/>
      <c r="O130" s="1133"/>
      <c r="P130" s="1133"/>
      <c r="Q130" s="1011"/>
    </row>
    <row r="131" spans="1:17" x14ac:dyDescent="0.25">
      <c r="A131" s="1011"/>
      <c r="B131" s="1011"/>
      <c r="C131" s="1011"/>
      <c r="D131" s="1011"/>
      <c r="E131" s="1011"/>
      <c r="F131" s="1011"/>
      <c r="G131" s="1011"/>
      <c r="H131" s="1011"/>
      <c r="I131" s="1011"/>
      <c r="J131" s="1011"/>
      <c r="K131" s="1011"/>
      <c r="L131" s="1011"/>
      <c r="M131" s="1011"/>
      <c r="N131" s="1011"/>
      <c r="O131" s="1133"/>
      <c r="P131" s="1133"/>
      <c r="Q131" s="1011"/>
    </row>
    <row r="132" spans="1:17" x14ac:dyDescent="0.25">
      <c r="A132" s="1011"/>
      <c r="B132" s="1011"/>
      <c r="C132" s="1011"/>
      <c r="D132" s="1011"/>
      <c r="E132" s="1011"/>
      <c r="F132" s="1011"/>
      <c r="G132" s="1011"/>
      <c r="H132" s="1011"/>
      <c r="I132" s="1011"/>
      <c r="J132" s="1011"/>
      <c r="K132" s="1011"/>
      <c r="L132" s="1011"/>
      <c r="M132" s="1011"/>
      <c r="N132" s="1011"/>
      <c r="O132" s="1133"/>
      <c r="P132" s="1133"/>
      <c r="Q132" s="1011"/>
    </row>
    <row r="133" spans="1:17" x14ac:dyDescent="0.25">
      <c r="A133" s="1011"/>
      <c r="B133" s="1011"/>
      <c r="C133" s="1011"/>
      <c r="D133" s="1011"/>
      <c r="E133" s="1011"/>
      <c r="F133" s="1011"/>
      <c r="G133" s="1011"/>
      <c r="H133" s="1011"/>
      <c r="I133" s="1011"/>
      <c r="J133" s="1011"/>
      <c r="K133" s="1011"/>
      <c r="L133" s="1011"/>
      <c r="M133" s="1011"/>
      <c r="N133" s="1011"/>
      <c r="O133" s="1133"/>
      <c r="P133" s="1133"/>
      <c r="Q133" s="1011"/>
    </row>
    <row r="134" spans="1:17" x14ac:dyDescent="0.25">
      <c r="A134" s="1011"/>
      <c r="B134" s="1011"/>
      <c r="C134" s="1011"/>
      <c r="D134" s="1011"/>
      <c r="E134" s="1011"/>
      <c r="F134" s="1011"/>
      <c r="G134" s="1011"/>
      <c r="H134" s="1011"/>
      <c r="I134" s="1011"/>
      <c r="J134" s="1011"/>
      <c r="K134" s="1011"/>
      <c r="L134" s="1011"/>
      <c r="M134" s="1011"/>
      <c r="N134" s="1011"/>
      <c r="O134" s="1133"/>
      <c r="P134" s="1133"/>
      <c r="Q134" s="1011"/>
    </row>
    <row r="135" spans="1:17" x14ac:dyDescent="0.25">
      <c r="A135" s="1011"/>
      <c r="B135" s="1011"/>
      <c r="C135" s="1011"/>
      <c r="D135" s="1011"/>
      <c r="E135" s="1011"/>
      <c r="F135" s="1011"/>
      <c r="G135" s="1011"/>
      <c r="H135" s="1011"/>
      <c r="I135" s="1011"/>
      <c r="J135" s="1011"/>
      <c r="K135" s="1011"/>
      <c r="L135" s="1011"/>
      <c r="M135" s="1011"/>
      <c r="N135" s="1011"/>
      <c r="O135" s="1133"/>
      <c r="P135" s="1133"/>
      <c r="Q135" s="1011"/>
    </row>
    <row r="136" spans="1:17" x14ac:dyDescent="0.25">
      <c r="A136" s="1011"/>
      <c r="B136" s="1011"/>
      <c r="C136" s="1011"/>
      <c r="D136" s="1011"/>
      <c r="E136" s="1011"/>
      <c r="F136" s="1011"/>
      <c r="G136" s="1011"/>
      <c r="H136" s="1011"/>
      <c r="I136" s="1011"/>
      <c r="J136" s="1011"/>
      <c r="K136" s="1011"/>
      <c r="L136" s="1011"/>
      <c r="M136" s="1011"/>
      <c r="N136" s="1011"/>
      <c r="O136" s="1133"/>
      <c r="P136" s="1133"/>
      <c r="Q136" s="1011"/>
    </row>
    <row r="137" spans="1:17" x14ac:dyDescent="0.25">
      <c r="A137" s="1011"/>
      <c r="B137" s="1011"/>
      <c r="C137" s="1011"/>
      <c r="D137" s="1011"/>
      <c r="E137" s="1011"/>
      <c r="F137" s="1011"/>
      <c r="G137" s="1011"/>
      <c r="H137" s="1011"/>
      <c r="I137" s="1011"/>
      <c r="J137" s="1011"/>
      <c r="K137" s="1011"/>
      <c r="L137" s="1011"/>
      <c r="M137" s="1011"/>
      <c r="N137" s="1011"/>
      <c r="O137" s="1133"/>
      <c r="P137" s="1133"/>
      <c r="Q137" s="1011"/>
    </row>
    <row r="138" spans="1:17" x14ac:dyDescent="0.25">
      <c r="A138" s="1011"/>
      <c r="B138" s="1011"/>
      <c r="C138" s="1011"/>
      <c r="D138" s="1011"/>
      <c r="E138" s="1011"/>
      <c r="F138" s="1011"/>
      <c r="G138" s="1011"/>
      <c r="H138" s="1011"/>
      <c r="I138" s="1011"/>
      <c r="J138" s="1011"/>
      <c r="K138" s="1011"/>
      <c r="L138" s="1011"/>
      <c r="M138" s="1011"/>
      <c r="N138" s="1011"/>
      <c r="O138" s="1133"/>
      <c r="P138" s="1133"/>
      <c r="Q138" s="1011"/>
    </row>
    <row r="139" spans="1:17" x14ac:dyDescent="0.25">
      <c r="A139" s="1011"/>
      <c r="B139" s="1011"/>
      <c r="C139" s="1011"/>
      <c r="D139" s="1011"/>
      <c r="E139" s="1011"/>
      <c r="F139" s="1011"/>
      <c r="G139" s="1011"/>
      <c r="H139" s="1011"/>
      <c r="I139" s="1011"/>
      <c r="J139" s="1011"/>
      <c r="K139" s="1011"/>
      <c r="L139" s="1011"/>
      <c r="M139" s="1011"/>
      <c r="N139" s="1011"/>
      <c r="O139" s="1133"/>
      <c r="P139" s="1133"/>
      <c r="Q139" s="1011"/>
    </row>
    <row r="140" spans="1:17" x14ac:dyDescent="0.25">
      <c r="A140" s="1011"/>
      <c r="B140" s="1011"/>
      <c r="C140" s="1011"/>
      <c r="D140" s="1011"/>
      <c r="E140" s="1011"/>
      <c r="F140" s="1011"/>
      <c r="G140" s="1011"/>
      <c r="H140" s="1011"/>
      <c r="I140" s="1011"/>
      <c r="J140" s="1011"/>
      <c r="K140" s="1011"/>
      <c r="L140" s="1011"/>
      <c r="M140" s="1011"/>
      <c r="N140" s="1011"/>
      <c r="O140" s="1133"/>
      <c r="P140" s="1133"/>
      <c r="Q140" s="1011"/>
    </row>
    <row r="141" spans="1:17" x14ac:dyDescent="0.25">
      <c r="A141" s="1011"/>
      <c r="B141" s="1011"/>
      <c r="C141" s="1011"/>
      <c r="D141" s="1011"/>
      <c r="E141" s="1011"/>
      <c r="F141" s="1011"/>
      <c r="G141" s="1011"/>
      <c r="H141" s="1011"/>
      <c r="I141" s="1011"/>
      <c r="J141" s="1011"/>
      <c r="K141" s="1011"/>
      <c r="L141" s="1011"/>
      <c r="M141" s="1011"/>
      <c r="N141" s="1011"/>
      <c r="O141" s="1133"/>
      <c r="P141" s="1133"/>
      <c r="Q141" s="1011"/>
    </row>
    <row r="142" spans="1:17" x14ac:dyDescent="0.25">
      <c r="A142" s="1011"/>
      <c r="B142" s="1011"/>
      <c r="C142" s="1011"/>
      <c r="D142" s="1011"/>
      <c r="E142" s="1011"/>
      <c r="F142" s="1011"/>
      <c r="G142" s="1011"/>
      <c r="H142" s="1011"/>
      <c r="I142" s="1011"/>
      <c r="J142" s="1011"/>
      <c r="K142" s="1011"/>
      <c r="L142" s="1011"/>
      <c r="M142" s="1011"/>
      <c r="N142" s="1011"/>
      <c r="O142" s="1133"/>
      <c r="P142" s="1133"/>
      <c r="Q142" s="1011"/>
    </row>
    <row r="143" spans="1:17" x14ac:dyDescent="0.25">
      <c r="A143" s="1011"/>
      <c r="B143" s="1011"/>
      <c r="C143" s="1011"/>
      <c r="D143" s="1011"/>
      <c r="E143" s="1011"/>
      <c r="F143" s="1011"/>
      <c r="G143" s="1011"/>
      <c r="H143" s="1011"/>
      <c r="I143" s="1011"/>
      <c r="J143" s="1011"/>
      <c r="K143" s="1011"/>
      <c r="L143" s="1011"/>
      <c r="M143" s="1011"/>
      <c r="N143" s="1011"/>
      <c r="O143" s="1133"/>
      <c r="P143" s="1133"/>
      <c r="Q143" s="1011"/>
    </row>
    <row r="144" spans="1:17" x14ac:dyDescent="0.25">
      <c r="A144" s="1011"/>
      <c r="B144" s="1011"/>
      <c r="C144" s="1011"/>
      <c r="D144" s="1011"/>
      <c r="E144" s="1011"/>
      <c r="F144" s="1011"/>
      <c r="G144" s="1011"/>
      <c r="H144" s="1011"/>
      <c r="I144" s="1011"/>
      <c r="J144" s="1011"/>
      <c r="K144" s="1011"/>
      <c r="L144" s="1011"/>
      <c r="M144" s="1011"/>
      <c r="N144" s="1011"/>
      <c r="O144" s="1133"/>
      <c r="P144" s="1133"/>
      <c r="Q144" s="1011"/>
    </row>
    <row r="145" spans="1:17" x14ac:dyDescent="0.25">
      <c r="A145" s="1011"/>
      <c r="B145" s="1011"/>
      <c r="C145" s="1011"/>
      <c r="D145" s="1011"/>
      <c r="E145" s="1011"/>
      <c r="F145" s="1011"/>
      <c r="G145" s="1011"/>
      <c r="H145" s="1011"/>
      <c r="I145" s="1011"/>
      <c r="J145" s="1011"/>
      <c r="K145" s="1011"/>
      <c r="L145" s="1011"/>
      <c r="M145" s="1011"/>
      <c r="N145" s="1011"/>
      <c r="O145" s="1133"/>
      <c r="P145" s="1133"/>
      <c r="Q145" s="1011"/>
    </row>
    <row r="146" spans="1:17" x14ac:dyDescent="0.25">
      <c r="A146" s="1011"/>
      <c r="B146" s="1011"/>
      <c r="C146" s="1011"/>
      <c r="D146" s="1011"/>
      <c r="E146" s="1011"/>
      <c r="F146" s="1011"/>
      <c r="G146" s="1011"/>
      <c r="H146" s="1011"/>
      <c r="I146" s="1011"/>
      <c r="J146" s="1011"/>
      <c r="K146" s="1011"/>
      <c r="L146" s="1011"/>
      <c r="M146" s="1011"/>
      <c r="N146" s="1011"/>
      <c r="O146" s="1133"/>
      <c r="P146" s="1133"/>
      <c r="Q146" s="1011"/>
    </row>
    <row r="147" spans="1:17" x14ac:dyDescent="0.25">
      <c r="A147" s="1011"/>
      <c r="B147" s="1011"/>
      <c r="C147" s="1011"/>
      <c r="D147" s="1011"/>
      <c r="E147" s="1011"/>
      <c r="F147" s="1011"/>
      <c r="G147" s="1011"/>
      <c r="H147" s="1011"/>
      <c r="I147" s="1011"/>
      <c r="J147" s="1011"/>
      <c r="K147" s="1011"/>
      <c r="L147" s="1011"/>
      <c r="M147" s="1011"/>
      <c r="N147" s="1011"/>
      <c r="O147" s="1133"/>
      <c r="P147" s="1133"/>
      <c r="Q147" s="1011"/>
    </row>
    <row r="148" spans="1:17" x14ac:dyDescent="0.25">
      <c r="A148" s="1011"/>
      <c r="B148" s="1011"/>
      <c r="C148" s="1011"/>
      <c r="D148" s="1011"/>
      <c r="E148" s="1011"/>
      <c r="F148" s="1011"/>
      <c r="G148" s="1011"/>
      <c r="H148" s="1011"/>
      <c r="I148" s="1011"/>
      <c r="J148" s="1011"/>
      <c r="K148" s="1011"/>
      <c r="L148" s="1011"/>
      <c r="M148" s="1011"/>
      <c r="N148" s="1011"/>
      <c r="O148" s="1133"/>
      <c r="P148" s="1133"/>
      <c r="Q148" s="1011"/>
    </row>
    <row r="149" spans="1:17" x14ac:dyDescent="0.25">
      <c r="A149" s="1011"/>
      <c r="B149" s="1011"/>
      <c r="C149" s="1011"/>
      <c r="D149" s="1011"/>
      <c r="E149" s="1011"/>
      <c r="F149" s="1011"/>
      <c r="G149" s="1011"/>
      <c r="H149" s="1011"/>
      <c r="I149" s="1011"/>
      <c r="J149" s="1011"/>
      <c r="K149" s="1011"/>
      <c r="L149" s="1011"/>
      <c r="M149" s="1011"/>
      <c r="N149" s="1011"/>
      <c r="O149" s="1133"/>
      <c r="P149" s="1133"/>
      <c r="Q149" s="1011"/>
    </row>
    <row r="150" spans="1:17" x14ac:dyDescent="0.25">
      <c r="A150" s="1011"/>
      <c r="B150" s="1011"/>
      <c r="C150" s="1011"/>
      <c r="D150" s="1011"/>
      <c r="E150" s="1011"/>
      <c r="F150" s="1011"/>
      <c r="G150" s="1011"/>
      <c r="H150" s="1011"/>
      <c r="I150" s="1011"/>
      <c r="J150" s="1011"/>
      <c r="K150" s="1011"/>
      <c r="L150" s="1011"/>
      <c r="M150" s="1011"/>
      <c r="N150" s="1011"/>
      <c r="O150" s="1133"/>
      <c r="P150" s="1133"/>
      <c r="Q150" s="1011"/>
    </row>
    <row r="151" spans="1:17" x14ac:dyDescent="0.25">
      <c r="A151" s="1011"/>
      <c r="B151" s="1011"/>
      <c r="C151" s="1011"/>
      <c r="D151" s="1011"/>
      <c r="E151" s="1011"/>
      <c r="F151" s="1011"/>
      <c r="G151" s="1011"/>
      <c r="H151" s="1011"/>
      <c r="I151" s="1011"/>
      <c r="J151" s="1011"/>
      <c r="K151" s="1011"/>
      <c r="L151" s="1011"/>
      <c r="M151" s="1011"/>
      <c r="N151" s="1011"/>
      <c r="O151" s="1133"/>
      <c r="P151" s="1133"/>
      <c r="Q151" s="1011"/>
    </row>
    <row r="152" spans="1:17" x14ac:dyDescent="0.25">
      <c r="A152" s="1011"/>
      <c r="B152" s="1011"/>
      <c r="C152" s="1011"/>
      <c r="D152" s="1011"/>
      <c r="E152" s="1011"/>
      <c r="F152" s="1011"/>
      <c r="G152" s="1011"/>
      <c r="H152" s="1011"/>
      <c r="I152" s="1011"/>
      <c r="J152" s="1011"/>
      <c r="K152" s="1011"/>
      <c r="L152" s="1011"/>
      <c r="M152" s="1011"/>
      <c r="N152" s="1011"/>
      <c r="O152" s="1133"/>
      <c r="P152" s="1133"/>
      <c r="Q152" s="1011"/>
    </row>
    <row r="153" spans="1:17" x14ac:dyDescent="0.25">
      <c r="A153" s="1011"/>
      <c r="B153" s="1011"/>
      <c r="C153" s="1011"/>
      <c r="D153" s="1011"/>
      <c r="E153" s="1011"/>
      <c r="F153" s="1011"/>
      <c r="G153" s="1011"/>
      <c r="H153" s="1011"/>
      <c r="I153" s="1011"/>
      <c r="J153" s="1011"/>
      <c r="K153" s="1011"/>
      <c r="L153" s="1011"/>
      <c r="M153" s="1011"/>
      <c r="N153" s="1011"/>
      <c r="O153" s="1133"/>
      <c r="P153" s="1133"/>
      <c r="Q153" s="1011"/>
    </row>
    <row r="154" spans="1:17" x14ac:dyDescent="0.25">
      <c r="A154" s="1011"/>
      <c r="B154" s="1011"/>
      <c r="C154" s="1011"/>
      <c r="D154" s="1011"/>
      <c r="E154" s="1011"/>
      <c r="F154" s="1011"/>
      <c r="G154" s="1011"/>
      <c r="H154" s="1011"/>
      <c r="I154" s="1011"/>
      <c r="J154" s="1011"/>
      <c r="K154" s="1011"/>
      <c r="L154" s="1011"/>
      <c r="M154" s="1011"/>
      <c r="N154" s="1011"/>
      <c r="O154" s="1133"/>
      <c r="P154" s="1133"/>
      <c r="Q154" s="1011"/>
    </row>
    <row r="155" spans="1:17" x14ac:dyDescent="0.25">
      <c r="A155" s="1011"/>
      <c r="B155" s="1011"/>
      <c r="C155" s="1011"/>
      <c r="D155" s="1011"/>
      <c r="E155" s="1011"/>
      <c r="F155" s="1011"/>
      <c r="G155" s="1011"/>
      <c r="H155" s="1011"/>
      <c r="I155" s="1011"/>
      <c r="J155" s="1011"/>
      <c r="K155" s="1011"/>
      <c r="L155" s="1011"/>
      <c r="M155" s="1011"/>
      <c r="N155" s="1011"/>
      <c r="O155" s="1133"/>
      <c r="P155" s="1133"/>
      <c r="Q155" s="1011"/>
    </row>
    <row r="156" spans="1:17" x14ac:dyDescent="0.25">
      <c r="A156" s="1011"/>
      <c r="B156" s="1011"/>
      <c r="C156" s="1011"/>
      <c r="D156" s="1011"/>
      <c r="E156" s="1011"/>
      <c r="F156" s="1011"/>
      <c r="G156" s="1011"/>
      <c r="H156" s="1011"/>
      <c r="I156" s="1011"/>
      <c r="J156" s="1011"/>
      <c r="K156" s="1011"/>
      <c r="L156" s="1011"/>
      <c r="M156" s="1011"/>
      <c r="N156" s="1011"/>
      <c r="O156" s="1133"/>
      <c r="P156" s="1133"/>
      <c r="Q156" s="1011"/>
    </row>
    <row r="157" spans="1:17" x14ac:dyDescent="0.25">
      <c r="A157" s="1011"/>
      <c r="B157" s="1011"/>
      <c r="C157" s="1011"/>
      <c r="D157" s="1011"/>
      <c r="E157" s="1011"/>
      <c r="F157" s="1011"/>
      <c r="G157" s="1011"/>
      <c r="H157" s="1011"/>
      <c r="I157" s="1011"/>
      <c r="J157" s="1011"/>
      <c r="K157" s="1011"/>
      <c r="L157" s="1011"/>
      <c r="M157" s="1011"/>
      <c r="N157" s="1011"/>
      <c r="O157" s="1133"/>
      <c r="P157" s="1133"/>
      <c r="Q157" s="1011"/>
    </row>
    <row r="158" spans="1:17" x14ac:dyDescent="0.25">
      <c r="A158" s="1011"/>
      <c r="B158" s="1011"/>
      <c r="C158" s="1011"/>
      <c r="D158" s="1011"/>
      <c r="E158" s="1011"/>
      <c r="F158" s="1011"/>
      <c r="G158" s="1011"/>
      <c r="H158" s="1011"/>
      <c r="I158" s="1011"/>
      <c r="J158" s="1011"/>
      <c r="K158" s="1011"/>
      <c r="L158" s="1011"/>
      <c r="M158" s="1011"/>
      <c r="N158" s="1011"/>
      <c r="O158" s="1133"/>
      <c r="P158" s="1133"/>
      <c r="Q158" s="1011"/>
    </row>
    <row r="159" spans="1:17" x14ac:dyDescent="0.25">
      <c r="A159" s="1011"/>
      <c r="B159" s="1011"/>
      <c r="C159" s="1011"/>
      <c r="D159" s="1011"/>
      <c r="E159" s="1011"/>
      <c r="F159" s="1011"/>
      <c r="G159" s="1011"/>
      <c r="H159" s="1011"/>
      <c r="I159" s="1011"/>
      <c r="J159" s="1011"/>
      <c r="K159" s="1011"/>
      <c r="L159" s="1011"/>
      <c r="M159" s="1011"/>
      <c r="N159" s="1011"/>
      <c r="O159" s="1133"/>
      <c r="P159" s="1133"/>
      <c r="Q159" s="1011"/>
    </row>
    <row r="160" spans="1:17" x14ac:dyDescent="0.25">
      <c r="A160" s="1011"/>
      <c r="B160" s="1011"/>
      <c r="C160" s="1011"/>
      <c r="D160" s="1011"/>
      <c r="E160" s="1011"/>
      <c r="F160" s="1011"/>
      <c r="G160" s="1011"/>
      <c r="H160" s="1011"/>
      <c r="I160" s="1011"/>
      <c r="J160" s="1011"/>
      <c r="K160" s="1011"/>
      <c r="L160" s="1011"/>
      <c r="M160" s="1011"/>
      <c r="N160" s="1011"/>
      <c r="O160" s="1133"/>
      <c r="P160" s="1133"/>
      <c r="Q160" s="1011"/>
    </row>
    <row r="161" spans="1:17" x14ac:dyDescent="0.25">
      <c r="A161" s="1011"/>
      <c r="B161" s="1011"/>
      <c r="C161" s="1011"/>
      <c r="D161" s="1011"/>
      <c r="E161" s="1011"/>
      <c r="F161" s="1011"/>
      <c r="G161" s="1011"/>
      <c r="H161" s="1011"/>
      <c r="I161" s="1011"/>
      <c r="J161" s="1011"/>
      <c r="K161" s="1011"/>
      <c r="L161" s="1011"/>
      <c r="M161" s="1011"/>
      <c r="N161" s="1011"/>
      <c r="O161" s="1133"/>
      <c r="P161" s="1133"/>
      <c r="Q161" s="1011"/>
    </row>
    <row r="162" spans="1:17" x14ac:dyDescent="0.25">
      <c r="A162" s="1011"/>
      <c r="B162" s="1011"/>
      <c r="C162" s="1011"/>
      <c r="D162" s="1011"/>
      <c r="E162" s="1011"/>
      <c r="F162" s="1011"/>
      <c r="G162" s="1011"/>
      <c r="H162" s="1011"/>
      <c r="I162" s="1011"/>
      <c r="J162" s="1011"/>
      <c r="K162" s="1011"/>
      <c r="L162" s="1011"/>
      <c r="M162" s="1011"/>
      <c r="N162" s="1011"/>
      <c r="O162" s="1133"/>
      <c r="P162" s="1133"/>
      <c r="Q162" s="1011"/>
    </row>
    <row r="163" spans="1:17" x14ac:dyDescent="0.25">
      <c r="A163" s="1011"/>
      <c r="B163" s="1011"/>
      <c r="C163" s="1011"/>
      <c r="D163" s="1011"/>
      <c r="E163" s="1011"/>
      <c r="F163" s="1011"/>
      <c r="G163" s="1011"/>
      <c r="H163" s="1011"/>
      <c r="I163" s="1011"/>
      <c r="J163" s="1011"/>
      <c r="K163" s="1011"/>
      <c r="L163" s="1011"/>
      <c r="M163" s="1011"/>
      <c r="N163" s="1011"/>
      <c r="O163" s="1133"/>
      <c r="P163" s="1133"/>
      <c r="Q163" s="1011"/>
    </row>
    <row r="164" spans="1:17" x14ac:dyDescent="0.25">
      <c r="A164" s="1011"/>
      <c r="B164" s="1011"/>
      <c r="C164" s="1011"/>
      <c r="D164" s="1011"/>
      <c r="E164" s="1011"/>
      <c r="F164" s="1011"/>
      <c r="G164" s="1011"/>
      <c r="H164" s="1011"/>
      <c r="I164" s="1011"/>
      <c r="J164" s="1011"/>
      <c r="K164" s="1011"/>
      <c r="L164" s="1011"/>
      <c r="M164" s="1011"/>
      <c r="N164" s="1011"/>
      <c r="O164" s="1133"/>
      <c r="P164" s="1133"/>
      <c r="Q164" s="1011"/>
    </row>
    <row r="165" spans="1:17" x14ac:dyDescent="0.25">
      <c r="A165" s="1011"/>
      <c r="B165" s="1011"/>
      <c r="C165" s="1011"/>
      <c r="D165" s="1011"/>
      <c r="E165" s="1011"/>
      <c r="F165" s="1011"/>
      <c r="G165" s="1011"/>
      <c r="H165" s="1011"/>
      <c r="I165" s="1011"/>
      <c r="J165" s="1011"/>
      <c r="K165" s="1011"/>
      <c r="L165" s="1011"/>
      <c r="M165" s="1011"/>
      <c r="N165" s="1011"/>
      <c r="O165" s="1133"/>
      <c r="P165" s="1133"/>
      <c r="Q165" s="1011"/>
    </row>
    <row r="166" spans="1:17" x14ac:dyDescent="0.25">
      <c r="A166" s="1011"/>
      <c r="B166" s="1011"/>
      <c r="C166" s="1011"/>
      <c r="D166" s="1011"/>
      <c r="E166" s="1011"/>
      <c r="F166" s="1011"/>
      <c r="G166" s="1011"/>
      <c r="H166" s="1011"/>
      <c r="I166" s="1011"/>
      <c r="J166" s="1011"/>
      <c r="K166" s="1011"/>
      <c r="L166" s="1011"/>
      <c r="M166" s="1011"/>
      <c r="N166" s="1011"/>
      <c r="O166" s="1133"/>
      <c r="P166" s="1133"/>
      <c r="Q166" s="1011"/>
    </row>
    <row r="167" spans="1:17" x14ac:dyDescent="0.25">
      <c r="A167" s="1011"/>
      <c r="B167" s="1011"/>
      <c r="C167" s="1011"/>
      <c r="D167" s="1011"/>
      <c r="E167" s="1011"/>
      <c r="F167" s="1011"/>
      <c r="G167" s="1011"/>
      <c r="H167" s="1011"/>
      <c r="I167" s="1011"/>
      <c r="J167" s="1011"/>
      <c r="K167" s="1011"/>
      <c r="L167" s="1011"/>
      <c r="M167" s="1011"/>
      <c r="N167" s="1011"/>
      <c r="O167" s="1133"/>
      <c r="P167" s="1133"/>
      <c r="Q167" s="1011"/>
    </row>
    <row r="168" spans="1:17" x14ac:dyDescent="0.25">
      <c r="A168" s="1011"/>
      <c r="B168" s="1011"/>
      <c r="C168" s="1011"/>
      <c r="D168" s="1011"/>
      <c r="E168" s="1011"/>
      <c r="F168" s="1011"/>
      <c r="G168" s="1011"/>
      <c r="H168" s="1011"/>
      <c r="I168" s="1011"/>
      <c r="J168" s="1011"/>
      <c r="K168" s="1011"/>
      <c r="L168" s="1011"/>
      <c r="M168" s="1011"/>
      <c r="N168" s="1011"/>
      <c r="O168" s="1133"/>
      <c r="P168" s="1133"/>
      <c r="Q168" s="1011"/>
    </row>
    <row r="169" spans="1:17" x14ac:dyDescent="0.25">
      <c r="A169" s="1011"/>
      <c r="B169" s="1011"/>
      <c r="C169" s="1011"/>
      <c r="D169" s="1011"/>
      <c r="E169" s="1011"/>
      <c r="F169" s="1011"/>
      <c r="G169" s="1011"/>
      <c r="H169" s="1011"/>
      <c r="I169" s="1011"/>
      <c r="J169" s="1011"/>
      <c r="K169" s="1011"/>
      <c r="L169" s="1011"/>
      <c r="M169" s="1011"/>
      <c r="N169" s="1011"/>
      <c r="O169" s="1133"/>
      <c r="P169" s="1133"/>
      <c r="Q169" s="1011"/>
    </row>
    <row r="170" spans="1:17" x14ac:dyDescent="0.25">
      <c r="A170" s="1011"/>
      <c r="B170" s="1011"/>
      <c r="C170" s="1011"/>
      <c r="D170" s="1011"/>
      <c r="E170" s="1011"/>
      <c r="F170" s="1011"/>
      <c r="G170" s="1011"/>
      <c r="H170" s="1011"/>
      <c r="I170" s="1011"/>
      <c r="J170" s="1011"/>
      <c r="K170" s="1011"/>
      <c r="L170" s="1011"/>
      <c r="M170" s="1011"/>
      <c r="N170" s="1011"/>
      <c r="O170" s="1133"/>
      <c r="P170" s="1133"/>
      <c r="Q170" s="1011"/>
    </row>
    <row r="171" spans="1:17" x14ac:dyDescent="0.25">
      <c r="A171" s="1011"/>
      <c r="B171" s="1011"/>
      <c r="C171" s="1011"/>
      <c r="D171" s="1011"/>
      <c r="E171" s="1011"/>
      <c r="F171" s="1011"/>
      <c r="G171" s="1011"/>
      <c r="H171" s="1011"/>
      <c r="I171" s="1011"/>
      <c r="J171" s="1011"/>
      <c r="K171" s="1011"/>
      <c r="L171" s="1011"/>
      <c r="M171" s="1011"/>
      <c r="N171" s="1011"/>
      <c r="O171" s="1133"/>
      <c r="P171" s="1133"/>
      <c r="Q171" s="1011"/>
    </row>
    <row r="172" spans="1:17" x14ac:dyDescent="0.25">
      <c r="A172" s="1011"/>
      <c r="B172" s="1011"/>
      <c r="C172" s="1011"/>
      <c r="D172" s="1011"/>
      <c r="E172" s="1011"/>
      <c r="F172" s="1011"/>
      <c r="G172" s="1011"/>
      <c r="H172" s="1011"/>
      <c r="I172" s="1011"/>
      <c r="J172" s="1011"/>
      <c r="K172" s="1011"/>
      <c r="L172" s="1011"/>
      <c r="M172" s="1011"/>
      <c r="N172" s="1011"/>
      <c r="O172" s="1133"/>
      <c r="P172" s="1133"/>
      <c r="Q172" s="1011"/>
    </row>
    <row r="173" spans="1:17" x14ac:dyDescent="0.25">
      <c r="A173" s="1011"/>
      <c r="B173" s="1011"/>
      <c r="C173" s="1011"/>
      <c r="D173" s="1011"/>
      <c r="E173" s="1011"/>
      <c r="F173" s="1011"/>
      <c r="G173" s="1011"/>
      <c r="H173" s="1011"/>
      <c r="I173" s="1011"/>
      <c r="J173" s="1011"/>
      <c r="K173" s="1011"/>
      <c r="L173" s="1011"/>
      <c r="M173" s="1011"/>
      <c r="N173" s="1011"/>
      <c r="O173" s="1133"/>
      <c r="P173" s="1133"/>
      <c r="Q173" s="1011"/>
    </row>
    <row r="174" spans="1:17" x14ac:dyDescent="0.25">
      <c r="A174" s="1011"/>
      <c r="B174" s="1011"/>
      <c r="C174" s="1011"/>
      <c r="D174" s="1011"/>
      <c r="E174" s="1011"/>
      <c r="F174" s="1011"/>
      <c r="G174" s="1011"/>
      <c r="H174" s="1011"/>
      <c r="I174" s="1011"/>
      <c r="J174" s="1011"/>
      <c r="K174" s="1011"/>
      <c r="L174" s="1011"/>
      <c r="M174" s="1011"/>
      <c r="N174" s="1011"/>
      <c r="O174" s="1133"/>
      <c r="P174" s="1133"/>
      <c r="Q174" s="1011"/>
    </row>
    <row r="175" spans="1:17" x14ac:dyDescent="0.25">
      <c r="A175" s="1011"/>
      <c r="B175" s="1011"/>
      <c r="C175" s="1011"/>
      <c r="D175" s="1011"/>
      <c r="E175" s="1011"/>
      <c r="F175" s="1011"/>
      <c r="G175" s="1011"/>
      <c r="H175" s="1011"/>
      <c r="I175" s="1011"/>
      <c r="J175" s="1011"/>
      <c r="K175" s="1011"/>
      <c r="L175" s="1011"/>
      <c r="M175" s="1011"/>
      <c r="N175" s="1011"/>
      <c r="O175" s="1133"/>
      <c r="P175" s="1133"/>
      <c r="Q175" s="1011"/>
    </row>
    <row r="176" spans="1:17" x14ac:dyDescent="0.25">
      <c r="A176" s="1011"/>
      <c r="B176" s="1011"/>
      <c r="C176" s="1011"/>
      <c r="D176" s="1011"/>
      <c r="E176" s="1011"/>
      <c r="F176" s="1011"/>
      <c r="G176" s="1011"/>
      <c r="H176" s="1011"/>
      <c r="I176" s="1011"/>
      <c r="J176" s="1011"/>
      <c r="K176" s="1011"/>
      <c r="L176" s="1011"/>
      <c r="M176" s="1011"/>
      <c r="N176" s="1011"/>
      <c r="O176" s="1133"/>
      <c r="P176" s="1133"/>
      <c r="Q176" s="1011"/>
    </row>
    <row r="177" spans="1:17" x14ac:dyDescent="0.25">
      <c r="A177" s="1011"/>
      <c r="B177" s="1011"/>
      <c r="C177" s="1011"/>
      <c r="D177" s="1011"/>
      <c r="E177" s="1011"/>
      <c r="F177" s="1011"/>
      <c r="G177" s="1011"/>
      <c r="H177" s="1011"/>
      <c r="I177" s="1011"/>
      <c r="J177" s="1011"/>
      <c r="K177" s="1011"/>
      <c r="L177" s="1011"/>
      <c r="M177" s="1011"/>
      <c r="N177" s="1011"/>
      <c r="O177" s="1133"/>
      <c r="P177" s="1133"/>
      <c r="Q177" s="1011"/>
    </row>
    <row r="178" spans="1:17" x14ac:dyDescent="0.25">
      <c r="A178" s="1011"/>
      <c r="B178" s="1011"/>
      <c r="C178" s="1011"/>
      <c r="D178" s="1011"/>
      <c r="E178" s="1011"/>
      <c r="F178" s="1011"/>
      <c r="G178" s="1011"/>
      <c r="H178" s="1011"/>
      <c r="I178" s="1011"/>
      <c r="J178" s="1011"/>
      <c r="K178" s="1011"/>
      <c r="L178" s="1011"/>
      <c r="M178" s="1011"/>
      <c r="N178" s="1011"/>
      <c r="O178" s="1133"/>
      <c r="P178" s="1133"/>
      <c r="Q178" s="1011"/>
    </row>
    <row r="179" spans="1:17" x14ac:dyDescent="0.25">
      <c r="A179" s="1011"/>
      <c r="B179" s="1011"/>
      <c r="C179" s="1011"/>
      <c r="D179" s="1011"/>
      <c r="E179" s="1011"/>
      <c r="F179" s="1011"/>
      <c r="G179" s="1011"/>
      <c r="H179" s="1011"/>
      <c r="I179" s="1011"/>
      <c r="J179" s="1011"/>
      <c r="K179" s="1011"/>
      <c r="L179" s="1011"/>
      <c r="M179" s="1011"/>
      <c r="N179" s="1011"/>
      <c r="O179" s="1133"/>
      <c r="P179" s="1133"/>
      <c r="Q179" s="1011"/>
    </row>
    <row r="180" spans="1:17" x14ac:dyDescent="0.25">
      <c r="A180" s="1011"/>
      <c r="B180" s="1011"/>
      <c r="C180" s="1011"/>
      <c r="D180" s="1011"/>
      <c r="E180" s="1011"/>
      <c r="F180" s="1011"/>
      <c r="G180" s="1011"/>
      <c r="H180" s="1011"/>
      <c r="I180" s="1011"/>
      <c r="J180" s="1011"/>
      <c r="K180" s="1011"/>
      <c r="L180" s="1011"/>
      <c r="M180" s="1011"/>
      <c r="N180" s="1011"/>
      <c r="O180" s="1133"/>
      <c r="P180" s="1133"/>
      <c r="Q180" s="1011"/>
    </row>
    <row r="181" spans="1:17" x14ac:dyDescent="0.25">
      <c r="A181" s="1011"/>
      <c r="B181" s="1011"/>
      <c r="C181" s="1011"/>
      <c r="D181" s="1011"/>
      <c r="E181" s="1011"/>
      <c r="F181" s="1011"/>
      <c r="G181" s="1011"/>
      <c r="H181" s="1011"/>
      <c r="I181" s="1011"/>
      <c r="J181" s="1011"/>
      <c r="K181" s="1011"/>
      <c r="L181" s="1011"/>
      <c r="M181" s="1011"/>
      <c r="N181" s="1011"/>
      <c r="O181" s="1133"/>
      <c r="P181" s="1133"/>
      <c r="Q181" s="1011"/>
    </row>
    <row r="182" spans="1:17" x14ac:dyDescent="0.25">
      <c r="A182" s="1011"/>
      <c r="B182" s="1011"/>
      <c r="C182" s="1011"/>
      <c r="D182" s="1011"/>
      <c r="E182" s="1011"/>
      <c r="F182" s="1011"/>
      <c r="G182" s="1011"/>
      <c r="H182" s="1011"/>
      <c r="I182" s="1011"/>
      <c r="J182" s="1011"/>
      <c r="K182" s="1011"/>
      <c r="L182" s="1011"/>
      <c r="M182" s="1011"/>
      <c r="N182" s="1011"/>
      <c r="O182" s="1133"/>
      <c r="P182" s="1133"/>
      <c r="Q182" s="1011"/>
    </row>
    <row r="183" spans="1:17" x14ac:dyDescent="0.25">
      <c r="A183" s="1011"/>
      <c r="B183" s="1011"/>
      <c r="C183" s="1011"/>
      <c r="D183" s="1011"/>
      <c r="E183" s="1011"/>
      <c r="F183" s="1011"/>
      <c r="G183" s="1011"/>
      <c r="H183" s="1011"/>
      <c r="I183" s="1011"/>
      <c r="J183" s="1011"/>
      <c r="K183" s="1011"/>
      <c r="L183" s="1011"/>
      <c r="M183" s="1011"/>
      <c r="N183" s="1011"/>
      <c r="O183" s="1133"/>
      <c r="P183" s="1133"/>
      <c r="Q183" s="1011"/>
    </row>
    <row r="184" spans="1:17" x14ac:dyDescent="0.25">
      <c r="A184" s="1011"/>
      <c r="B184" s="1011"/>
      <c r="C184" s="1011"/>
      <c r="D184" s="1011"/>
      <c r="E184" s="1011"/>
      <c r="F184" s="1011"/>
      <c r="G184" s="1011"/>
      <c r="H184" s="1011"/>
      <c r="I184" s="1011"/>
      <c r="J184" s="1011"/>
      <c r="K184" s="1011"/>
      <c r="L184" s="1011"/>
      <c r="M184" s="1011"/>
      <c r="N184" s="1011"/>
      <c r="O184" s="1133"/>
      <c r="P184" s="1133"/>
      <c r="Q184" s="1011"/>
    </row>
    <row r="185" spans="1:17" x14ac:dyDescent="0.25">
      <c r="A185" s="1011"/>
      <c r="B185" s="1011"/>
      <c r="C185" s="1011"/>
      <c r="D185" s="1011"/>
      <c r="E185" s="1011"/>
      <c r="F185" s="1011"/>
      <c r="G185" s="1011"/>
      <c r="H185" s="1011"/>
      <c r="I185" s="1011"/>
      <c r="J185" s="1011"/>
      <c r="K185" s="1011"/>
      <c r="L185" s="1011"/>
      <c r="M185" s="1011"/>
      <c r="N185" s="1011"/>
      <c r="O185" s="1133"/>
      <c r="P185" s="1133"/>
      <c r="Q185" s="1011"/>
    </row>
    <row r="186" spans="1:17" x14ac:dyDescent="0.25">
      <c r="A186" s="1011"/>
      <c r="B186" s="1011"/>
      <c r="C186" s="1011"/>
      <c r="D186" s="1011"/>
      <c r="E186" s="1011"/>
      <c r="F186" s="1011"/>
      <c r="G186" s="1011"/>
      <c r="H186" s="1011"/>
      <c r="I186" s="1011"/>
      <c r="J186" s="1011"/>
      <c r="K186" s="1011"/>
      <c r="L186" s="1011"/>
      <c r="M186" s="1011"/>
      <c r="N186" s="1011"/>
      <c r="O186" s="1133"/>
      <c r="P186" s="1133"/>
      <c r="Q186" s="1011"/>
    </row>
    <row r="187" spans="1:17" x14ac:dyDescent="0.25">
      <c r="A187" s="1011"/>
      <c r="B187" s="1011"/>
      <c r="C187" s="1011"/>
      <c r="D187" s="1011"/>
      <c r="E187" s="1011"/>
      <c r="F187" s="1011"/>
      <c r="G187" s="1011"/>
      <c r="H187" s="1011"/>
      <c r="I187" s="1011"/>
      <c r="J187" s="1011"/>
      <c r="K187" s="1011"/>
      <c r="L187" s="1011"/>
      <c r="M187" s="1011"/>
      <c r="N187" s="1011"/>
      <c r="O187" s="1133"/>
      <c r="P187" s="1133"/>
      <c r="Q187" s="1011"/>
    </row>
    <row r="188" spans="1:17" x14ac:dyDescent="0.25">
      <c r="A188" s="1011"/>
      <c r="B188" s="1011"/>
      <c r="C188" s="1011"/>
      <c r="D188" s="1011"/>
      <c r="E188" s="1011"/>
      <c r="F188" s="1011"/>
      <c r="G188" s="1011"/>
      <c r="H188" s="1011"/>
      <c r="I188" s="1011"/>
      <c r="J188" s="1011"/>
      <c r="K188" s="1011"/>
      <c r="L188" s="1011"/>
      <c r="M188" s="1011"/>
      <c r="N188" s="1011"/>
      <c r="O188" s="1133"/>
      <c r="P188" s="1133"/>
      <c r="Q188" s="1011"/>
    </row>
    <row r="189" spans="1:17" x14ac:dyDescent="0.25">
      <c r="A189" s="1011"/>
      <c r="B189" s="1011"/>
      <c r="C189" s="1011"/>
      <c r="D189" s="1011"/>
      <c r="E189" s="1011"/>
      <c r="F189" s="1011"/>
      <c r="G189" s="1011"/>
      <c r="H189" s="1011"/>
      <c r="I189" s="1011"/>
      <c r="J189" s="1011"/>
      <c r="K189" s="1011"/>
      <c r="L189" s="1011"/>
      <c r="M189" s="1011"/>
      <c r="N189" s="1011"/>
      <c r="O189" s="1133"/>
      <c r="P189" s="1133"/>
      <c r="Q189" s="1011"/>
    </row>
    <row r="190" spans="1:17" x14ac:dyDescent="0.25">
      <c r="A190" s="1011"/>
      <c r="B190" s="1011"/>
      <c r="C190" s="1011"/>
      <c r="D190" s="1011"/>
      <c r="E190" s="1011"/>
      <c r="F190" s="1011"/>
      <c r="G190" s="1011"/>
      <c r="H190" s="1011"/>
      <c r="I190" s="1011"/>
      <c r="J190" s="1011"/>
      <c r="K190" s="1011"/>
      <c r="L190" s="1011"/>
      <c r="M190" s="1011"/>
      <c r="N190" s="1011"/>
      <c r="O190" s="1133"/>
      <c r="P190" s="1133"/>
      <c r="Q190" s="1011"/>
    </row>
    <row r="191" spans="1:17" x14ac:dyDescent="0.25">
      <c r="A191" s="1011"/>
      <c r="B191" s="1011"/>
      <c r="C191" s="1011"/>
      <c r="D191" s="1011"/>
      <c r="E191" s="1011"/>
      <c r="F191" s="1011"/>
      <c r="G191" s="1011"/>
      <c r="H191" s="1011"/>
      <c r="I191" s="1011"/>
      <c r="J191" s="1011"/>
      <c r="K191" s="1011"/>
      <c r="L191" s="1011"/>
      <c r="M191" s="1011"/>
      <c r="N191" s="1011"/>
      <c r="O191" s="1133"/>
      <c r="P191" s="1133"/>
      <c r="Q191" s="1011"/>
    </row>
    <row r="192" spans="1:17" x14ac:dyDescent="0.25">
      <c r="A192" s="1011"/>
      <c r="B192" s="1011"/>
      <c r="C192" s="1011"/>
      <c r="D192" s="1011"/>
      <c r="E192" s="1011"/>
      <c r="F192" s="1011"/>
      <c r="G192" s="1011"/>
      <c r="H192" s="1011"/>
      <c r="I192" s="1011"/>
      <c r="J192" s="1011"/>
      <c r="K192" s="1011"/>
      <c r="L192" s="1011"/>
      <c r="M192" s="1011"/>
      <c r="N192" s="1011"/>
      <c r="O192" s="1133"/>
      <c r="P192" s="1133"/>
      <c r="Q192" s="1011"/>
    </row>
    <row r="193" spans="1:17" x14ac:dyDescent="0.25">
      <c r="A193" s="1011"/>
      <c r="B193" s="1011"/>
      <c r="C193" s="1011"/>
      <c r="D193" s="1011"/>
      <c r="E193" s="1011"/>
      <c r="F193" s="1011"/>
      <c r="G193" s="1011"/>
      <c r="H193" s="1011"/>
      <c r="I193" s="1011"/>
      <c r="J193" s="1011"/>
      <c r="K193" s="1011"/>
      <c r="L193" s="1011"/>
      <c r="M193" s="1011"/>
      <c r="N193" s="1011"/>
      <c r="O193" s="1133"/>
      <c r="P193" s="1133"/>
      <c r="Q193" s="1011"/>
    </row>
    <row r="194" spans="1:17" x14ac:dyDescent="0.25">
      <c r="A194" s="1011"/>
      <c r="B194" s="1011"/>
      <c r="C194" s="1011"/>
      <c r="D194" s="1011"/>
      <c r="E194" s="1011"/>
      <c r="F194" s="1011"/>
      <c r="G194" s="1011"/>
      <c r="H194" s="1011"/>
      <c r="I194" s="1011"/>
      <c r="J194" s="1011"/>
      <c r="K194" s="1011"/>
      <c r="L194" s="1011"/>
      <c r="M194" s="1011"/>
      <c r="N194" s="1011"/>
      <c r="O194" s="1133"/>
      <c r="P194" s="1133"/>
      <c r="Q194" s="1011"/>
    </row>
    <row r="195" spans="1:17" x14ac:dyDescent="0.25">
      <c r="A195" s="1011"/>
      <c r="B195" s="1011"/>
      <c r="C195" s="1011"/>
      <c r="D195" s="1011"/>
      <c r="E195" s="1011"/>
      <c r="F195" s="1011"/>
      <c r="G195" s="1011"/>
      <c r="H195" s="1011"/>
      <c r="I195" s="1011"/>
      <c r="J195" s="1011"/>
      <c r="K195" s="1011"/>
      <c r="L195" s="1011"/>
      <c r="M195" s="1011"/>
      <c r="N195" s="1011"/>
      <c r="O195" s="1133"/>
      <c r="P195" s="1133"/>
      <c r="Q195" s="1011"/>
    </row>
    <row r="196" spans="1:17" x14ac:dyDescent="0.25">
      <c r="A196" s="1011"/>
      <c r="B196" s="1011"/>
      <c r="C196" s="1011"/>
      <c r="D196" s="1011"/>
      <c r="E196" s="1011"/>
      <c r="F196" s="1011"/>
      <c r="G196" s="1011"/>
      <c r="H196" s="1011"/>
      <c r="I196" s="1011"/>
      <c r="J196" s="1011"/>
      <c r="K196" s="1011"/>
      <c r="L196" s="1011"/>
      <c r="M196" s="1011"/>
      <c r="N196" s="1011"/>
      <c r="O196" s="1133"/>
      <c r="P196" s="1133"/>
      <c r="Q196" s="1011"/>
    </row>
    <row r="197" spans="1:17" x14ac:dyDescent="0.25">
      <c r="A197" s="1011"/>
      <c r="B197" s="1011"/>
      <c r="C197" s="1011"/>
      <c r="D197" s="1011"/>
      <c r="E197" s="1011"/>
      <c r="F197" s="1011"/>
      <c r="G197" s="1011"/>
      <c r="H197" s="1011"/>
      <c r="I197" s="1011"/>
      <c r="J197" s="1011"/>
      <c r="K197" s="1011"/>
      <c r="L197" s="1011"/>
      <c r="M197" s="1011"/>
      <c r="N197" s="1011"/>
      <c r="O197" s="1133"/>
      <c r="P197" s="1133"/>
      <c r="Q197" s="1011"/>
    </row>
    <row r="198" spans="1:17" x14ac:dyDescent="0.25">
      <c r="A198" s="1011"/>
      <c r="B198" s="1011"/>
      <c r="C198" s="1011"/>
      <c r="D198" s="1011"/>
      <c r="E198" s="1011"/>
      <c r="F198" s="1011"/>
      <c r="G198" s="1011"/>
      <c r="H198" s="1011"/>
      <c r="I198" s="1011"/>
      <c r="J198" s="1011"/>
      <c r="K198" s="1011"/>
      <c r="L198" s="1011"/>
      <c r="M198" s="1011"/>
      <c r="N198" s="1011"/>
      <c r="O198" s="1133"/>
      <c r="P198" s="1133"/>
      <c r="Q198" s="1011"/>
    </row>
    <row r="199" spans="1:17" x14ac:dyDescent="0.25">
      <c r="A199" s="1011"/>
      <c r="B199" s="1011"/>
      <c r="C199" s="1011"/>
      <c r="D199" s="1011"/>
      <c r="E199" s="1011"/>
      <c r="F199" s="1011"/>
      <c r="G199" s="1011"/>
      <c r="H199" s="1011"/>
      <c r="I199" s="1011"/>
      <c r="J199" s="1011"/>
      <c r="K199" s="1011"/>
      <c r="L199" s="1011"/>
      <c r="M199" s="1011"/>
      <c r="N199" s="1011"/>
      <c r="O199" s="1133"/>
      <c r="P199" s="1133"/>
      <c r="Q199" s="1011"/>
    </row>
    <row r="200" spans="1:17" x14ac:dyDescent="0.25">
      <c r="A200" s="1011"/>
      <c r="B200" s="1011"/>
      <c r="C200" s="1011"/>
      <c r="D200" s="1011"/>
      <c r="E200" s="1011"/>
      <c r="F200" s="1011"/>
      <c r="G200" s="1011"/>
      <c r="H200" s="1011"/>
      <c r="I200" s="1011"/>
      <c r="J200" s="1011"/>
      <c r="K200" s="1011"/>
      <c r="L200" s="1011"/>
      <c r="M200" s="1011"/>
      <c r="N200" s="1011"/>
      <c r="O200" s="1133"/>
      <c r="P200" s="1133"/>
      <c r="Q200" s="1011"/>
    </row>
    <row r="201" spans="1:17" x14ac:dyDescent="0.25">
      <c r="A201" s="1011"/>
      <c r="B201" s="1011"/>
      <c r="C201" s="1011"/>
      <c r="D201" s="1011"/>
      <c r="E201" s="1011"/>
      <c r="F201" s="1011"/>
      <c r="G201" s="1011"/>
      <c r="H201" s="1011"/>
      <c r="I201" s="1011"/>
      <c r="J201" s="1011"/>
      <c r="K201" s="1011"/>
      <c r="L201" s="1011"/>
      <c r="M201" s="1011"/>
      <c r="N201" s="1011"/>
      <c r="O201" s="1133"/>
      <c r="P201" s="1133"/>
      <c r="Q201" s="1011"/>
    </row>
    <row r="202" spans="1:17" x14ac:dyDescent="0.25">
      <c r="A202" s="1011"/>
      <c r="B202" s="1011"/>
      <c r="C202" s="1011"/>
      <c r="D202" s="1011"/>
      <c r="E202" s="1011"/>
      <c r="F202" s="1011"/>
      <c r="G202" s="1011"/>
      <c r="H202" s="1011"/>
      <c r="I202" s="1011"/>
      <c r="J202" s="1011"/>
      <c r="K202" s="1011"/>
      <c r="L202" s="1011"/>
      <c r="M202" s="1011"/>
      <c r="N202" s="1011"/>
      <c r="O202" s="1133"/>
      <c r="P202" s="1133"/>
      <c r="Q202" s="1011"/>
    </row>
    <row r="203" spans="1:17" x14ac:dyDescent="0.25">
      <c r="A203" s="1011"/>
      <c r="B203" s="1011"/>
      <c r="C203" s="1011"/>
      <c r="D203" s="1011"/>
      <c r="E203" s="1011"/>
      <c r="F203" s="1011"/>
      <c r="G203" s="1011"/>
      <c r="H203" s="1011"/>
      <c r="I203" s="1011"/>
      <c r="J203" s="1011"/>
      <c r="K203" s="1011"/>
      <c r="L203" s="1011"/>
      <c r="M203" s="1011"/>
      <c r="N203" s="1011"/>
      <c r="O203" s="1133"/>
      <c r="P203" s="1133"/>
      <c r="Q203" s="1011"/>
    </row>
    <row r="204" spans="1:17" x14ac:dyDescent="0.25">
      <c r="A204" s="1011"/>
      <c r="B204" s="1011"/>
      <c r="C204" s="1011"/>
      <c r="D204" s="1011"/>
      <c r="E204" s="1011"/>
      <c r="F204" s="1011"/>
      <c r="G204" s="1011"/>
      <c r="H204" s="1011"/>
      <c r="I204" s="1011"/>
      <c r="J204" s="1011"/>
      <c r="K204" s="1011"/>
      <c r="L204" s="1011"/>
      <c r="M204" s="1011"/>
      <c r="N204" s="1011"/>
      <c r="O204" s="1133"/>
      <c r="P204" s="1133"/>
      <c r="Q204" s="1011"/>
    </row>
    <row r="205" spans="1:17" x14ac:dyDescent="0.25">
      <c r="A205" s="1011"/>
      <c r="B205" s="1011"/>
      <c r="C205" s="1011"/>
      <c r="D205" s="1011"/>
      <c r="E205" s="1011"/>
      <c r="F205" s="1011"/>
      <c r="G205" s="1011"/>
      <c r="H205" s="1011"/>
      <c r="I205" s="1011"/>
      <c r="J205" s="1011"/>
      <c r="K205" s="1011"/>
      <c r="L205" s="1011"/>
      <c r="M205" s="1011"/>
      <c r="N205" s="1011"/>
      <c r="O205" s="1133"/>
      <c r="P205" s="1133"/>
      <c r="Q205" s="1011"/>
    </row>
    <row r="206" spans="1:17" x14ac:dyDescent="0.25">
      <c r="A206" s="1011"/>
      <c r="B206" s="1011"/>
      <c r="C206" s="1011"/>
      <c r="D206" s="1011"/>
      <c r="E206" s="1011"/>
      <c r="F206" s="1011"/>
      <c r="G206" s="1011"/>
      <c r="H206" s="1011"/>
      <c r="I206" s="1011"/>
      <c r="J206" s="1011"/>
      <c r="K206" s="1011"/>
      <c r="L206" s="1011"/>
      <c r="M206" s="1011"/>
      <c r="N206" s="1011"/>
      <c r="O206" s="1133"/>
      <c r="P206" s="1133"/>
      <c r="Q206" s="1011"/>
    </row>
    <row r="207" spans="1:17" x14ac:dyDescent="0.25">
      <c r="A207" s="1011"/>
      <c r="B207" s="1011"/>
      <c r="C207" s="1011"/>
      <c r="D207" s="1011"/>
      <c r="E207" s="1011"/>
      <c r="F207" s="1011"/>
      <c r="G207" s="1011"/>
      <c r="H207" s="1011"/>
      <c r="I207" s="1011"/>
      <c r="J207" s="1011"/>
      <c r="K207" s="1011"/>
      <c r="L207" s="1011"/>
      <c r="M207" s="1011"/>
      <c r="N207" s="1011"/>
      <c r="O207" s="1133"/>
      <c r="P207" s="1133"/>
      <c r="Q207" s="1011"/>
    </row>
    <row r="208" spans="1:17" x14ac:dyDescent="0.25">
      <c r="A208" s="1011"/>
      <c r="B208" s="1011"/>
      <c r="C208" s="1011"/>
      <c r="D208" s="1011"/>
      <c r="E208" s="1011"/>
      <c r="F208" s="1011"/>
      <c r="G208" s="1011"/>
      <c r="H208" s="1011"/>
      <c r="I208" s="1011"/>
      <c r="J208" s="1011"/>
      <c r="K208" s="1011"/>
      <c r="L208" s="1011"/>
      <c r="M208" s="1011"/>
      <c r="N208" s="1011"/>
      <c r="O208" s="1133"/>
      <c r="P208" s="1133"/>
      <c r="Q208" s="1011"/>
    </row>
    <row r="209" spans="1:17" x14ac:dyDescent="0.25">
      <c r="A209" s="1011"/>
      <c r="B209" s="1011"/>
      <c r="C209" s="1011"/>
      <c r="D209" s="1011"/>
      <c r="E209" s="1011"/>
      <c r="F209" s="1011"/>
      <c r="G209" s="1011"/>
      <c r="H209" s="1011"/>
      <c r="I209" s="1011"/>
      <c r="J209" s="1011"/>
      <c r="K209" s="1011"/>
      <c r="L209" s="1011"/>
      <c r="M209" s="1011"/>
      <c r="N209" s="1011"/>
      <c r="O209" s="1133"/>
      <c r="P209" s="1133"/>
      <c r="Q209" s="1011"/>
    </row>
    <row r="210" spans="1:17" x14ac:dyDescent="0.25">
      <c r="A210" s="1011"/>
      <c r="B210" s="1011"/>
      <c r="C210" s="1011"/>
      <c r="D210" s="1011"/>
      <c r="E210" s="1011"/>
      <c r="F210" s="1011"/>
      <c r="G210" s="1011"/>
      <c r="H210" s="1011"/>
      <c r="I210" s="1011"/>
      <c r="J210" s="1011"/>
      <c r="K210" s="1011"/>
      <c r="L210" s="1011"/>
      <c r="M210" s="1011"/>
      <c r="N210" s="1011"/>
      <c r="O210" s="1133"/>
      <c r="P210" s="1133"/>
      <c r="Q210" s="1011"/>
    </row>
    <row r="211" spans="1:17" x14ac:dyDescent="0.25">
      <c r="A211" s="1011"/>
      <c r="B211" s="1011"/>
      <c r="C211" s="1011"/>
      <c r="D211" s="1011"/>
      <c r="E211" s="1011"/>
      <c r="F211" s="1011"/>
      <c r="G211" s="1011"/>
      <c r="H211" s="1011"/>
      <c r="I211" s="1011"/>
      <c r="J211" s="1011"/>
      <c r="K211" s="1011"/>
      <c r="L211" s="1011"/>
      <c r="M211" s="1011"/>
      <c r="N211" s="1011"/>
      <c r="O211" s="1133"/>
      <c r="P211" s="1133"/>
      <c r="Q211" s="1011"/>
    </row>
    <row r="212" spans="1:17" x14ac:dyDescent="0.25">
      <c r="A212" s="1011"/>
      <c r="B212" s="1011"/>
      <c r="C212" s="1011"/>
      <c r="D212" s="1011"/>
      <c r="E212" s="1011"/>
      <c r="F212" s="1011"/>
      <c r="G212" s="1011"/>
      <c r="H212" s="1011"/>
      <c r="I212" s="1011"/>
      <c r="J212" s="1011"/>
      <c r="K212" s="1011"/>
      <c r="L212" s="1011"/>
      <c r="M212" s="1011"/>
      <c r="N212" s="1011"/>
      <c r="O212" s="1133"/>
      <c r="P212" s="1133"/>
      <c r="Q212" s="1011"/>
    </row>
    <row r="213" spans="1:17" x14ac:dyDescent="0.25">
      <c r="A213" s="1011"/>
      <c r="B213" s="1011"/>
      <c r="C213" s="1011"/>
      <c r="D213" s="1011"/>
      <c r="E213" s="1011"/>
      <c r="F213" s="1011"/>
      <c r="G213" s="1011"/>
      <c r="H213" s="1011"/>
      <c r="I213" s="1011"/>
      <c r="J213" s="1011"/>
      <c r="K213" s="1011"/>
      <c r="L213" s="1011"/>
      <c r="M213" s="1011"/>
      <c r="N213" s="1011"/>
      <c r="O213" s="1133"/>
      <c r="P213" s="1133"/>
      <c r="Q213" s="1011"/>
    </row>
    <row r="214" spans="1:17" x14ac:dyDescent="0.25">
      <c r="A214" s="1011"/>
      <c r="B214" s="1011"/>
      <c r="C214" s="1011"/>
      <c r="D214" s="1011"/>
      <c r="E214" s="1011"/>
      <c r="F214" s="1011"/>
      <c r="G214" s="1011"/>
      <c r="H214" s="1011"/>
      <c r="I214" s="1011"/>
      <c r="J214" s="1011"/>
      <c r="K214" s="1011"/>
      <c r="L214" s="1011"/>
      <c r="M214" s="1011"/>
      <c r="N214" s="1011"/>
      <c r="O214" s="1133"/>
      <c r="P214" s="1133"/>
      <c r="Q214" s="1011"/>
    </row>
    <row r="215" spans="1:17" x14ac:dyDescent="0.25">
      <c r="A215" s="1011"/>
      <c r="B215" s="1011"/>
      <c r="C215" s="1011"/>
      <c r="D215" s="1011"/>
      <c r="E215" s="1011"/>
      <c r="F215" s="1011"/>
      <c r="G215" s="1011"/>
      <c r="H215" s="1011"/>
      <c r="I215" s="1011"/>
      <c r="J215" s="1011"/>
      <c r="K215" s="1011"/>
      <c r="L215" s="1011"/>
      <c r="M215" s="1011"/>
      <c r="N215" s="1011"/>
      <c r="O215" s="1133"/>
      <c r="P215" s="1133"/>
      <c r="Q215" s="1011"/>
    </row>
    <row r="216" spans="1:17" x14ac:dyDescent="0.25">
      <c r="A216" s="1011"/>
      <c r="B216" s="1011"/>
      <c r="C216" s="1011"/>
      <c r="D216" s="1011"/>
      <c r="E216" s="1011"/>
      <c r="F216" s="1011"/>
      <c r="G216" s="1011"/>
      <c r="H216" s="1011"/>
      <c r="I216" s="1011"/>
      <c r="J216" s="1011"/>
      <c r="K216" s="1011"/>
      <c r="L216" s="1011"/>
      <c r="M216" s="1011"/>
      <c r="N216" s="1011"/>
      <c r="O216" s="1133"/>
      <c r="P216" s="1133"/>
      <c r="Q216" s="1011"/>
    </row>
    <row r="217" spans="1:17" x14ac:dyDescent="0.25">
      <c r="A217" s="1011"/>
      <c r="B217" s="1011"/>
      <c r="C217" s="1011"/>
      <c r="D217" s="1011"/>
      <c r="E217" s="1011"/>
      <c r="F217" s="1011"/>
      <c r="G217" s="1011"/>
      <c r="H217" s="1011"/>
      <c r="I217" s="1011"/>
      <c r="J217" s="1011"/>
      <c r="K217" s="1011"/>
      <c r="L217" s="1011"/>
      <c r="M217" s="1011"/>
      <c r="N217" s="1011"/>
      <c r="O217" s="1133"/>
      <c r="P217" s="1133"/>
      <c r="Q217" s="1011"/>
    </row>
    <row r="218" spans="1:17" x14ac:dyDescent="0.25">
      <c r="A218" s="1011"/>
      <c r="B218" s="1011"/>
      <c r="C218" s="1011"/>
      <c r="D218" s="1011"/>
      <c r="E218" s="1011"/>
      <c r="F218" s="1011"/>
      <c r="G218" s="1011"/>
      <c r="H218" s="1011"/>
      <c r="I218" s="1011"/>
      <c r="J218" s="1011"/>
      <c r="K218" s="1011"/>
      <c r="L218" s="1011"/>
      <c r="M218" s="1011"/>
      <c r="N218" s="1011"/>
      <c r="O218" s="1133"/>
      <c r="P218" s="1133"/>
      <c r="Q218" s="1011"/>
    </row>
    <row r="219" spans="1:17" x14ac:dyDescent="0.25">
      <c r="A219" s="1011"/>
      <c r="B219" s="1011"/>
      <c r="C219" s="1011"/>
      <c r="D219" s="1011"/>
      <c r="E219" s="1011"/>
      <c r="F219" s="1011"/>
      <c r="G219" s="1011"/>
      <c r="H219" s="1011"/>
      <c r="I219" s="1011"/>
      <c r="J219" s="1011"/>
      <c r="K219" s="1011"/>
      <c r="L219" s="1011"/>
      <c r="M219" s="1011"/>
      <c r="N219" s="1011"/>
      <c r="O219" s="1133"/>
      <c r="P219" s="1133"/>
      <c r="Q219" s="1011"/>
    </row>
    <row r="220" spans="1:17" x14ac:dyDescent="0.25">
      <c r="A220" s="1011"/>
      <c r="B220" s="1011"/>
      <c r="C220" s="1011"/>
      <c r="D220" s="1011"/>
      <c r="E220" s="1011"/>
      <c r="F220" s="1011"/>
      <c r="G220" s="1011"/>
      <c r="H220" s="1011"/>
      <c r="I220" s="1011"/>
      <c r="J220" s="1011"/>
      <c r="K220" s="1011"/>
      <c r="L220" s="1011"/>
      <c r="M220" s="1011"/>
      <c r="N220" s="1011"/>
      <c r="O220" s="1133"/>
      <c r="P220" s="1133"/>
      <c r="Q220" s="1011"/>
    </row>
    <row r="221" spans="1:17" x14ac:dyDescent="0.25">
      <c r="A221" s="1011"/>
      <c r="B221" s="1011"/>
      <c r="C221" s="1011"/>
      <c r="D221" s="1011"/>
      <c r="E221" s="1011"/>
      <c r="F221" s="1011"/>
      <c r="G221" s="1011"/>
      <c r="H221" s="1011"/>
      <c r="I221" s="1011"/>
      <c r="J221" s="1011"/>
      <c r="K221" s="1011"/>
      <c r="L221" s="1011"/>
      <c r="M221" s="1011"/>
      <c r="N221" s="1011"/>
      <c r="O221" s="1133"/>
      <c r="P221" s="1133"/>
      <c r="Q221" s="1011"/>
    </row>
    <row r="222" spans="1:17" x14ac:dyDescent="0.25">
      <c r="A222" s="1011"/>
      <c r="B222" s="1011"/>
      <c r="C222" s="1011"/>
      <c r="D222" s="1011"/>
      <c r="E222" s="1011"/>
      <c r="F222" s="1011"/>
      <c r="G222" s="1011"/>
      <c r="H222" s="1011"/>
      <c r="I222" s="1011"/>
      <c r="J222" s="1011"/>
      <c r="K222" s="1011"/>
      <c r="L222" s="1011"/>
      <c r="M222" s="1011"/>
      <c r="N222" s="1011"/>
      <c r="O222" s="1133"/>
      <c r="P222" s="1133"/>
      <c r="Q222" s="1011"/>
    </row>
    <row r="223" spans="1:17" x14ac:dyDescent="0.25">
      <c r="A223" s="1011"/>
      <c r="B223" s="1011"/>
      <c r="C223" s="1011"/>
      <c r="D223" s="1011"/>
      <c r="E223" s="1011"/>
      <c r="F223" s="1011"/>
      <c r="G223" s="1011"/>
      <c r="H223" s="1011"/>
      <c r="I223" s="1011"/>
      <c r="J223" s="1011"/>
      <c r="K223" s="1011"/>
      <c r="L223" s="1011"/>
      <c r="M223" s="1011"/>
      <c r="N223" s="1011"/>
      <c r="O223" s="1133"/>
      <c r="P223" s="1133"/>
      <c r="Q223" s="1011"/>
    </row>
    <row r="224" spans="1:17" x14ac:dyDescent="0.25">
      <c r="A224" s="1011"/>
      <c r="B224" s="1011"/>
      <c r="C224" s="1011"/>
      <c r="D224" s="1011"/>
      <c r="E224" s="1011"/>
      <c r="F224" s="1011"/>
      <c r="G224" s="1011"/>
      <c r="H224" s="1011"/>
      <c r="I224" s="1011"/>
      <c r="J224" s="1011"/>
      <c r="K224" s="1011"/>
      <c r="L224" s="1011"/>
      <c r="M224" s="1011"/>
      <c r="N224" s="1011"/>
      <c r="O224" s="1133"/>
      <c r="P224" s="1133"/>
      <c r="Q224" s="1011"/>
    </row>
    <row r="225" spans="1:17" x14ac:dyDescent="0.25">
      <c r="A225" s="1011"/>
      <c r="B225" s="1011"/>
      <c r="C225" s="1011"/>
      <c r="D225" s="1011"/>
      <c r="E225" s="1011"/>
      <c r="F225" s="1011"/>
      <c r="G225" s="1011"/>
      <c r="H225" s="1011"/>
      <c r="I225" s="1011"/>
      <c r="J225" s="1011"/>
      <c r="K225" s="1011"/>
      <c r="L225" s="1011"/>
      <c r="M225" s="1011"/>
      <c r="N225" s="1011"/>
      <c r="O225" s="1133"/>
      <c r="P225" s="1133"/>
      <c r="Q225" s="1011"/>
    </row>
    <row r="226" spans="1:17" x14ac:dyDescent="0.25">
      <c r="A226" s="1011"/>
      <c r="B226" s="1011"/>
      <c r="C226" s="1011"/>
      <c r="D226" s="1011"/>
      <c r="E226" s="1011"/>
      <c r="F226" s="1011"/>
      <c r="G226" s="1011"/>
      <c r="H226" s="1011"/>
      <c r="I226" s="1011"/>
      <c r="J226" s="1011"/>
      <c r="K226" s="1011"/>
      <c r="L226" s="1011"/>
      <c r="M226" s="1011"/>
      <c r="N226" s="1011"/>
      <c r="O226" s="1133"/>
      <c r="P226" s="1133"/>
      <c r="Q226" s="1011"/>
    </row>
    <row r="227" spans="1:17" x14ac:dyDescent="0.25">
      <c r="A227" s="1011"/>
      <c r="B227" s="1011"/>
      <c r="C227" s="1011"/>
      <c r="D227" s="1011"/>
      <c r="E227" s="1011"/>
      <c r="F227" s="1011"/>
      <c r="G227" s="1011"/>
      <c r="H227" s="1011"/>
      <c r="I227" s="1011"/>
      <c r="J227" s="1011"/>
      <c r="K227" s="1011"/>
      <c r="L227" s="1011"/>
      <c r="M227" s="1011"/>
      <c r="N227" s="1011"/>
      <c r="O227" s="1133"/>
      <c r="P227" s="1133"/>
      <c r="Q227" s="1011"/>
    </row>
    <row r="228" spans="1:17" x14ac:dyDescent="0.25">
      <c r="O228" s="1129"/>
      <c r="P228" s="1129"/>
    </row>
    <row r="229" spans="1:17" x14ac:dyDescent="0.25">
      <c r="O229" s="1129"/>
      <c r="P229" s="1129"/>
    </row>
    <row r="230" spans="1:17" x14ac:dyDescent="0.25">
      <c r="O230" s="1129"/>
      <c r="P230" s="1129"/>
    </row>
    <row r="231" spans="1:17" x14ac:dyDescent="0.25">
      <c r="O231" s="1129"/>
      <c r="P231" s="1129"/>
    </row>
    <row r="232" spans="1:17" x14ac:dyDescent="0.25">
      <c r="O232" s="1129"/>
      <c r="P232" s="1129"/>
    </row>
    <row r="233" spans="1:17" x14ac:dyDescent="0.25">
      <c r="O233" s="1129"/>
      <c r="P233" s="1129"/>
    </row>
    <row r="234" spans="1:17" x14ac:dyDescent="0.25">
      <c r="O234" s="1129"/>
      <c r="P234" s="1129"/>
    </row>
    <row r="235" spans="1:17" x14ac:dyDescent="0.25">
      <c r="O235" s="1129"/>
      <c r="P235" s="1129"/>
    </row>
    <row r="236" spans="1:17" x14ac:dyDescent="0.25">
      <c r="O236" s="1129"/>
      <c r="P236" s="1129"/>
    </row>
    <row r="237" spans="1:17" x14ac:dyDescent="0.25">
      <c r="O237" s="1129"/>
      <c r="P237" s="1129"/>
    </row>
    <row r="238" spans="1:17" x14ac:dyDescent="0.25">
      <c r="O238" s="1129"/>
      <c r="P238" s="1129"/>
    </row>
    <row r="239" spans="1:17" x14ac:dyDescent="0.25">
      <c r="O239" s="1129"/>
      <c r="P239" s="1129"/>
    </row>
    <row r="240" spans="1:17" x14ac:dyDescent="0.25">
      <c r="O240" s="1129"/>
      <c r="P240" s="1129"/>
    </row>
    <row r="241" spans="15:16" x14ac:dyDescent="0.25">
      <c r="O241" s="1129"/>
      <c r="P241" s="1129"/>
    </row>
    <row r="242" spans="15:16" x14ac:dyDescent="0.25">
      <c r="O242" s="1129"/>
      <c r="P242" s="1129"/>
    </row>
    <row r="243" spans="15:16" x14ac:dyDescent="0.25">
      <c r="O243" s="1129"/>
      <c r="P243" s="1129"/>
    </row>
    <row r="244" spans="15:16" x14ac:dyDescent="0.25">
      <c r="O244" s="1129"/>
      <c r="P244" s="1129"/>
    </row>
    <row r="245" spans="15:16" x14ac:dyDescent="0.25">
      <c r="O245" s="1129"/>
      <c r="P245" s="1129"/>
    </row>
    <row r="246" spans="15:16" x14ac:dyDescent="0.25">
      <c r="O246" s="1129"/>
      <c r="P246" s="1129"/>
    </row>
    <row r="247" spans="15:16" x14ac:dyDescent="0.25">
      <c r="O247" s="1129"/>
      <c r="P247" s="1129"/>
    </row>
    <row r="248" spans="15:16" x14ac:dyDescent="0.25">
      <c r="O248" s="1129"/>
      <c r="P248" s="1129"/>
    </row>
    <row r="249" spans="15:16" x14ac:dyDescent="0.25">
      <c r="O249" s="1129"/>
      <c r="P249" s="1129"/>
    </row>
    <row r="250" spans="15:16" x14ac:dyDescent="0.25">
      <c r="O250" s="1129"/>
      <c r="P250" s="1129"/>
    </row>
    <row r="251" spans="15:16" x14ac:dyDescent="0.25">
      <c r="O251" s="1129"/>
      <c r="P251" s="1129"/>
    </row>
    <row r="252" spans="15:16" x14ac:dyDescent="0.25">
      <c r="O252" s="1129"/>
      <c r="P252" s="1129"/>
    </row>
    <row r="253" spans="15:16" x14ac:dyDescent="0.25">
      <c r="O253" s="1129"/>
      <c r="P253" s="1129"/>
    </row>
    <row r="254" spans="15:16" x14ac:dyDescent="0.25">
      <c r="O254" s="1129"/>
      <c r="P254" s="1129"/>
    </row>
  </sheetData>
  <mergeCells count="8">
    <mergeCell ref="A2:G2"/>
    <mergeCell ref="A3:G3"/>
    <mergeCell ref="A5:Q5"/>
    <mergeCell ref="A6:Q6"/>
    <mergeCell ref="A19:H19"/>
    <mergeCell ref="O7:Q7"/>
    <mergeCell ref="A7:A8"/>
    <mergeCell ref="B7:B8"/>
  </mergeCells>
  <phoneticPr fontId="56" type="noConversion"/>
  <pageMargins left="0.23622047244094491" right="0.23622047244094491" top="0.39370078740157483" bottom="0.74803149606299213" header="0.31496062992125984" footer="0.31496062992125984"/>
  <pageSetup paperSize="9" scale="68" orientation="landscape" r:id="rId1"/>
  <headerFooter>
    <oddFooter>&amp;Rpag. &amp;P</oddFooter>
  </headerFooter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5" customWidth="1"/>
    <col min="2" max="2" width="11.85546875" customWidth="1"/>
    <col min="3" max="14" width="11.5703125" customWidth="1"/>
    <col min="15" max="15" width="7.5703125" bestFit="1" customWidth="1"/>
    <col min="16" max="16" width="8" customWidth="1"/>
    <col min="17" max="17" width="8.5703125" customWidth="1"/>
  </cols>
  <sheetData>
    <row r="1" spans="1:17" ht="42" customHeight="1" x14ac:dyDescent="0.25"/>
    <row r="2" spans="1:17" ht="18" x14ac:dyDescent="0.35">
      <c r="A2" s="1239"/>
      <c r="B2" s="1239"/>
      <c r="C2" s="1239"/>
      <c r="D2" s="1239"/>
      <c r="E2" s="1239"/>
      <c r="F2" s="1239"/>
      <c r="G2" s="1239"/>
      <c r="H2" s="1"/>
    </row>
    <row r="3" spans="1:17" ht="18" x14ac:dyDescent="0.35">
      <c r="A3" s="1239"/>
      <c r="B3" s="1239"/>
      <c r="C3" s="1239"/>
      <c r="D3" s="1239"/>
      <c r="E3" s="1239"/>
      <c r="F3" s="1239"/>
      <c r="G3" s="1239"/>
      <c r="H3" s="1"/>
    </row>
    <row r="4" spans="1:17" ht="20.25" customHeight="1" x14ac:dyDescent="0.25"/>
    <row r="5" spans="1:17" ht="20.25" customHeight="1" x14ac:dyDescent="0.25">
      <c r="A5" s="1242" t="s">
        <v>567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</row>
    <row r="6" spans="1:17" ht="20.25" customHeight="1" x14ac:dyDescent="0.25">
      <c r="A6" s="1242" t="s">
        <v>619</v>
      </c>
      <c r="B6" s="1242"/>
      <c r="C6" s="1242"/>
      <c r="D6" s="1242"/>
      <c r="E6" s="1242"/>
      <c r="F6" s="1242"/>
      <c r="G6" s="1242"/>
      <c r="H6" s="1242"/>
      <c r="I6" s="1242"/>
      <c r="J6" s="1242"/>
      <c r="K6" s="1242"/>
      <c r="L6" s="1242"/>
      <c r="M6" s="1242"/>
      <c r="N6" s="1242"/>
      <c r="O6" s="1242"/>
      <c r="P6" s="1242"/>
      <c r="Q6" s="1242"/>
    </row>
    <row r="7" spans="1:17" ht="20.25" customHeight="1" x14ac:dyDescent="0.25">
      <c r="A7" s="1248" t="s">
        <v>14</v>
      </c>
      <c r="B7" s="1246" t="s">
        <v>592</v>
      </c>
      <c r="C7" s="1111" t="s">
        <v>577</v>
      </c>
      <c r="D7" s="1111" t="s">
        <v>578</v>
      </c>
      <c r="E7" s="1111" t="s">
        <v>579</v>
      </c>
      <c r="F7" s="1111" t="s">
        <v>580</v>
      </c>
      <c r="G7" s="1111" t="s">
        <v>581</v>
      </c>
      <c r="H7" s="1111" t="s">
        <v>582</v>
      </c>
      <c r="I7" s="1111" t="s">
        <v>583</v>
      </c>
      <c r="J7" s="1111" t="s">
        <v>584</v>
      </c>
      <c r="K7" s="1111" t="s">
        <v>585</v>
      </c>
      <c r="L7" s="1111" t="s">
        <v>586</v>
      </c>
      <c r="M7" s="1111" t="s">
        <v>587</v>
      </c>
      <c r="N7" s="1111" t="s">
        <v>588</v>
      </c>
      <c r="O7" s="1243" t="s">
        <v>589</v>
      </c>
      <c r="P7" s="1244"/>
      <c r="Q7" s="1245"/>
    </row>
    <row r="8" spans="1:17" x14ac:dyDescent="0.25">
      <c r="A8" s="1249"/>
      <c r="B8" s="1247"/>
      <c r="C8" s="1004" t="s">
        <v>590</v>
      </c>
      <c r="D8" s="1004" t="s">
        <v>590</v>
      </c>
      <c r="E8" s="1004" t="s">
        <v>590</v>
      </c>
      <c r="F8" s="1004" t="s">
        <v>590</v>
      </c>
      <c r="G8" s="1004" t="s">
        <v>590</v>
      </c>
      <c r="H8" s="1004" t="s">
        <v>590</v>
      </c>
      <c r="I8" s="1004" t="s">
        <v>590</v>
      </c>
      <c r="J8" s="1004" t="s">
        <v>590</v>
      </c>
      <c r="K8" s="1004" t="s">
        <v>590</v>
      </c>
      <c r="L8" s="1004" t="s">
        <v>590</v>
      </c>
      <c r="M8" s="1004" t="s">
        <v>590</v>
      </c>
      <c r="N8" s="1004" t="s">
        <v>590</v>
      </c>
      <c r="O8" s="1004" t="s">
        <v>591</v>
      </c>
      <c r="P8" s="1004" t="s">
        <v>590</v>
      </c>
      <c r="Q8" s="1004" t="s">
        <v>1</v>
      </c>
    </row>
    <row r="9" spans="1:17" ht="21" customHeight="1" x14ac:dyDescent="0.25">
      <c r="A9" s="999" t="s">
        <v>525</v>
      </c>
      <c r="B9" s="1041">
        <v>576</v>
      </c>
      <c r="C9" s="1042">
        <v>333</v>
      </c>
      <c r="D9" s="1042">
        <v>363</v>
      </c>
      <c r="E9" s="1042">
        <v>337</v>
      </c>
      <c r="F9" s="1042">
        <v>74</v>
      </c>
      <c r="G9" s="1042">
        <v>60</v>
      </c>
      <c r="H9" s="1204">
        <v>37</v>
      </c>
      <c r="I9" s="1042">
        <v>66</v>
      </c>
      <c r="J9" s="1042">
        <v>117</v>
      </c>
      <c r="K9" s="1042">
        <v>217</v>
      </c>
      <c r="L9" s="1042">
        <v>261</v>
      </c>
      <c r="M9" s="1042">
        <v>299</v>
      </c>
      <c r="N9" s="1042">
        <v>204</v>
      </c>
      <c r="O9" s="1135">
        <f>B9*(IF(C9="",0,1)+IF(D9="",0,1)+IF(E9="",0,1)+IF(F9="",0,1)+IF(G9="",0,1)+IF(H9="",0,1)+IF(I9="",0,1)+IF(J9="",0,1)+IF(K9="",0,1)+IF(L9="",0,1)+IF(M9="",0,1)+IF(N9="",0,1))</f>
        <v>6912</v>
      </c>
      <c r="P9" s="1135">
        <f t="shared" ref="P9:P14" si="0">SUM(C9:N9)</f>
        <v>2368</v>
      </c>
      <c r="Q9" s="1043">
        <f>IF(O9=0,"-",P9/O9)</f>
        <v>0.34259259259259262</v>
      </c>
    </row>
    <row r="10" spans="1:17" ht="21" customHeight="1" x14ac:dyDescent="0.25">
      <c r="A10" s="999" t="s">
        <v>511</v>
      </c>
      <c r="B10" s="1041">
        <v>2016</v>
      </c>
      <c r="C10" s="1042">
        <v>615</v>
      </c>
      <c r="D10" s="1042">
        <v>686</v>
      </c>
      <c r="E10" s="1042">
        <v>541</v>
      </c>
      <c r="F10" s="1042">
        <v>54</v>
      </c>
      <c r="G10" s="1042">
        <v>25</v>
      </c>
      <c r="H10" s="1204">
        <v>3</v>
      </c>
      <c r="I10" s="1042">
        <v>2</v>
      </c>
      <c r="J10" s="1042">
        <v>73</v>
      </c>
      <c r="K10" s="1042">
        <v>271</v>
      </c>
      <c r="L10" s="1042">
        <v>516</v>
      </c>
      <c r="M10" s="1042">
        <v>535</v>
      </c>
      <c r="N10" s="1042">
        <v>449</v>
      </c>
      <c r="O10" s="1135">
        <f t="shared" ref="O10:O14" si="1">B10*(IF(C10="",0,1)+IF(D10="",0,1)+IF(E10="",0,1)+IF(F10="",0,1)+IF(G10="",0,1)+IF(H10="",0,1)+IF(I10="",0,1)+IF(J10="",0,1)+IF(K10="",0,1)+IF(L10="",0,1)+IF(M10="",0,1)+IF(N10="",0,1))</f>
        <v>24192</v>
      </c>
      <c r="P10" s="1135">
        <f t="shared" si="0"/>
        <v>3770</v>
      </c>
      <c r="Q10" s="1043">
        <f t="shared" ref="Q10:Q15" si="2">IF(O10=0,"-",P10/O10)</f>
        <v>0.1558366402116402</v>
      </c>
    </row>
    <row r="11" spans="1:17" ht="21" customHeight="1" x14ac:dyDescent="0.25">
      <c r="A11" s="1001" t="s">
        <v>548</v>
      </c>
      <c r="B11" s="1041">
        <v>789</v>
      </c>
      <c r="C11" s="1042">
        <v>498</v>
      </c>
      <c r="D11" s="1042">
        <v>605</v>
      </c>
      <c r="E11" s="1042">
        <v>777</v>
      </c>
      <c r="F11" s="1042">
        <v>546</v>
      </c>
      <c r="G11" s="1042">
        <v>632</v>
      </c>
      <c r="H11" s="1204">
        <v>722</v>
      </c>
      <c r="I11" s="1042">
        <v>726</v>
      </c>
      <c r="J11" s="1042">
        <v>805</v>
      </c>
      <c r="K11" s="1042">
        <v>521</v>
      </c>
      <c r="L11" s="1042">
        <v>551</v>
      </c>
      <c r="M11" s="1042">
        <v>692</v>
      </c>
      <c r="N11" s="1042">
        <v>632</v>
      </c>
      <c r="O11" s="1135">
        <f t="shared" si="1"/>
        <v>9468</v>
      </c>
      <c r="P11" s="1135">
        <f t="shared" si="0"/>
        <v>7707</v>
      </c>
      <c r="Q11" s="1043">
        <f t="shared" si="2"/>
        <v>0.81400506970849174</v>
      </c>
    </row>
    <row r="12" spans="1:17" ht="21" customHeight="1" x14ac:dyDescent="0.25">
      <c r="A12" s="1001" t="s">
        <v>549</v>
      </c>
      <c r="B12" s="1041">
        <v>395</v>
      </c>
      <c r="C12" s="1042">
        <v>179</v>
      </c>
      <c r="D12" s="1042">
        <v>280</v>
      </c>
      <c r="E12" s="1042">
        <v>195</v>
      </c>
      <c r="F12" s="1042">
        <v>129</v>
      </c>
      <c r="G12" s="1042">
        <v>180</v>
      </c>
      <c r="H12" s="1204">
        <v>159</v>
      </c>
      <c r="I12" s="1042">
        <v>146</v>
      </c>
      <c r="J12" s="1042">
        <v>302</v>
      </c>
      <c r="K12" s="1042">
        <v>216</v>
      </c>
      <c r="L12" s="1042">
        <v>240</v>
      </c>
      <c r="M12" s="1042">
        <v>245</v>
      </c>
      <c r="N12" s="1042">
        <v>119</v>
      </c>
      <c r="O12" s="1135">
        <f t="shared" si="1"/>
        <v>4740</v>
      </c>
      <c r="P12" s="1135">
        <f t="shared" si="0"/>
        <v>2390</v>
      </c>
      <c r="Q12" s="1043">
        <f t="shared" si="2"/>
        <v>0.50421940928270037</v>
      </c>
    </row>
    <row r="13" spans="1:17" ht="21" customHeight="1" x14ac:dyDescent="0.25">
      <c r="A13" s="1001" t="s">
        <v>550</v>
      </c>
      <c r="B13" s="1041">
        <v>125</v>
      </c>
      <c r="C13" s="1042">
        <v>146</v>
      </c>
      <c r="D13" s="1042">
        <v>112</v>
      </c>
      <c r="E13" s="1042">
        <v>142</v>
      </c>
      <c r="F13" s="1042">
        <v>132</v>
      </c>
      <c r="G13" s="1042">
        <v>78</v>
      </c>
      <c r="H13" s="1204">
        <v>131</v>
      </c>
      <c r="I13" s="1042">
        <v>131</v>
      </c>
      <c r="J13" s="1042">
        <v>126</v>
      </c>
      <c r="K13" s="1042">
        <v>68</v>
      </c>
      <c r="L13" s="1042">
        <v>103</v>
      </c>
      <c r="M13" s="1042">
        <v>129</v>
      </c>
      <c r="N13" s="1042">
        <v>115</v>
      </c>
      <c r="O13" s="1135">
        <f t="shared" si="1"/>
        <v>1500</v>
      </c>
      <c r="P13" s="1135">
        <f t="shared" si="0"/>
        <v>1413</v>
      </c>
      <c r="Q13" s="1043">
        <f t="shared" si="2"/>
        <v>0.94199999999999995</v>
      </c>
    </row>
    <row r="14" spans="1:17" ht="21" customHeight="1" x14ac:dyDescent="0.25">
      <c r="A14" s="1001" t="s">
        <v>551</v>
      </c>
      <c r="B14" s="1041">
        <v>395</v>
      </c>
      <c r="C14" s="1042">
        <v>162</v>
      </c>
      <c r="D14" s="1042">
        <v>173</v>
      </c>
      <c r="E14" s="1042">
        <v>154</v>
      </c>
      <c r="F14" s="1042">
        <v>161</v>
      </c>
      <c r="G14" s="1042">
        <v>154</v>
      </c>
      <c r="H14" s="1204">
        <v>186</v>
      </c>
      <c r="I14" s="1042">
        <v>247</v>
      </c>
      <c r="J14" s="1042">
        <v>226</v>
      </c>
      <c r="K14" s="1042">
        <v>257</v>
      </c>
      <c r="L14" s="1042">
        <v>297</v>
      </c>
      <c r="M14" s="1042">
        <v>289</v>
      </c>
      <c r="N14" s="1042">
        <v>275</v>
      </c>
      <c r="O14" s="1135">
        <f t="shared" si="1"/>
        <v>4740</v>
      </c>
      <c r="P14" s="1135">
        <f t="shared" si="0"/>
        <v>2581</v>
      </c>
      <c r="Q14" s="1043">
        <f t="shared" si="2"/>
        <v>0.54451476793248943</v>
      </c>
    </row>
    <row r="15" spans="1:17" s="1125" customFormat="1" ht="17.25" customHeight="1" x14ac:dyDescent="0.25">
      <c r="A15" s="1111" t="s">
        <v>7</v>
      </c>
      <c r="B15" s="1119">
        <f>SUM(B9:B14)</f>
        <v>4296</v>
      </c>
      <c r="C15" s="1119">
        <f>SUM(C9:C14)</f>
        <v>1933</v>
      </c>
      <c r="D15" s="1119">
        <f>SUM(D9:D14)</f>
        <v>2219</v>
      </c>
      <c r="E15" s="1119">
        <f>SUM(E9:E14)</f>
        <v>2146</v>
      </c>
      <c r="F15" s="1119">
        <f>SUM(F9:F14)</f>
        <v>1096</v>
      </c>
      <c r="G15" s="1119">
        <f t="shared" ref="G15" si="3">SUM(G9:G14)</f>
        <v>1129</v>
      </c>
      <c r="H15" s="1119">
        <f t="shared" ref="H15" si="4">SUM(H9:H14)</f>
        <v>1238</v>
      </c>
      <c r="I15" s="1119">
        <f>SUM(I9:I14)</f>
        <v>1318</v>
      </c>
      <c r="J15" s="1119">
        <f t="shared" ref="J15" si="5">SUM(J9:J14)</f>
        <v>1649</v>
      </c>
      <c r="K15" s="1119">
        <f t="shared" ref="K15" si="6">SUM(K9:K14)</f>
        <v>1550</v>
      </c>
      <c r="L15" s="1119">
        <f>SUM(L9:L14)</f>
        <v>1968</v>
      </c>
      <c r="M15" s="1119">
        <f t="shared" ref="M15" si="7">SUM(M9:M14)</f>
        <v>2189</v>
      </c>
      <c r="N15" s="1119">
        <f t="shared" ref="N15:O15" si="8">SUM(N9:N14)</f>
        <v>1794</v>
      </c>
      <c r="O15" s="1122">
        <f t="shared" si="8"/>
        <v>51552</v>
      </c>
      <c r="P15" s="1122">
        <f>SUM(P9:P14)</f>
        <v>20229</v>
      </c>
      <c r="Q15" s="1120">
        <f t="shared" si="2"/>
        <v>0.39239990689013038</v>
      </c>
    </row>
    <row r="16" spans="1:17" x14ac:dyDescent="0.25">
      <c r="A16" s="1011"/>
      <c r="B16" s="1011"/>
      <c r="C16" s="1011"/>
      <c r="D16" s="1011"/>
      <c r="E16" s="1011"/>
      <c r="F16" s="1011"/>
      <c r="G16" s="1011"/>
      <c r="H16" s="1011"/>
      <c r="I16" s="1011"/>
      <c r="J16" s="1011"/>
      <c r="K16" s="1011"/>
      <c r="L16" s="1011"/>
      <c r="M16" s="1011"/>
      <c r="N16" s="1011"/>
      <c r="O16" s="1136"/>
      <c r="P16" s="1136"/>
      <c r="Q16" s="1011"/>
    </row>
    <row r="17" spans="1:17" x14ac:dyDescent="0.25">
      <c r="A17" s="1108" t="s">
        <v>575</v>
      </c>
      <c r="B17" s="1011"/>
      <c r="C17" s="1011"/>
      <c r="D17" s="1011"/>
      <c r="E17" s="1011"/>
      <c r="F17" s="1011"/>
      <c r="G17" s="1011"/>
      <c r="H17" s="1011"/>
      <c r="I17" s="1011"/>
      <c r="J17" s="1011"/>
      <c r="K17" s="1011"/>
      <c r="L17" s="1011"/>
      <c r="M17" s="1011"/>
      <c r="N17" s="1011"/>
      <c r="O17" s="1136"/>
      <c r="P17" s="1136"/>
      <c r="Q17" s="1011"/>
    </row>
    <row r="18" spans="1:17" ht="15.75" hidden="1" x14ac:dyDescent="0.25">
      <c r="A18" s="1253" t="s">
        <v>417</v>
      </c>
      <c r="B18" s="1254"/>
      <c r="C18" s="1254"/>
      <c r="D18" s="1254"/>
      <c r="E18" s="1254"/>
      <c r="F18" s="1254"/>
      <c r="G18" s="1254"/>
      <c r="H18" s="1254"/>
      <c r="I18" s="1011"/>
      <c r="J18" s="1011"/>
      <c r="K18" s="1011"/>
      <c r="L18" s="1011"/>
      <c r="M18" s="1011"/>
      <c r="N18" s="1011"/>
      <c r="O18" s="1136"/>
      <c r="P18" s="1136"/>
      <c r="Q18" s="1011"/>
    </row>
    <row r="19" spans="1:17" ht="23.25" hidden="1" thickBot="1" x14ac:dyDescent="0.3">
      <c r="A19" s="1012" t="s">
        <v>14</v>
      </c>
      <c r="B19" s="1013" t="s">
        <v>198</v>
      </c>
      <c r="C19" s="1012" t="str">
        <f>'UBS Izolina Mazzei'!C34</f>
        <v>Real.</v>
      </c>
      <c r="D19" s="1012" t="str">
        <f>'UBS Izolina Mazzei'!D34</f>
        <v>Real.</v>
      </c>
      <c r="E19" s="1012" t="str">
        <f>'UBS Izolina Mazzei'!E34</f>
        <v>Real.</v>
      </c>
      <c r="F19" s="1012" t="str">
        <f>'UBS Izolina Mazzei'!F34</f>
        <v>Real.</v>
      </c>
      <c r="G19" s="1012" t="str">
        <f>'UBS Izolina Mazzei'!G34</f>
        <v>Real.</v>
      </c>
      <c r="H19" s="1012" t="str">
        <f>'UBS Izolina Mazzei'!H34</f>
        <v>Real.</v>
      </c>
      <c r="I19" s="1011"/>
      <c r="J19" s="1011"/>
      <c r="K19" s="1011"/>
      <c r="L19" s="1011"/>
      <c r="M19" s="1011"/>
      <c r="N19" s="1011"/>
      <c r="O19" s="1136"/>
      <c r="P19" s="1136"/>
      <c r="Q19" s="1011"/>
    </row>
    <row r="20" spans="1:17" hidden="1" x14ac:dyDescent="0.25">
      <c r="A20" s="1014" t="s">
        <v>33</v>
      </c>
      <c r="B20" s="1074">
        <v>6</v>
      </c>
      <c r="C20" s="1075">
        <v>5</v>
      </c>
      <c r="D20" s="1016"/>
      <c r="E20" s="1016"/>
      <c r="F20" s="1016"/>
      <c r="G20" s="1016"/>
      <c r="H20" s="1016"/>
      <c r="I20" s="1011"/>
      <c r="J20" s="1011"/>
      <c r="K20" s="1011"/>
      <c r="L20" s="1011"/>
      <c r="M20" s="1011"/>
      <c r="N20" s="1011"/>
      <c r="O20" s="1136"/>
      <c r="P20" s="1136"/>
      <c r="Q20" s="1011"/>
    </row>
    <row r="21" spans="1:17" hidden="1" x14ac:dyDescent="0.25">
      <c r="A21" s="1014" t="s">
        <v>20</v>
      </c>
      <c r="B21" s="1029">
        <v>3</v>
      </c>
      <c r="C21" s="1066">
        <v>3</v>
      </c>
      <c r="D21" s="1067"/>
      <c r="E21" s="1067"/>
      <c r="F21" s="1067"/>
      <c r="G21" s="1067"/>
      <c r="H21" s="1067"/>
      <c r="I21" s="1011"/>
      <c r="J21" s="1011"/>
      <c r="K21" s="1011"/>
      <c r="L21" s="1011"/>
      <c r="M21" s="1011"/>
      <c r="N21" s="1011"/>
      <c r="O21" s="1133"/>
      <c r="P21" s="1133"/>
      <c r="Q21" s="1011"/>
    </row>
    <row r="22" spans="1:17" hidden="1" x14ac:dyDescent="0.25">
      <c r="A22" s="1014" t="s">
        <v>43</v>
      </c>
      <c r="B22" s="1029">
        <v>3</v>
      </c>
      <c r="C22" s="1069">
        <v>3</v>
      </c>
      <c r="D22" s="1069"/>
      <c r="E22" s="1068"/>
      <c r="F22" s="1068"/>
      <c r="G22" s="1068"/>
      <c r="H22" s="1068"/>
      <c r="I22" s="1011"/>
      <c r="J22" s="1011"/>
      <c r="K22" s="1011"/>
      <c r="L22" s="1011"/>
      <c r="M22" s="1011"/>
      <c r="N22" s="1011"/>
      <c r="O22" s="1133"/>
      <c r="P22" s="1133"/>
      <c r="Q22" s="1011"/>
    </row>
    <row r="23" spans="1:17" hidden="1" x14ac:dyDescent="0.25">
      <c r="A23" s="1014" t="s">
        <v>23</v>
      </c>
      <c r="B23" s="1029">
        <v>3</v>
      </c>
      <c r="C23" s="1066">
        <v>3</v>
      </c>
      <c r="D23" s="1067"/>
      <c r="E23" s="1067"/>
      <c r="F23" s="1067"/>
      <c r="G23" s="1067"/>
      <c r="H23" s="1067"/>
      <c r="I23" s="1011"/>
      <c r="J23" s="1011"/>
      <c r="K23" s="1011"/>
      <c r="L23" s="1011"/>
      <c r="M23" s="1011"/>
      <c r="N23" s="1011"/>
      <c r="O23" s="1133"/>
      <c r="P23" s="1133"/>
      <c r="Q23" s="1011"/>
    </row>
    <row r="24" spans="1:17" hidden="1" x14ac:dyDescent="0.25">
      <c r="A24" s="1014" t="s">
        <v>24</v>
      </c>
      <c r="B24" s="1022">
        <v>1</v>
      </c>
      <c r="C24" s="1066">
        <v>2</v>
      </c>
      <c r="D24" s="1067"/>
      <c r="E24" s="1067"/>
      <c r="F24" s="1067"/>
      <c r="G24" s="1067"/>
      <c r="H24" s="1067"/>
      <c r="I24" s="1011"/>
      <c r="J24" s="1011"/>
      <c r="K24" s="1011"/>
      <c r="L24" s="1011"/>
      <c r="M24" s="1011"/>
      <c r="N24" s="1011"/>
      <c r="O24" s="1133"/>
      <c r="P24" s="1133"/>
      <c r="Q24" s="1011"/>
    </row>
    <row r="25" spans="1:17" hidden="1" x14ac:dyDescent="0.25">
      <c r="A25" s="1014" t="s">
        <v>25</v>
      </c>
      <c r="B25" s="1029">
        <v>4</v>
      </c>
      <c r="C25" s="1069">
        <v>4</v>
      </c>
      <c r="D25" s="1069"/>
      <c r="E25" s="1069"/>
      <c r="F25" s="1069"/>
      <c r="G25" s="1069"/>
      <c r="H25" s="1068"/>
      <c r="I25" s="1011"/>
      <c r="J25" s="1011"/>
      <c r="K25" s="1011"/>
      <c r="L25" s="1011"/>
      <c r="M25" s="1011"/>
      <c r="N25" s="1011"/>
      <c r="O25" s="1133"/>
      <c r="P25" s="1133"/>
      <c r="Q25" s="1011"/>
    </row>
    <row r="26" spans="1:17" hidden="1" x14ac:dyDescent="0.25">
      <c r="A26" s="1014" t="s">
        <v>26</v>
      </c>
      <c r="B26" s="1029">
        <v>1</v>
      </c>
      <c r="C26" s="1066">
        <v>1</v>
      </c>
      <c r="D26" s="1067"/>
      <c r="E26" s="1067"/>
      <c r="F26" s="1067"/>
      <c r="G26" s="1067"/>
      <c r="H26" s="1067"/>
      <c r="I26" s="1011"/>
      <c r="J26" s="1011"/>
      <c r="K26" s="1011"/>
      <c r="L26" s="1011"/>
      <c r="M26" s="1011"/>
      <c r="N26" s="1011"/>
      <c r="O26" s="1133"/>
      <c r="P26" s="1133"/>
      <c r="Q26" s="1011"/>
    </row>
    <row r="27" spans="1:17" hidden="1" x14ac:dyDescent="0.25">
      <c r="A27" s="1031" t="s">
        <v>34</v>
      </c>
      <c r="B27" s="1032">
        <v>1</v>
      </c>
      <c r="C27" s="1066">
        <v>2</v>
      </c>
      <c r="D27" s="1033"/>
      <c r="E27" s="1033"/>
      <c r="F27" s="1033"/>
      <c r="G27" s="1033"/>
      <c r="H27" s="1076"/>
      <c r="I27" s="1011"/>
      <c r="J27" s="1011"/>
      <c r="K27" s="1011"/>
      <c r="L27" s="1011"/>
      <c r="M27" s="1011"/>
      <c r="N27" s="1011"/>
      <c r="O27" s="1133"/>
      <c r="P27" s="1133"/>
      <c r="Q27" s="1011"/>
    </row>
    <row r="28" spans="1:17" ht="15.75" hidden="1" thickBot="1" x14ac:dyDescent="0.3">
      <c r="A28" s="1077" t="s">
        <v>7</v>
      </c>
      <c r="B28" s="1078">
        <f t="shared" ref="B28:G28" si="9">SUM(B20:B27)</f>
        <v>22</v>
      </c>
      <c r="C28" s="1079">
        <f t="shared" si="9"/>
        <v>23</v>
      </c>
      <c r="D28" s="1079">
        <f t="shared" si="9"/>
        <v>0</v>
      </c>
      <c r="E28" s="1079">
        <f t="shared" si="9"/>
        <v>0</v>
      </c>
      <c r="F28" s="1079">
        <f t="shared" si="9"/>
        <v>0</v>
      </c>
      <c r="G28" s="1079">
        <f t="shared" si="9"/>
        <v>0</v>
      </c>
      <c r="H28" s="1079">
        <f t="shared" ref="H28" si="10">SUM(H20:H27)</f>
        <v>0</v>
      </c>
      <c r="I28" s="1011"/>
      <c r="J28" s="1011"/>
      <c r="K28" s="1011"/>
      <c r="L28" s="1011"/>
      <c r="M28" s="1011"/>
      <c r="N28" s="1011"/>
      <c r="O28" s="1133"/>
      <c r="P28" s="1133"/>
      <c r="Q28" s="1011"/>
    </row>
    <row r="29" spans="1:17" x14ac:dyDescent="0.25">
      <c r="A29" s="1011"/>
      <c r="B29" s="1011"/>
      <c r="C29" s="1011"/>
      <c r="D29" s="1011"/>
      <c r="E29" s="1011"/>
      <c r="F29" s="1011"/>
      <c r="G29" s="1011"/>
      <c r="H29" s="1011"/>
      <c r="I29" s="1011"/>
      <c r="J29" s="1011"/>
      <c r="K29" s="1011"/>
      <c r="L29" s="1011"/>
      <c r="M29" s="1011"/>
      <c r="N29" s="1011"/>
      <c r="O29" s="1133"/>
      <c r="P29" s="1133"/>
      <c r="Q29" s="1011"/>
    </row>
    <row r="30" spans="1:17" x14ac:dyDescent="0.25">
      <c r="A30" s="1011"/>
      <c r="B30" s="1011"/>
      <c r="C30" s="1011"/>
      <c r="D30" s="1011"/>
      <c r="E30" s="1011"/>
      <c r="F30" s="1011"/>
      <c r="G30" s="1011"/>
      <c r="H30" s="1011"/>
      <c r="I30" s="1011"/>
      <c r="J30" s="1011"/>
      <c r="K30" s="1011"/>
      <c r="L30" s="1011"/>
      <c r="M30" s="1011"/>
      <c r="N30" s="1011"/>
      <c r="O30" s="1133"/>
      <c r="P30" s="1133"/>
      <c r="Q30" s="1011"/>
    </row>
    <row r="31" spans="1:17" x14ac:dyDescent="0.25">
      <c r="A31" s="1011"/>
      <c r="B31" s="1011"/>
      <c r="C31" s="1011"/>
      <c r="D31" s="1011"/>
      <c r="E31" s="1011"/>
      <c r="F31" s="1011"/>
      <c r="G31" s="1011"/>
      <c r="H31" s="1011"/>
      <c r="I31" s="1011"/>
      <c r="J31" s="1011"/>
      <c r="K31" s="1011"/>
      <c r="L31" s="1011"/>
      <c r="M31" s="1011"/>
      <c r="N31" s="1011"/>
      <c r="O31" s="1133"/>
      <c r="P31" s="1133"/>
      <c r="Q31" s="1011"/>
    </row>
    <row r="32" spans="1:17" x14ac:dyDescent="0.25">
      <c r="A32" s="1011"/>
      <c r="B32" s="1011"/>
      <c r="C32" s="1011"/>
      <c r="D32" s="1011"/>
      <c r="E32" s="1011"/>
      <c r="F32" s="1011"/>
      <c r="G32" s="1011"/>
      <c r="H32" s="1011"/>
      <c r="I32" s="1011"/>
      <c r="J32" s="1011"/>
      <c r="K32" s="1011"/>
      <c r="L32" s="1011"/>
      <c r="M32" s="1011"/>
      <c r="N32" s="1011"/>
      <c r="O32" s="1133"/>
      <c r="P32" s="1133"/>
      <c r="Q32" s="1011"/>
    </row>
    <row r="33" spans="1:17" x14ac:dyDescent="0.25">
      <c r="A33" s="1011"/>
      <c r="B33" s="1011"/>
      <c r="C33" s="1011"/>
      <c r="D33" s="1011"/>
      <c r="E33" s="1011"/>
      <c r="F33" s="1011"/>
      <c r="G33" s="1011"/>
      <c r="H33" s="1011"/>
      <c r="I33" s="1011"/>
      <c r="J33" s="1011"/>
      <c r="K33" s="1011"/>
      <c r="L33" s="1011"/>
      <c r="M33" s="1011"/>
      <c r="N33" s="1011"/>
      <c r="O33" s="1133"/>
      <c r="P33" s="1133"/>
      <c r="Q33" s="1011"/>
    </row>
    <row r="34" spans="1:17" x14ac:dyDescent="0.25">
      <c r="A34" s="1011"/>
      <c r="B34" s="1011"/>
      <c r="C34" s="1011"/>
      <c r="D34" s="1011"/>
      <c r="E34" s="1011"/>
      <c r="F34" s="1011"/>
      <c r="G34" s="1011"/>
      <c r="H34" s="1011"/>
      <c r="I34" s="1011"/>
      <c r="J34" s="1011"/>
      <c r="K34" s="1011"/>
      <c r="L34" s="1011"/>
      <c r="M34" s="1011"/>
      <c r="N34" s="1011"/>
      <c r="O34" s="1133"/>
      <c r="P34" s="1133"/>
      <c r="Q34" s="1011"/>
    </row>
    <row r="35" spans="1:17" x14ac:dyDescent="0.25">
      <c r="A35" s="1011"/>
      <c r="B35" s="1011"/>
      <c r="C35" s="1011"/>
      <c r="D35" s="1011"/>
      <c r="E35" s="1011"/>
      <c r="F35" s="1011"/>
      <c r="G35" s="1011"/>
      <c r="H35" s="1011"/>
      <c r="I35" s="1011"/>
      <c r="J35" s="1011"/>
      <c r="K35" s="1011"/>
      <c r="L35" s="1011"/>
      <c r="M35" s="1011"/>
      <c r="N35" s="1011"/>
      <c r="O35" s="1133"/>
      <c r="P35" s="1133"/>
      <c r="Q35" s="1011"/>
    </row>
    <row r="36" spans="1:17" x14ac:dyDescent="0.25">
      <c r="A36" s="1011"/>
      <c r="B36" s="1011"/>
      <c r="C36" s="1011"/>
      <c r="D36" s="1011"/>
      <c r="E36" s="1011"/>
      <c r="F36" s="1011"/>
      <c r="G36" s="1011"/>
      <c r="H36" s="1011"/>
      <c r="I36" s="1011"/>
      <c r="J36" s="1011"/>
      <c r="K36" s="1011"/>
      <c r="L36" s="1011"/>
      <c r="M36" s="1011"/>
      <c r="N36" s="1011"/>
      <c r="O36" s="1133"/>
      <c r="P36" s="1133"/>
      <c r="Q36" s="1011"/>
    </row>
    <row r="37" spans="1:17" x14ac:dyDescent="0.25">
      <c r="A37" s="1011"/>
      <c r="B37" s="1011"/>
      <c r="C37" s="1011"/>
      <c r="D37" s="1011"/>
      <c r="E37" s="1011"/>
      <c r="F37" s="1011"/>
      <c r="G37" s="1011"/>
      <c r="H37" s="1011"/>
      <c r="I37" s="1011"/>
      <c r="J37" s="1011"/>
      <c r="K37" s="1011"/>
      <c r="L37" s="1011"/>
      <c r="M37" s="1011"/>
      <c r="N37" s="1011"/>
      <c r="O37" s="1133"/>
      <c r="P37" s="1133"/>
      <c r="Q37" s="1011"/>
    </row>
    <row r="38" spans="1:17" x14ac:dyDescent="0.25">
      <c r="A38" s="1011"/>
      <c r="B38" s="1011"/>
      <c r="C38" s="1011"/>
      <c r="D38" s="1011"/>
      <c r="E38" s="1011"/>
      <c r="F38" s="1011"/>
      <c r="G38" s="1011"/>
      <c r="H38" s="1011"/>
      <c r="I38" s="1011"/>
      <c r="J38" s="1011"/>
      <c r="K38" s="1011"/>
      <c r="L38" s="1011"/>
      <c r="M38" s="1011"/>
      <c r="N38" s="1011"/>
      <c r="O38" s="1133"/>
      <c r="P38" s="1133"/>
      <c r="Q38" s="1011"/>
    </row>
    <row r="39" spans="1:17" x14ac:dyDescent="0.25">
      <c r="A39" s="1011"/>
      <c r="B39" s="1011"/>
      <c r="C39" s="1011"/>
      <c r="D39" s="1011"/>
      <c r="E39" s="1011"/>
      <c r="F39" s="1011"/>
      <c r="G39" s="1011"/>
      <c r="H39" s="1011"/>
      <c r="I39" s="1011"/>
      <c r="J39" s="1011"/>
      <c r="K39" s="1011"/>
      <c r="L39" s="1011"/>
      <c r="M39" s="1011"/>
      <c r="N39" s="1011"/>
      <c r="O39" s="1133"/>
      <c r="P39" s="1133"/>
      <c r="Q39" s="1011"/>
    </row>
    <row r="40" spans="1:17" x14ac:dyDescent="0.25">
      <c r="A40" s="1011"/>
      <c r="B40" s="1011"/>
      <c r="C40" s="1011"/>
      <c r="D40" s="1011"/>
      <c r="E40" s="1011"/>
      <c r="F40" s="1011"/>
      <c r="G40" s="1011"/>
      <c r="H40" s="1011"/>
      <c r="I40" s="1011"/>
      <c r="J40" s="1011"/>
      <c r="K40" s="1011"/>
      <c r="L40" s="1011"/>
      <c r="M40" s="1011"/>
      <c r="N40" s="1011"/>
      <c r="O40" s="1133"/>
      <c r="P40" s="1133"/>
      <c r="Q40" s="1011"/>
    </row>
    <row r="41" spans="1:17" x14ac:dyDescent="0.25">
      <c r="A41" s="1011"/>
      <c r="B41" s="1011"/>
      <c r="C41" s="1011"/>
      <c r="D41" s="1011"/>
      <c r="E41" s="1011"/>
      <c r="F41" s="1011"/>
      <c r="G41" s="1011"/>
      <c r="H41" s="1011"/>
      <c r="I41" s="1011"/>
      <c r="J41" s="1011"/>
      <c r="K41" s="1011"/>
      <c r="L41" s="1011"/>
      <c r="M41" s="1011"/>
      <c r="N41" s="1011"/>
      <c r="O41" s="1133"/>
      <c r="P41" s="1133"/>
      <c r="Q41" s="1011"/>
    </row>
    <row r="42" spans="1:17" x14ac:dyDescent="0.25">
      <c r="A42" s="1011"/>
      <c r="B42" s="1011"/>
      <c r="C42" s="1011"/>
      <c r="D42" s="1011"/>
      <c r="E42" s="1011"/>
      <c r="F42" s="1011"/>
      <c r="G42" s="1011"/>
      <c r="H42" s="1011"/>
      <c r="I42" s="1011"/>
      <c r="J42" s="1011"/>
      <c r="K42" s="1011"/>
      <c r="L42" s="1011"/>
      <c r="M42" s="1011"/>
      <c r="N42" s="1011"/>
      <c r="O42" s="1133"/>
      <c r="P42" s="1133"/>
      <c r="Q42" s="1011"/>
    </row>
    <row r="43" spans="1:17" x14ac:dyDescent="0.25">
      <c r="A43" s="1011"/>
      <c r="B43" s="1011"/>
      <c r="C43" s="1011"/>
      <c r="D43" s="1011"/>
      <c r="E43" s="1011"/>
      <c r="F43" s="1011"/>
      <c r="G43" s="1011"/>
      <c r="H43" s="1011"/>
      <c r="I43" s="1011"/>
      <c r="J43" s="1011"/>
      <c r="K43" s="1011"/>
      <c r="L43" s="1011"/>
      <c r="M43" s="1011"/>
      <c r="N43" s="1011"/>
      <c r="O43" s="1133"/>
      <c r="P43" s="1133"/>
      <c r="Q43" s="1011"/>
    </row>
    <row r="44" spans="1:17" x14ac:dyDescent="0.25">
      <c r="A44" s="1011"/>
      <c r="B44" s="1011"/>
      <c r="C44" s="1011"/>
      <c r="D44" s="1011"/>
      <c r="E44" s="1011"/>
      <c r="F44" s="1011"/>
      <c r="G44" s="1011"/>
      <c r="H44" s="1011"/>
      <c r="I44" s="1011"/>
      <c r="J44" s="1011"/>
      <c r="K44" s="1011"/>
      <c r="L44" s="1011"/>
      <c r="M44" s="1011"/>
      <c r="N44" s="1011"/>
      <c r="O44" s="1133"/>
      <c r="P44" s="1133"/>
      <c r="Q44" s="1011"/>
    </row>
    <row r="45" spans="1:17" x14ac:dyDescent="0.25">
      <c r="A45" s="1011"/>
      <c r="B45" s="1011"/>
      <c r="C45" s="1011"/>
      <c r="D45" s="1011"/>
      <c r="E45" s="1011"/>
      <c r="F45" s="1011"/>
      <c r="G45" s="1011"/>
      <c r="H45" s="1011"/>
      <c r="I45" s="1011"/>
      <c r="J45" s="1011"/>
      <c r="K45" s="1011"/>
      <c r="L45" s="1011"/>
      <c r="M45" s="1011"/>
      <c r="N45" s="1011"/>
      <c r="O45" s="1133"/>
      <c r="P45" s="1133"/>
      <c r="Q45" s="1011"/>
    </row>
    <row r="46" spans="1:17" x14ac:dyDescent="0.25">
      <c r="A46" s="1011"/>
      <c r="B46" s="1011"/>
      <c r="C46" s="1011"/>
      <c r="D46" s="1011"/>
      <c r="E46" s="1011"/>
      <c r="F46" s="1011"/>
      <c r="G46" s="1011"/>
      <c r="H46" s="1011"/>
      <c r="I46" s="1011"/>
      <c r="J46" s="1011"/>
      <c r="K46" s="1011"/>
      <c r="L46" s="1011"/>
      <c r="M46" s="1011"/>
      <c r="N46" s="1011"/>
      <c r="O46" s="1133"/>
      <c r="P46" s="1133"/>
      <c r="Q46" s="1011"/>
    </row>
    <row r="47" spans="1:17" x14ac:dyDescent="0.25">
      <c r="A47" s="1011"/>
      <c r="B47" s="1011"/>
      <c r="C47" s="1011"/>
      <c r="D47" s="1011"/>
      <c r="E47" s="1011"/>
      <c r="F47" s="1011"/>
      <c r="G47" s="1011"/>
      <c r="H47" s="1011"/>
      <c r="I47" s="1011"/>
      <c r="J47" s="1011"/>
      <c r="K47" s="1011"/>
      <c r="L47" s="1011"/>
      <c r="M47" s="1011"/>
      <c r="N47" s="1011"/>
      <c r="O47" s="1133"/>
      <c r="P47" s="1133"/>
      <c r="Q47" s="1011"/>
    </row>
    <row r="48" spans="1:17" x14ac:dyDescent="0.25">
      <c r="A48" s="1011"/>
      <c r="B48" s="1011"/>
      <c r="C48" s="1011"/>
      <c r="D48" s="1011"/>
      <c r="E48" s="1011"/>
      <c r="F48" s="1011"/>
      <c r="G48" s="1011"/>
      <c r="H48" s="1011"/>
      <c r="I48" s="1011"/>
      <c r="J48" s="1011"/>
      <c r="K48" s="1011"/>
      <c r="L48" s="1011"/>
      <c r="M48" s="1011"/>
      <c r="N48" s="1011"/>
      <c r="O48" s="1133"/>
      <c r="P48" s="1133"/>
      <c r="Q48" s="1011"/>
    </row>
    <row r="49" spans="1:17" x14ac:dyDescent="0.25">
      <c r="A49" s="1011"/>
      <c r="B49" s="1011"/>
      <c r="C49" s="1011"/>
      <c r="D49" s="1011"/>
      <c r="E49" s="1011"/>
      <c r="F49" s="1011"/>
      <c r="G49" s="1011"/>
      <c r="H49" s="1011"/>
      <c r="I49" s="1011"/>
      <c r="J49" s="1011"/>
      <c r="K49" s="1011"/>
      <c r="L49" s="1011"/>
      <c r="M49" s="1011"/>
      <c r="N49" s="1011"/>
      <c r="O49" s="1133"/>
      <c r="P49" s="1133"/>
      <c r="Q49" s="1011"/>
    </row>
    <row r="50" spans="1:17" x14ac:dyDescent="0.25">
      <c r="A50" s="1011"/>
      <c r="B50" s="1011"/>
      <c r="C50" s="1011"/>
      <c r="D50" s="1011"/>
      <c r="E50" s="1011"/>
      <c r="F50" s="1011"/>
      <c r="G50" s="1011"/>
      <c r="H50" s="1011"/>
      <c r="I50" s="1011"/>
      <c r="J50" s="1011"/>
      <c r="K50" s="1011"/>
      <c r="L50" s="1011"/>
      <c r="M50" s="1011"/>
      <c r="N50" s="1011"/>
      <c r="O50" s="1133"/>
      <c r="P50" s="1133"/>
      <c r="Q50" s="1011"/>
    </row>
    <row r="51" spans="1:17" x14ac:dyDescent="0.25">
      <c r="A51" s="1011"/>
      <c r="B51" s="1011"/>
      <c r="C51" s="1011"/>
      <c r="D51" s="1011"/>
      <c r="E51" s="1011"/>
      <c r="F51" s="1011"/>
      <c r="G51" s="1011"/>
      <c r="H51" s="1011"/>
      <c r="I51" s="1011"/>
      <c r="J51" s="1011"/>
      <c r="K51" s="1011"/>
      <c r="L51" s="1011"/>
      <c r="M51" s="1011"/>
      <c r="N51" s="1011"/>
      <c r="O51" s="1133"/>
      <c r="P51" s="1133"/>
      <c r="Q51" s="1011"/>
    </row>
    <row r="52" spans="1:17" x14ac:dyDescent="0.25">
      <c r="A52" s="1011"/>
      <c r="B52" s="1011"/>
      <c r="C52" s="1011"/>
      <c r="D52" s="1011"/>
      <c r="E52" s="1011"/>
      <c r="F52" s="1011"/>
      <c r="G52" s="1011"/>
      <c r="H52" s="1011"/>
      <c r="I52" s="1011"/>
      <c r="J52" s="1011"/>
      <c r="K52" s="1011"/>
      <c r="L52" s="1011"/>
      <c r="M52" s="1011"/>
      <c r="N52" s="1011"/>
      <c r="O52" s="1133"/>
      <c r="P52" s="1133"/>
      <c r="Q52" s="1011"/>
    </row>
    <row r="53" spans="1:17" x14ac:dyDescent="0.25">
      <c r="A53" s="1011"/>
      <c r="B53" s="1011"/>
      <c r="C53" s="1011"/>
      <c r="D53" s="1011"/>
      <c r="E53" s="1011"/>
      <c r="F53" s="1011"/>
      <c r="G53" s="1011"/>
      <c r="H53" s="1011"/>
      <c r="I53" s="1011"/>
      <c r="J53" s="1011"/>
      <c r="K53" s="1011"/>
      <c r="L53" s="1011"/>
      <c r="M53" s="1011"/>
      <c r="N53" s="1011"/>
      <c r="O53" s="1133"/>
      <c r="P53" s="1133"/>
      <c r="Q53" s="1011"/>
    </row>
    <row r="54" spans="1:17" x14ac:dyDescent="0.25">
      <c r="A54" s="1011"/>
      <c r="B54" s="1011"/>
      <c r="C54" s="1011"/>
      <c r="D54" s="1011"/>
      <c r="E54" s="1011"/>
      <c r="F54" s="1011"/>
      <c r="G54" s="1011"/>
      <c r="H54" s="1011"/>
      <c r="I54" s="1011"/>
      <c r="J54" s="1011"/>
      <c r="K54" s="1011"/>
      <c r="L54" s="1011"/>
      <c r="M54" s="1011"/>
      <c r="N54" s="1011"/>
      <c r="O54" s="1133"/>
      <c r="P54" s="1133"/>
      <c r="Q54" s="1011"/>
    </row>
    <row r="55" spans="1:17" x14ac:dyDescent="0.25">
      <c r="A55" s="1011"/>
      <c r="B55" s="1011"/>
      <c r="C55" s="1011"/>
      <c r="D55" s="1011"/>
      <c r="E55" s="1011"/>
      <c r="F55" s="1011"/>
      <c r="G55" s="1011"/>
      <c r="H55" s="1011"/>
      <c r="I55" s="1011"/>
      <c r="J55" s="1011"/>
      <c r="K55" s="1011"/>
      <c r="L55" s="1011"/>
      <c r="M55" s="1011"/>
      <c r="N55" s="1011"/>
      <c r="O55" s="1133"/>
      <c r="P55" s="1133"/>
      <c r="Q55" s="1011"/>
    </row>
    <row r="56" spans="1:17" x14ac:dyDescent="0.25">
      <c r="A56" s="1011"/>
      <c r="B56" s="1011"/>
      <c r="C56" s="1011"/>
      <c r="D56" s="1011"/>
      <c r="E56" s="1011"/>
      <c r="F56" s="1011"/>
      <c r="G56" s="1011"/>
      <c r="H56" s="1011"/>
      <c r="I56" s="1011"/>
      <c r="J56" s="1011"/>
      <c r="K56" s="1011"/>
      <c r="L56" s="1011"/>
      <c r="M56" s="1011"/>
      <c r="N56" s="1011"/>
      <c r="O56" s="1133"/>
      <c r="P56" s="1133"/>
      <c r="Q56" s="1011"/>
    </row>
    <row r="57" spans="1:17" x14ac:dyDescent="0.25">
      <c r="A57" s="1011"/>
      <c r="B57" s="1011"/>
      <c r="C57" s="1011"/>
      <c r="D57" s="1011"/>
      <c r="E57" s="1011"/>
      <c r="F57" s="1011"/>
      <c r="G57" s="1011"/>
      <c r="H57" s="1011"/>
      <c r="I57" s="1011"/>
      <c r="J57" s="1011"/>
      <c r="K57" s="1011"/>
      <c r="L57" s="1011"/>
      <c r="M57" s="1011"/>
      <c r="N57" s="1011"/>
      <c r="O57" s="1133"/>
      <c r="P57" s="1133"/>
      <c r="Q57" s="1011"/>
    </row>
    <row r="58" spans="1:17" x14ac:dyDescent="0.25">
      <c r="A58" s="1011"/>
      <c r="B58" s="1011"/>
      <c r="C58" s="1011"/>
      <c r="D58" s="1011"/>
      <c r="E58" s="1011"/>
      <c r="F58" s="1011"/>
      <c r="G58" s="1011"/>
      <c r="H58" s="1011"/>
      <c r="I58" s="1011"/>
      <c r="J58" s="1011"/>
      <c r="K58" s="1011"/>
      <c r="L58" s="1011"/>
      <c r="M58" s="1011"/>
      <c r="N58" s="1011"/>
      <c r="O58" s="1133"/>
      <c r="P58" s="1133"/>
      <c r="Q58" s="1011"/>
    </row>
    <row r="59" spans="1:17" x14ac:dyDescent="0.25">
      <c r="A59" s="1011"/>
      <c r="B59" s="1011"/>
      <c r="C59" s="1011"/>
      <c r="D59" s="1011"/>
      <c r="E59" s="1011"/>
      <c r="F59" s="1011"/>
      <c r="G59" s="1011"/>
      <c r="H59" s="1011"/>
      <c r="I59" s="1011"/>
      <c r="J59" s="1011"/>
      <c r="K59" s="1011"/>
      <c r="L59" s="1011"/>
      <c r="M59" s="1011"/>
      <c r="N59" s="1011"/>
      <c r="O59" s="1133"/>
      <c r="P59" s="1133"/>
      <c r="Q59" s="1011"/>
    </row>
    <row r="60" spans="1:17" x14ac:dyDescent="0.25">
      <c r="A60" s="1011"/>
      <c r="B60" s="1011"/>
      <c r="C60" s="1011"/>
      <c r="D60" s="1011"/>
      <c r="E60" s="1011"/>
      <c r="F60" s="1011"/>
      <c r="G60" s="1011"/>
      <c r="H60" s="1011"/>
      <c r="I60" s="1011"/>
      <c r="J60" s="1011"/>
      <c r="K60" s="1011"/>
      <c r="L60" s="1011"/>
      <c r="M60" s="1011"/>
      <c r="N60" s="1011"/>
      <c r="O60" s="1133"/>
      <c r="P60" s="1133"/>
      <c r="Q60" s="1011"/>
    </row>
    <row r="61" spans="1:17" x14ac:dyDescent="0.25">
      <c r="A61" s="1011"/>
      <c r="B61" s="1011"/>
      <c r="C61" s="1011"/>
      <c r="D61" s="1011"/>
      <c r="E61" s="1011"/>
      <c r="F61" s="1011"/>
      <c r="G61" s="1011"/>
      <c r="H61" s="1011"/>
      <c r="I61" s="1011"/>
      <c r="J61" s="1011"/>
      <c r="K61" s="1011"/>
      <c r="L61" s="1011"/>
      <c r="M61" s="1011"/>
      <c r="N61" s="1011"/>
      <c r="O61" s="1133"/>
      <c r="P61" s="1133"/>
      <c r="Q61" s="1011"/>
    </row>
    <row r="62" spans="1:17" x14ac:dyDescent="0.25">
      <c r="A62" s="1011"/>
      <c r="B62" s="1011"/>
      <c r="C62" s="1011"/>
      <c r="D62" s="1011"/>
      <c r="E62" s="1011"/>
      <c r="F62" s="1011"/>
      <c r="G62" s="1011"/>
      <c r="H62" s="1011"/>
      <c r="I62" s="1011"/>
      <c r="J62" s="1011"/>
      <c r="K62" s="1011"/>
      <c r="L62" s="1011"/>
      <c r="M62" s="1011"/>
      <c r="N62" s="1011"/>
      <c r="O62" s="1133"/>
      <c r="P62" s="1133"/>
      <c r="Q62" s="1011"/>
    </row>
    <row r="63" spans="1:17" x14ac:dyDescent="0.25">
      <c r="A63" s="1011"/>
      <c r="B63" s="1011"/>
      <c r="C63" s="1011"/>
      <c r="D63" s="1011"/>
      <c r="E63" s="1011"/>
      <c r="F63" s="1011"/>
      <c r="G63" s="1011"/>
      <c r="H63" s="1011"/>
      <c r="I63" s="1011"/>
      <c r="J63" s="1011"/>
      <c r="K63" s="1011"/>
      <c r="L63" s="1011"/>
      <c r="M63" s="1011"/>
      <c r="N63" s="1011"/>
      <c r="O63" s="1133"/>
      <c r="P63" s="1133"/>
      <c r="Q63" s="1011"/>
    </row>
    <row r="64" spans="1:17" x14ac:dyDescent="0.25">
      <c r="A64" s="1011"/>
      <c r="B64" s="1011"/>
      <c r="C64" s="1011"/>
      <c r="D64" s="1011"/>
      <c r="E64" s="1011"/>
      <c r="F64" s="1011"/>
      <c r="G64" s="1011"/>
      <c r="H64" s="1011"/>
      <c r="I64" s="1011"/>
      <c r="J64" s="1011"/>
      <c r="K64" s="1011"/>
      <c r="L64" s="1011"/>
      <c r="M64" s="1011"/>
      <c r="N64" s="1011"/>
      <c r="O64" s="1133"/>
      <c r="P64" s="1133"/>
      <c r="Q64" s="1011"/>
    </row>
    <row r="65" spans="1:17" x14ac:dyDescent="0.25">
      <c r="A65" s="1011"/>
      <c r="B65" s="1011"/>
      <c r="C65" s="1011"/>
      <c r="D65" s="1011"/>
      <c r="E65" s="1011"/>
      <c r="F65" s="1011"/>
      <c r="G65" s="1011"/>
      <c r="H65" s="1011"/>
      <c r="I65" s="1011"/>
      <c r="J65" s="1011"/>
      <c r="K65" s="1011"/>
      <c r="L65" s="1011"/>
      <c r="M65" s="1011"/>
      <c r="N65" s="1011"/>
      <c r="O65" s="1133"/>
      <c r="P65" s="1133"/>
      <c r="Q65" s="1011"/>
    </row>
    <row r="66" spans="1:17" x14ac:dyDescent="0.25">
      <c r="A66" s="1011"/>
      <c r="B66" s="1011"/>
      <c r="C66" s="1011"/>
      <c r="D66" s="1011"/>
      <c r="E66" s="1011"/>
      <c r="F66" s="1011"/>
      <c r="G66" s="1011"/>
      <c r="H66" s="1011"/>
      <c r="I66" s="1011"/>
      <c r="J66" s="1011"/>
      <c r="K66" s="1011"/>
      <c r="L66" s="1011"/>
      <c r="M66" s="1011"/>
      <c r="N66" s="1011"/>
      <c r="O66" s="1133"/>
      <c r="P66" s="1133"/>
      <c r="Q66" s="1011"/>
    </row>
    <row r="67" spans="1:17" x14ac:dyDescent="0.25">
      <c r="A67" s="1011"/>
      <c r="B67" s="1011"/>
      <c r="C67" s="1011"/>
      <c r="D67" s="1011"/>
      <c r="E67" s="1011"/>
      <c r="F67" s="1011"/>
      <c r="G67" s="1011"/>
      <c r="H67" s="1011"/>
      <c r="I67" s="1011"/>
      <c r="J67" s="1011"/>
      <c r="K67" s="1011"/>
      <c r="L67" s="1011"/>
      <c r="M67" s="1011"/>
      <c r="N67" s="1011"/>
      <c r="O67" s="1133"/>
      <c r="P67" s="1133"/>
      <c r="Q67" s="1011"/>
    </row>
    <row r="68" spans="1:17" x14ac:dyDescent="0.25">
      <c r="A68" s="1011"/>
      <c r="B68" s="1011"/>
      <c r="C68" s="1011"/>
      <c r="D68" s="1011"/>
      <c r="E68" s="1011"/>
      <c r="F68" s="1011"/>
      <c r="G68" s="1011"/>
      <c r="H68" s="1011"/>
      <c r="I68" s="1011"/>
      <c r="J68" s="1011"/>
      <c r="K68" s="1011"/>
      <c r="L68" s="1011"/>
      <c r="M68" s="1011"/>
      <c r="N68" s="1011"/>
      <c r="O68" s="1133"/>
      <c r="P68" s="1133"/>
      <c r="Q68" s="1011"/>
    </row>
    <row r="69" spans="1:17" x14ac:dyDescent="0.25">
      <c r="A69" s="1011"/>
      <c r="B69" s="1011"/>
      <c r="C69" s="1011"/>
      <c r="D69" s="1011"/>
      <c r="E69" s="1011"/>
      <c r="F69" s="1011"/>
      <c r="G69" s="1011"/>
      <c r="H69" s="1011"/>
      <c r="I69" s="1011"/>
      <c r="J69" s="1011"/>
      <c r="K69" s="1011"/>
      <c r="L69" s="1011"/>
      <c r="M69" s="1011"/>
      <c r="N69" s="1011"/>
      <c r="O69" s="1133"/>
      <c r="P69" s="1133"/>
      <c r="Q69" s="1011"/>
    </row>
    <row r="70" spans="1:17" x14ac:dyDescent="0.25">
      <c r="A70" s="1011"/>
      <c r="B70" s="1011"/>
      <c r="C70" s="1011"/>
      <c r="D70" s="1011"/>
      <c r="E70" s="1011"/>
      <c r="F70" s="1011"/>
      <c r="G70" s="1011"/>
      <c r="H70" s="1011"/>
      <c r="I70" s="1011"/>
      <c r="J70" s="1011"/>
      <c r="K70" s="1011"/>
      <c r="L70" s="1011"/>
      <c r="M70" s="1011"/>
      <c r="N70" s="1011"/>
      <c r="O70" s="1133"/>
      <c r="P70" s="1133"/>
      <c r="Q70" s="1011"/>
    </row>
    <row r="71" spans="1:17" x14ac:dyDescent="0.25">
      <c r="A71" s="1011"/>
      <c r="B71" s="1011"/>
      <c r="C71" s="1011"/>
      <c r="D71" s="1011"/>
      <c r="E71" s="1011"/>
      <c r="F71" s="1011"/>
      <c r="G71" s="1011"/>
      <c r="H71" s="1011"/>
      <c r="I71" s="1011"/>
      <c r="J71" s="1011"/>
      <c r="K71" s="1011"/>
      <c r="L71" s="1011"/>
      <c r="M71" s="1011"/>
      <c r="N71" s="1011"/>
      <c r="O71" s="1133"/>
      <c r="P71" s="1133"/>
      <c r="Q71" s="1011"/>
    </row>
    <row r="72" spans="1:17" x14ac:dyDescent="0.25">
      <c r="A72" s="1011"/>
      <c r="B72" s="1011"/>
      <c r="C72" s="1011"/>
      <c r="D72" s="1011"/>
      <c r="E72" s="1011"/>
      <c r="F72" s="1011"/>
      <c r="G72" s="1011"/>
      <c r="H72" s="1011"/>
      <c r="I72" s="1011"/>
      <c r="J72" s="1011"/>
      <c r="K72" s="1011"/>
      <c r="L72" s="1011"/>
      <c r="M72" s="1011"/>
      <c r="N72" s="1011"/>
      <c r="O72" s="1133"/>
      <c r="P72" s="1133"/>
      <c r="Q72" s="1011"/>
    </row>
    <row r="73" spans="1:17" x14ac:dyDescent="0.25">
      <c r="A73" s="1011"/>
      <c r="B73" s="1011"/>
      <c r="C73" s="1011"/>
      <c r="D73" s="1011"/>
      <c r="E73" s="1011"/>
      <c r="F73" s="1011"/>
      <c r="G73" s="1011"/>
      <c r="H73" s="1011"/>
      <c r="I73" s="1011"/>
      <c r="J73" s="1011"/>
      <c r="K73" s="1011"/>
      <c r="L73" s="1011"/>
      <c r="M73" s="1011"/>
      <c r="N73" s="1011"/>
      <c r="O73" s="1133"/>
      <c r="P73" s="1133"/>
      <c r="Q73" s="1011"/>
    </row>
    <row r="74" spans="1:17" x14ac:dyDescent="0.25">
      <c r="A74" s="1011"/>
      <c r="B74" s="1011"/>
      <c r="C74" s="1011"/>
      <c r="D74" s="1011"/>
      <c r="E74" s="1011"/>
      <c r="F74" s="1011"/>
      <c r="G74" s="1011"/>
      <c r="H74" s="1011"/>
      <c r="I74" s="1011"/>
      <c r="J74" s="1011"/>
      <c r="K74" s="1011"/>
      <c r="L74" s="1011"/>
      <c r="M74" s="1011"/>
      <c r="N74" s="1011"/>
      <c r="O74" s="1133"/>
      <c r="P74" s="1133"/>
      <c r="Q74" s="1011"/>
    </row>
    <row r="75" spans="1:17" x14ac:dyDescent="0.25">
      <c r="A75" s="1011"/>
      <c r="B75" s="1011"/>
      <c r="C75" s="1011"/>
      <c r="D75" s="1011"/>
      <c r="E75" s="1011"/>
      <c r="F75" s="1011"/>
      <c r="G75" s="1011"/>
      <c r="H75" s="1011"/>
      <c r="I75" s="1011"/>
      <c r="J75" s="1011"/>
      <c r="K75" s="1011"/>
      <c r="L75" s="1011"/>
      <c r="M75" s="1011"/>
      <c r="N75" s="1011"/>
      <c r="O75" s="1133"/>
      <c r="P75" s="1133"/>
      <c r="Q75" s="1011"/>
    </row>
    <row r="76" spans="1:17" x14ac:dyDescent="0.25">
      <c r="A76" s="1011"/>
      <c r="B76" s="1011"/>
      <c r="C76" s="1011"/>
      <c r="D76" s="1011"/>
      <c r="E76" s="1011"/>
      <c r="F76" s="1011"/>
      <c r="G76" s="1011"/>
      <c r="H76" s="1011"/>
      <c r="I76" s="1011"/>
      <c r="J76" s="1011"/>
      <c r="K76" s="1011"/>
      <c r="L76" s="1011"/>
      <c r="M76" s="1011"/>
      <c r="N76" s="1011"/>
      <c r="O76" s="1133"/>
      <c r="P76" s="1133"/>
      <c r="Q76" s="1011"/>
    </row>
    <row r="77" spans="1:17" x14ac:dyDescent="0.25">
      <c r="A77" s="1011"/>
      <c r="B77" s="1011"/>
      <c r="C77" s="1011"/>
      <c r="D77" s="1011"/>
      <c r="E77" s="1011"/>
      <c r="F77" s="1011"/>
      <c r="G77" s="1011"/>
      <c r="H77" s="1011"/>
      <c r="I77" s="1011"/>
      <c r="J77" s="1011"/>
      <c r="K77" s="1011"/>
      <c r="L77" s="1011"/>
      <c r="M77" s="1011"/>
      <c r="N77" s="1011"/>
      <c r="O77" s="1133"/>
      <c r="P77" s="1133"/>
      <c r="Q77" s="1011"/>
    </row>
    <row r="78" spans="1:17" x14ac:dyDescent="0.25">
      <c r="A78" s="1011"/>
      <c r="B78" s="1011"/>
      <c r="C78" s="1011"/>
      <c r="D78" s="1011"/>
      <c r="E78" s="1011"/>
      <c r="F78" s="1011"/>
      <c r="G78" s="1011"/>
      <c r="H78" s="1011"/>
      <c r="I78" s="1011"/>
      <c r="J78" s="1011"/>
      <c r="K78" s="1011"/>
      <c r="L78" s="1011"/>
      <c r="M78" s="1011"/>
      <c r="N78" s="1011"/>
      <c r="O78" s="1133"/>
      <c r="P78" s="1133"/>
      <c r="Q78" s="1011"/>
    </row>
    <row r="79" spans="1:17" x14ac:dyDescent="0.25">
      <c r="A79" s="1011"/>
      <c r="B79" s="1011"/>
      <c r="C79" s="1011"/>
      <c r="D79" s="1011"/>
      <c r="E79" s="1011"/>
      <c r="F79" s="1011"/>
      <c r="G79" s="1011"/>
      <c r="H79" s="1011"/>
      <c r="I79" s="1011"/>
      <c r="J79" s="1011"/>
      <c r="K79" s="1011"/>
      <c r="L79" s="1011"/>
      <c r="M79" s="1011"/>
      <c r="N79" s="1011"/>
      <c r="O79" s="1133"/>
      <c r="P79" s="1133"/>
      <c r="Q79" s="1011"/>
    </row>
    <row r="80" spans="1:17" x14ac:dyDescent="0.25">
      <c r="A80" s="1011"/>
      <c r="B80" s="1011"/>
      <c r="C80" s="1011"/>
      <c r="D80" s="1011"/>
      <c r="E80" s="1011"/>
      <c r="F80" s="1011"/>
      <c r="G80" s="1011"/>
      <c r="H80" s="1011"/>
      <c r="I80" s="1011"/>
      <c r="J80" s="1011"/>
      <c r="K80" s="1011"/>
      <c r="L80" s="1011"/>
      <c r="M80" s="1011"/>
      <c r="N80" s="1011"/>
      <c r="O80" s="1133"/>
      <c r="P80" s="1133"/>
      <c r="Q80" s="1011"/>
    </row>
    <row r="81" spans="1:17" x14ac:dyDescent="0.25">
      <c r="A81" s="1011"/>
      <c r="B81" s="1011"/>
      <c r="C81" s="1011"/>
      <c r="D81" s="1011"/>
      <c r="E81" s="1011"/>
      <c r="F81" s="1011"/>
      <c r="G81" s="1011"/>
      <c r="H81" s="1011"/>
      <c r="I81" s="1011"/>
      <c r="J81" s="1011"/>
      <c r="K81" s="1011"/>
      <c r="L81" s="1011"/>
      <c r="M81" s="1011"/>
      <c r="N81" s="1011"/>
      <c r="O81" s="1133"/>
      <c r="P81" s="1133"/>
      <c r="Q81" s="1011"/>
    </row>
    <row r="82" spans="1:17" x14ac:dyDescent="0.25">
      <c r="A82" s="1011"/>
      <c r="B82" s="1011"/>
      <c r="C82" s="1011"/>
      <c r="D82" s="1011"/>
      <c r="E82" s="1011"/>
      <c r="F82" s="1011"/>
      <c r="G82" s="1011"/>
      <c r="H82" s="1011"/>
      <c r="I82" s="1011"/>
      <c r="J82" s="1011"/>
      <c r="K82" s="1011"/>
      <c r="L82" s="1011"/>
      <c r="M82" s="1011"/>
      <c r="N82" s="1011"/>
      <c r="O82" s="1133"/>
      <c r="P82" s="1133"/>
      <c r="Q82" s="1011"/>
    </row>
    <row r="83" spans="1:17" x14ac:dyDescent="0.25">
      <c r="A83" s="1011"/>
      <c r="B83" s="1011"/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  <c r="M83" s="1011"/>
      <c r="N83" s="1011"/>
      <c r="O83" s="1133"/>
      <c r="P83" s="1133"/>
      <c r="Q83" s="1011"/>
    </row>
    <row r="84" spans="1:17" x14ac:dyDescent="0.25">
      <c r="A84" s="1011"/>
      <c r="B84" s="1011"/>
      <c r="C84" s="1011"/>
      <c r="D84" s="1011"/>
      <c r="E84" s="1011"/>
      <c r="F84" s="1011"/>
      <c r="G84" s="1011"/>
      <c r="H84" s="1011"/>
      <c r="I84" s="1011"/>
      <c r="J84" s="1011"/>
      <c r="K84" s="1011"/>
      <c r="L84" s="1011"/>
      <c r="M84" s="1011"/>
      <c r="N84" s="1011"/>
      <c r="O84" s="1133"/>
      <c r="P84" s="1133"/>
      <c r="Q84" s="1011"/>
    </row>
    <row r="85" spans="1:17" x14ac:dyDescent="0.25">
      <c r="A85" s="1011"/>
      <c r="B85" s="1011"/>
      <c r="C85" s="1011"/>
      <c r="D85" s="1011"/>
      <c r="E85" s="1011"/>
      <c r="F85" s="1011"/>
      <c r="G85" s="1011"/>
      <c r="H85" s="1011"/>
      <c r="I85" s="1011"/>
      <c r="J85" s="1011"/>
      <c r="K85" s="1011"/>
      <c r="L85" s="1011"/>
      <c r="M85" s="1011"/>
      <c r="N85" s="1011"/>
      <c r="O85" s="1133"/>
      <c r="P85" s="1133"/>
      <c r="Q85" s="1011"/>
    </row>
    <row r="86" spans="1:17" x14ac:dyDescent="0.25">
      <c r="A86" s="1011"/>
      <c r="B86" s="1011"/>
      <c r="C86" s="1011"/>
      <c r="D86" s="1011"/>
      <c r="E86" s="1011"/>
      <c r="F86" s="1011"/>
      <c r="G86" s="1011"/>
      <c r="H86" s="1011"/>
      <c r="I86" s="1011"/>
      <c r="J86" s="1011"/>
      <c r="K86" s="1011"/>
      <c r="L86" s="1011"/>
      <c r="M86" s="1011"/>
      <c r="N86" s="1011"/>
      <c r="O86" s="1133"/>
      <c r="P86" s="1133"/>
      <c r="Q86" s="1011"/>
    </row>
    <row r="87" spans="1:17" x14ac:dyDescent="0.25">
      <c r="A87" s="1011"/>
      <c r="B87" s="1011"/>
      <c r="C87" s="1011"/>
      <c r="D87" s="1011"/>
      <c r="E87" s="1011"/>
      <c r="F87" s="1011"/>
      <c r="G87" s="1011"/>
      <c r="H87" s="1011"/>
      <c r="I87" s="1011"/>
      <c r="J87" s="1011"/>
      <c r="K87" s="1011"/>
      <c r="L87" s="1011"/>
      <c r="M87" s="1011"/>
      <c r="N87" s="1011"/>
      <c r="O87" s="1133"/>
      <c r="P87" s="1133"/>
      <c r="Q87" s="1011"/>
    </row>
    <row r="88" spans="1:17" x14ac:dyDescent="0.25">
      <c r="A88" s="1011"/>
      <c r="B88" s="1011"/>
      <c r="C88" s="1011"/>
      <c r="D88" s="1011"/>
      <c r="E88" s="1011"/>
      <c r="F88" s="1011"/>
      <c r="G88" s="1011"/>
      <c r="H88" s="1011"/>
      <c r="I88" s="1011"/>
      <c r="J88" s="1011"/>
      <c r="K88" s="1011"/>
      <c r="L88" s="1011"/>
      <c r="M88" s="1011"/>
      <c r="N88" s="1011"/>
      <c r="O88" s="1133"/>
      <c r="P88" s="1133"/>
      <c r="Q88" s="1011"/>
    </row>
    <row r="89" spans="1:17" x14ac:dyDescent="0.25">
      <c r="A89" s="1011"/>
      <c r="B89" s="1011"/>
      <c r="C89" s="1011"/>
      <c r="D89" s="1011"/>
      <c r="E89" s="1011"/>
      <c r="F89" s="1011"/>
      <c r="G89" s="1011"/>
      <c r="H89" s="1011"/>
      <c r="I89" s="1011"/>
      <c r="J89" s="1011"/>
      <c r="K89" s="1011"/>
      <c r="L89" s="1011"/>
      <c r="M89" s="1011"/>
      <c r="N89" s="1011"/>
      <c r="O89" s="1133"/>
      <c r="P89" s="1133"/>
      <c r="Q89" s="1011"/>
    </row>
    <row r="90" spans="1:17" x14ac:dyDescent="0.25">
      <c r="A90" s="1011"/>
      <c r="B90" s="1011"/>
      <c r="C90" s="1011"/>
      <c r="D90" s="1011"/>
      <c r="E90" s="1011"/>
      <c r="F90" s="1011"/>
      <c r="G90" s="1011"/>
      <c r="H90" s="1011"/>
      <c r="I90" s="1011"/>
      <c r="J90" s="1011"/>
      <c r="K90" s="1011"/>
      <c r="L90" s="1011"/>
      <c r="M90" s="1011"/>
      <c r="N90" s="1011"/>
      <c r="O90" s="1133"/>
      <c r="P90" s="1133"/>
      <c r="Q90" s="1011"/>
    </row>
    <row r="91" spans="1:17" x14ac:dyDescent="0.25">
      <c r="A91" s="1011"/>
      <c r="B91" s="1011"/>
      <c r="C91" s="1011"/>
      <c r="D91" s="1011"/>
      <c r="E91" s="1011"/>
      <c r="F91" s="1011"/>
      <c r="G91" s="1011"/>
      <c r="H91" s="1011"/>
      <c r="I91" s="1011"/>
      <c r="J91" s="1011"/>
      <c r="K91" s="1011"/>
      <c r="L91" s="1011"/>
      <c r="M91" s="1011"/>
      <c r="N91" s="1011"/>
      <c r="O91" s="1133"/>
      <c r="P91" s="1133"/>
      <c r="Q91" s="1011"/>
    </row>
    <row r="92" spans="1:17" x14ac:dyDescent="0.25">
      <c r="A92" s="1011"/>
      <c r="B92" s="1011"/>
      <c r="C92" s="1011"/>
      <c r="D92" s="1011"/>
      <c r="E92" s="1011"/>
      <c r="F92" s="1011"/>
      <c r="G92" s="1011"/>
      <c r="H92" s="1011"/>
      <c r="I92" s="1011"/>
      <c r="J92" s="1011"/>
      <c r="K92" s="1011"/>
      <c r="L92" s="1011"/>
      <c r="M92" s="1011"/>
      <c r="N92" s="1011"/>
      <c r="O92" s="1133"/>
      <c r="P92" s="1133"/>
      <c r="Q92" s="1011"/>
    </row>
    <row r="93" spans="1:17" x14ac:dyDescent="0.25">
      <c r="A93" s="1011"/>
      <c r="B93" s="1011"/>
      <c r="C93" s="1011"/>
      <c r="D93" s="1011"/>
      <c r="E93" s="1011"/>
      <c r="F93" s="1011"/>
      <c r="G93" s="1011"/>
      <c r="H93" s="1011"/>
      <c r="I93" s="1011"/>
      <c r="J93" s="1011"/>
      <c r="K93" s="1011"/>
      <c r="L93" s="1011"/>
      <c r="M93" s="1011"/>
      <c r="N93" s="1011"/>
      <c r="O93" s="1133"/>
      <c r="P93" s="1133"/>
      <c r="Q93" s="1011"/>
    </row>
    <row r="94" spans="1:17" x14ac:dyDescent="0.25">
      <c r="A94" s="1011"/>
      <c r="B94" s="1011"/>
      <c r="C94" s="1011"/>
      <c r="D94" s="1011"/>
      <c r="E94" s="1011"/>
      <c r="F94" s="1011"/>
      <c r="G94" s="1011"/>
      <c r="H94" s="1011"/>
      <c r="I94" s="1011"/>
      <c r="J94" s="1011"/>
      <c r="K94" s="1011"/>
      <c r="L94" s="1011"/>
      <c r="M94" s="1011"/>
      <c r="N94" s="1011"/>
      <c r="O94" s="1133"/>
      <c r="P94" s="1133"/>
      <c r="Q94" s="1011"/>
    </row>
    <row r="95" spans="1:17" x14ac:dyDescent="0.25">
      <c r="A95" s="1011"/>
      <c r="B95" s="1011"/>
      <c r="C95" s="1011"/>
      <c r="D95" s="1011"/>
      <c r="E95" s="1011"/>
      <c r="F95" s="1011"/>
      <c r="G95" s="1011"/>
      <c r="H95" s="1011"/>
      <c r="I95" s="1011"/>
      <c r="J95" s="1011"/>
      <c r="K95" s="1011"/>
      <c r="L95" s="1011"/>
      <c r="M95" s="1011"/>
      <c r="N95" s="1011"/>
      <c r="O95" s="1133"/>
      <c r="P95" s="1133"/>
      <c r="Q95" s="1011"/>
    </row>
    <row r="96" spans="1:17" x14ac:dyDescent="0.25">
      <c r="A96" s="1011"/>
      <c r="B96" s="1011"/>
      <c r="C96" s="1011"/>
      <c r="D96" s="1011"/>
      <c r="E96" s="1011"/>
      <c r="F96" s="1011"/>
      <c r="G96" s="1011"/>
      <c r="H96" s="1011"/>
      <c r="I96" s="1011"/>
      <c r="J96" s="1011"/>
      <c r="K96" s="1011"/>
      <c r="L96" s="1011"/>
      <c r="M96" s="1011"/>
      <c r="N96" s="1011"/>
      <c r="O96" s="1133"/>
      <c r="P96" s="1133"/>
      <c r="Q96" s="1011"/>
    </row>
    <row r="97" spans="1:17" x14ac:dyDescent="0.25">
      <c r="A97" s="1011"/>
      <c r="B97" s="1011"/>
      <c r="C97" s="1011"/>
      <c r="D97" s="1011"/>
      <c r="E97" s="1011"/>
      <c r="F97" s="1011"/>
      <c r="G97" s="1011"/>
      <c r="H97" s="1011"/>
      <c r="I97" s="1011"/>
      <c r="J97" s="1011"/>
      <c r="K97" s="1011"/>
      <c r="L97" s="1011"/>
      <c r="M97" s="1011"/>
      <c r="N97" s="1011"/>
      <c r="O97" s="1133"/>
      <c r="P97" s="1133"/>
      <c r="Q97" s="1011"/>
    </row>
    <row r="98" spans="1:17" x14ac:dyDescent="0.25">
      <c r="A98" s="1011"/>
      <c r="B98" s="1011"/>
      <c r="C98" s="1011"/>
      <c r="D98" s="1011"/>
      <c r="E98" s="1011"/>
      <c r="F98" s="1011"/>
      <c r="G98" s="1011"/>
      <c r="H98" s="1011"/>
      <c r="I98" s="1011"/>
      <c r="J98" s="1011"/>
      <c r="K98" s="1011"/>
      <c r="L98" s="1011"/>
      <c r="M98" s="1011"/>
      <c r="N98" s="1011"/>
      <c r="O98" s="1133"/>
      <c r="P98" s="1133"/>
      <c r="Q98" s="1011"/>
    </row>
    <row r="99" spans="1:17" x14ac:dyDescent="0.25">
      <c r="A99" s="1011"/>
      <c r="B99" s="1011"/>
      <c r="C99" s="1011"/>
      <c r="D99" s="1011"/>
      <c r="E99" s="1011"/>
      <c r="F99" s="1011"/>
      <c r="G99" s="1011"/>
      <c r="H99" s="1011"/>
      <c r="I99" s="1011"/>
      <c r="J99" s="1011"/>
      <c r="K99" s="1011"/>
      <c r="L99" s="1011"/>
      <c r="M99" s="1011"/>
      <c r="N99" s="1011"/>
      <c r="O99" s="1133"/>
      <c r="P99" s="1133"/>
      <c r="Q99" s="1011"/>
    </row>
    <row r="100" spans="1:17" x14ac:dyDescent="0.25">
      <c r="A100" s="1011"/>
      <c r="B100" s="1011"/>
      <c r="C100" s="1011"/>
      <c r="D100" s="1011"/>
      <c r="E100" s="1011"/>
      <c r="F100" s="1011"/>
      <c r="G100" s="1011"/>
      <c r="H100" s="1011"/>
      <c r="I100" s="1011"/>
      <c r="J100" s="1011"/>
      <c r="K100" s="1011"/>
      <c r="L100" s="1011"/>
      <c r="M100" s="1011"/>
      <c r="N100" s="1011"/>
      <c r="O100" s="1133"/>
      <c r="P100" s="1133"/>
      <c r="Q100" s="1011"/>
    </row>
    <row r="101" spans="1:17" x14ac:dyDescent="0.25">
      <c r="A101" s="1011"/>
      <c r="B101" s="1011"/>
      <c r="C101" s="1011"/>
      <c r="D101" s="1011"/>
      <c r="E101" s="1011"/>
      <c r="F101" s="1011"/>
      <c r="G101" s="1011"/>
      <c r="H101" s="1011"/>
      <c r="I101" s="1011"/>
      <c r="J101" s="1011"/>
      <c r="K101" s="1011"/>
      <c r="L101" s="1011"/>
      <c r="M101" s="1011"/>
      <c r="N101" s="1011"/>
      <c r="O101" s="1133"/>
      <c r="P101" s="1133"/>
      <c r="Q101" s="1011"/>
    </row>
    <row r="102" spans="1:17" x14ac:dyDescent="0.25">
      <c r="A102" s="1011"/>
      <c r="B102" s="1011"/>
      <c r="C102" s="1011"/>
      <c r="D102" s="1011"/>
      <c r="E102" s="1011"/>
      <c r="F102" s="1011"/>
      <c r="G102" s="1011"/>
      <c r="H102" s="1011"/>
      <c r="I102" s="1011"/>
      <c r="J102" s="1011"/>
      <c r="K102" s="1011"/>
      <c r="L102" s="1011"/>
      <c r="M102" s="1011"/>
      <c r="N102" s="1011"/>
      <c r="O102" s="1133"/>
      <c r="P102" s="1133"/>
      <c r="Q102" s="1011"/>
    </row>
    <row r="103" spans="1:17" x14ac:dyDescent="0.25">
      <c r="A103" s="1011"/>
      <c r="B103" s="1011"/>
      <c r="C103" s="1011"/>
      <c r="D103" s="1011"/>
      <c r="E103" s="1011"/>
      <c r="F103" s="1011"/>
      <c r="G103" s="1011"/>
      <c r="H103" s="1011"/>
      <c r="I103" s="1011"/>
      <c r="J103" s="1011"/>
      <c r="K103" s="1011"/>
      <c r="L103" s="1011"/>
      <c r="M103" s="1011"/>
      <c r="N103" s="1011"/>
      <c r="O103" s="1133"/>
      <c r="P103" s="1133"/>
      <c r="Q103" s="1011"/>
    </row>
    <row r="104" spans="1:17" x14ac:dyDescent="0.25">
      <c r="A104" s="1011"/>
      <c r="B104" s="1011"/>
      <c r="C104" s="1011"/>
      <c r="D104" s="1011"/>
      <c r="E104" s="1011"/>
      <c r="F104" s="1011"/>
      <c r="G104" s="1011"/>
      <c r="H104" s="1011"/>
      <c r="I104" s="1011"/>
      <c r="J104" s="1011"/>
      <c r="K104" s="1011"/>
      <c r="L104" s="1011"/>
      <c r="M104" s="1011"/>
      <c r="N104" s="1011"/>
      <c r="O104" s="1133"/>
      <c r="P104" s="1133"/>
      <c r="Q104" s="1011"/>
    </row>
    <row r="105" spans="1:17" x14ac:dyDescent="0.25">
      <c r="A105" s="1011"/>
      <c r="B105" s="1011"/>
      <c r="C105" s="1011"/>
      <c r="D105" s="1011"/>
      <c r="E105" s="1011"/>
      <c r="F105" s="1011"/>
      <c r="G105" s="1011"/>
      <c r="H105" s="1011"/>
      <c r="I105" s="1011"/>
      <c r="J105" s="1011"/>
      <c r="K105" s="1011"/>
      <c r="L105" s="1011"/>
      <c r="M105" s="1011"/>
      <c r="N105" s="1011"/>
      <c r="O105" s="1133"/>
      <c r="P105" s="1133"/>
      <c r="Q105" s="1011"/>
    </row>
    <row r="106" spans="1:17" x14ac:dyDescent="0.25">
      <c r="A106" s="1011"/>
      <c r="B106" s="1011"/>
      <c r="C106" s="1011"/>
      <c r="D106" s="1011"/>
      <c r="E106" s="1011"/>
      <c r="F106" s="1011"/>
      <c r="G106" s="1011"/>
      <c r="H106" s="1011"/>
      <c r="I106" s="1011"/>
      <c r="J106" s="1011"/>
      <c r="K106" s="1011"/>
      <c r="L106" s="1011"/>
      <c r="M106" s="1011"/>
      <c r="N106" s="1011"/>
      <c r="O106" s="1133"/>
      <c r="P106" s="1133"/>
      <c r="Q106" s="1011"/>
    </row>
    <row r="107" spans="1:17" x14ac:dyDescent="0.25">
      <c r="A107" s="1011"/>
      <c r="B107" s="1011"/>
      <c r="C107" s="1011"/>
      <c r="D107" s="1011"/>
      <c r="E107" s="1011"/>
      <c r="F107" s="1011"/>
      <c r="G107" s="1011"/>
      <c r="H107" s="1011"/>
      <c r="I107" s="1011"/>
      <c r="J107" s="1011"/>
      <c r="K107" s="1011"/>
      <c r="L107" s="1011"/>
      <c r="M107" s="1011"/>
      <c r="N107" s="1011"/>
      <c r="O107" s="1133"/>
      <c r="P107" s="1133"/>
      <c r="Q107" s="1011"/>
    </row>
    <row r="108" spans="1:17" x14ac:dyDescent="0.25">
      <c r="A108" s="1011"/>
      <c r="B108" s="1011"/>
      <c r="C108" s="1011"/>
      <c r="D108" s="1011"/>
      <c r="E108" s="1011"/>
      <c r="F108" s="1011"/>
      <c r="G108" s="1011"/>
      <c r="H108" s="1011"/>
      <c r="I108" s="1011"/>
      <c r="J108" s="1011"/>
      <c r="K108" s="1011"/>
      <c r="L108" s="1011"/>
      <c r="M108" s="1011"/>
      <c r="N108" s="1011"/>
      <c r="O108" s="1133"/>
      <c r="P108" s="1133"/>
      <c r="Q108" s="1011"/>
    </row>
    <row r="109" spans="1:17" x14ac:dyDescent="0.25">
      <c r="A109" s="1011"/>
      <c r="B109" s="1011"/>
      <c r="C109" s="1011"/>
      <c r="D109" s="1011"/>
      <c r="E109" s="1011"/>
      <c r="F109" s="1011"/>
      <c r="G109" s="1011"/>
      <c r="H109" s="1011"/>
      <c r="I109" s="1011"/>
      <c r="J109" s="1011"/>
      <c r="K109" s="1011"/>
      <c r="L109" s="1011"/>
      <c r="M109" s="1011"/>
      <c r="N109" s="1011"/>
      <c r="O109" s="1133"/>
      <c r="P109" s="1133"/>
      <c r="Q109" s="1011"/>
    </row>
    <row r="110" spans="1:17" x14ac:dyDescent="0.25">
      <c r="A110" s="1011"/>
      <c r="B110" s="1011"/>
      <c r="C110" s="1011"/>
      <c r="D110" s="1011"/>
      <c r="E110" s="1011"/>
      <c r="F110" s="1011"/>
      <c r="G110" s="1011"/>
      <c r="H110" s="1011"/>
      <c r="I110" s="1011"/>
      <c r="J110" s="1011"/>
      <c r="K110" s="1011"/>
      <c r="L110" s="1011"/>
      <c r="M110" s="1011"/>
      <c r="N110" s="1011"/>
      <c r="O110" s="1133"/>
      <c r="P110" s="1133"/>
      <c r="Q110" s="1011"/>
    </row>
    <row r="111" spans="1:17" x14ac:dyDescent="0.25">
      <c r="A111" s="1011"/>
      <c r="B111" s="1011"/>
      <c r="C111" s="1011"/>
      <c r="D111" s="1011"/>
      <c r="E111" s="1011"/>
      <c r="F111" s="1011"/>
      <c r="G111" s="1011"/>
      <c r="H111" s="1011"/>
      <c r="I111" s="1011"/>
      <c r="J111" s="1011"/>
      <c r="K111" s="1011"/>
      <c r="L111" s="1011"/>
      <c r="M111" s="1011"/>
      <c r="N111" s="1011"/>
      <c r="O111" s="1133"/>
      <c r="P111" s="1133"/>
      <c r="Q111" s="1011"/>
    </row>
    <row r="112" spans="1:17" x14ac:dyDescent="0.25">
      <c r="A112" s="1011"/>
      <c r="B112" s="1011"/>
      <c r="C112" s="1011"/>
      <c r="D112" s="1011"/>
      <c r="E112" s="1011"/>
      <c r="F112" s="1011"/>
      <c r="G112" s="1011"/>
      <c r="H112" s="1011"/>
      <c r="I112" s="1011"/>
      <c r="J112" s="1011"/>
      <c r="K112" s="1011"/>
      <c r="L112" s="1011"/>
      <c r="M112" s="1011"/>
      <c r="N112" s="1011"/>
      <c r="O112" s="1133"/>
      <c r="P112" s="1133"/>
      <c r="Q112" s="1011"/>
    </row>
    <row r="113" spans="1:17" x14ac:dyDescent="0.25">
      <c r="A113" s="1011"/>
      <c r="B113" s="1011"/>
      <c r="C113" s="1011"/>
      <c r="D113" s="1011"/>
      <c r="E113" s="1011"/>
      <c r="F113" s="1011"/>
      <c r="G113" s="1011"/>
      <c r="H113" s="1011"/>
      <c r="I113" s="1011"/>
      <c r="J113" s="1011"/>
      <c r="K113" s="1011"/>
      <c r="L113" s="1011"/>
      <c r="M113" s="1011"/>
      <c r="N113" s="1011"/>
      <c r="O113" s="1133"/>
      <c r="P113" s="1133"/>
      <c r="Q113" s="1011"/>
    </row>
    <row r="114" spans="1:17" x14ac:dyDescent="0.25">
      <c r="A114" s="1011"/>
      <c r="B114" s="1011"/>
      <c r="C114" s="1011"/>
      <c r="D114" s="1011"/>
      <c r="E114" s="1011"/>
      <c r="F114" s="1011"/>
      <c r="G114" s="1011"/>
      <c r="H114" s="1011"/>
      <c r="I114" s="1011"/>
      <c r="J114" s="1011"/>
      <c r="K114" s="1011"/>
      <c r="L114" s="1011"/>
      <c r="M114" s="1011"/>
      <c r="N114" s="1011"/>
      <c r="O114" s="1133"/>
      <c r="P114" s="1133"/>
      <c r="Q114" s="1011"/>
    </row>
    <row r="115" spans="1:17" x14ac:dyDescent="0.25">
      <c r="A115" s="1011"/>
      <c r="B115" s="1011"/>
      <c r="C115" s="1011"/>
      <c r="D115" s="1011"/>
      <c r="E115" s="1011"/>
      <c r="F115" s="1011"/>
      <c r="G115" s="1011"/>
      <c r="H115" s="1011"/>
      <c r="I115" s="1011"/>
      <c r="J115" s="1011"/>
      <c r="K115" s="1011"/>
      <c r="L115" s="1011"/>
      <c r="M115" s="1011"/>
      <c r="N115" s="1011"/>
      <c r="O115" s="1133"/>
      <c r="P115" s="1133"/>
      <c r="Q115" s="1011"/>
    </row>
    <row r="116" spans="1:17" x14ac:dyDescent="0.25">
      <c r="A116" s="1011"/>
      <c r="B116" s="1011"/>
      <c r="C116" s="1011"/>
      <c r="D116" s="1011"/>
      <c r="E116" s="1011"/>
      <c r="F116" s="1011"/>
      <c r="G116" s="1011"/>
      <c r="H116" s="1011"/>
      <c r="I116" s="1011"/>
      <c r="J116" s="1011"/>
      <c r="K116" s="1011"/>
      <c r="L116" s="1011"/>
      <c r="M116" s="1011"/>
      <c r="N116" s="1011"/>
      <c r="O116" s="1133"/>
      <c r="P116" s="1133"/>
      <c r="Q116" s="1011"/>
    </row>
    <row r="117" spans="1:17" x14ac:dyDescent="0.25">
      <c r="A117" s="1011"/>
      <c r="B117" s="1011"/>
      <c r="C117" s="1011"/>
      <c r="D117" s="1011"/>
      <c r="E117" s="1011"/>
      <c r="F117" s="1011"/>
      <c r="G117" s="1011"/>
      <c r="H117" s="1011"/>
      <c r="I117" s="1011"/>
      <c r="J117" s="1011"/>
      <c r="K117" s="1011"/>
      <c r="L117" s="1011"/>
      <c r="M117" s="1011"/>
      <c r="N117" s="1011"/>
      <c r="O117" s="1133"/>
      <c r="P117" s="1133"/>
      <c r="Q117" s="1011"/>
    </row>
    <row r="118" spans="1:17" x14ac:dyDescent="0.25">
      <c r="A118" s="1011"/>
      <c r="B118" s="1011"/>
      <c r="C118" s="1011"/>
      <c r="D118" s="1011"/>
      <c r="E118" s="1011"/>
      <c r="F118" s="1011"/>
      <c r="G118" s="1011"/>
      <c r="H118" s="1011"/>
      <c r="I118" s="1011"/>
      <c r="J118" s="1011"/>
      <c r="K118" s="1011"/>
      <c r="L118" s="1011"/>
      <c r="M118" s="1011"/>
      <c r="N118" s="1011"/>
      <c r="O118" s="1133"/>
      <c r="P118" s="1133"/>
      <c r="Q118" s="1011"/>
    </row>
    <row r="119" spans="1:17" x14ac:dyDescent="0.25">
      <c r="A119" s="1011"/>
      <c r="B119" s="1011"/>
      <c r="C119" s="1011"/>
      <c r="D119" s="1011"/>
      <c r="E119" s="1011"/>
      <c r="F119" s="1011"/>
      <c r="G119" s="1011"/>
      <c r="H119" s="1011"/>
      <c r="I119" s="1011"/>
      <c r="J119" s="1011"/>
      <c r="K119" s="1011"/>
      <c r="L119" s="1011"/>
      <c r="M119" s="1011"/>
      <c r="N119" s="1011"/>
      <c r="O119" s="1133"/>
      <c r="P119" s="1133"/>
      <c r="Q119" s="1011"/>
    </row>
    <row r="120" spans="1:17" x14ac:dyDescent="0.25">
      <c r="A120" s="1011"/>
      <c r="B120" s="1011"/>
      <c r="C120" s="1011"/>
      <c r="D120" s="1011"/>
      <c r="E120" s="1011"/>
      <c r="F120" s="1011"/>
      <c r="G120" s="1011"/>
      <c r="H120" s="1011"/>
      <c r="I120" s="1011"/>
      <c r="J120" s="1011"/>
      <c r="K120" s="1011"/>
      <c r="L120" s="1011"/>
      <c r="M120" s="1011"/>
      <c r="N120" s="1011"/>
      <c r="O120" s="1133"/>
      <c r="P120" s="1133"/>
      <c r="Q120" s="1011"/>
    </row>
    <row r="121" spans="1:17" x14ac:dyDescent="0.25">
      <c r="A121" s="1011"/>
      <c r="B121" s="1011"/>
      <c r="C121" s="1011"/>
      <c r="D121" s="1011"/>
      <c r="E121" s="1011"/>
      <c r="F121" s="1011"/>
      <c r="G121" s="1011"/>
      <c r="H121" s="1011"/>
      <c r="I121" s="1011"/>
      <c r="J121" s="1011"/>
      <c r="K121" s="1011"/>
      <c r="L121" s="1011"/>
      <c r="M121" s="1011"/>
      <c r="N121" s="1011"/>
      <c r="O121" s="1133"/>
      <c r="P121" s="1133"/>
      <c r="Q121" s="1011"/>
    </row>
    <row r="122" spans="1:17" x14ac:dyDescent="0.25">
      <c r="A122" s="1011"/>
      <c r="B122" s="1011"/>
      <c r="C122" s="1011"/>
      <c r="D122" s="1011"/>
      <c r="E122" s="1011"/>
      <c r="F122" s="1011"/>
      <c r="G122" s="1011"/>
      <c r="H122" s="1011"/>
      <c r="I122" s="1011"/>
      <c r="J122" s="1011"/>
      <c r="K122" s="1011"/>
      <c r="L122" s="1011"/>
      <c r="M122" s="1011"/>
      <c r="N122" s="1011"/>
      <c r="O122" s="1133"/>
      <c r="P122" s="1133"/>
      <c r="Q122" s="1011"/>
    </row>
    <row r="123" spans="1:17" x14ac:dyDescent="0.25">
      <c r="A123" s="1011"/>
      <c r="B123" s="1011"/>
      <c r="C123" s="1011"/>
      <c r="D123" s="1011"/>
      <c r="E123" s="1011"/>
      <c r="F123" s="1011"/>
      <c r="G123" s="1011"/>
      <c r="H123" s="1011"/>
      <c r="I123" s="1011"/>
      <c r="J123" s="1011"/>
      <c r="K123" s="1011"/>
      <c r="L123" s="1011"/>
      <c r="M123" s="1011"/>
      <c r="N123" s="1011"/>
      <c r="O123" s="1133"/>
      <c r="P123" s="1133"/>
      <c r="Q123" s="1011"/>
    </row>
    <row r="124" spans="1:17" x14ac:dyDescent="0.25">
      <c r="A124" s="1011"/>
      <c r="B124" s="1011"/>
      <c r="C124" s="1011"/>
      <c r="D124" s="1011"/>
      <c r="E124" s="1011"/>
      <c r="F124" s="1011"/>
      <c r="G124" s="1011"/>
      <c r="H124" s="1011"/>
      <c r="I124" s="1011"/>
      <c r="J124" s="1011"/>
      <c r="K124" s="1011"/>
      <c r="L124" s="1011"/>
      <c r="M124" s="1011"/>
      <c r="N124" s="1011"/>
      <c r="O124" s="1133"/>
      <c r="P124" s="1133"/>
      <c r="Q124" s="1011"/>
    </row>
    <row r="125" spans="1:17" x14ac:dyDescent="0.25">
      <c r="A125" s="1011"/>
      <c r="B125" s="1011"/>
      <c r="C125" s="1011"/>
      <c r="D125" s="1011"/>
      <c r="E125" s="1011"/>
      <c r="F125" s="1011"/>
      <c r="G125" s="1011"/>
      <c r="H125" s="1011"/>
      <c r="I125" s="1011"/>
      <c r="J125" s="1011"/>
      <c r="K125" s="1011"/>
      <c r="L125" s="1011"/>
      <c r="M125" s="1011"/>
      <c r="N125" s="1011"/>
      <c r="O125" s="1133"/>
      <c r="P125" s="1133"/>
      <c r="Q125" s="1011"/>
    </row>
    <row r="126" spans="1:17" x14ac:dyDescent="0.25">
      <c r="A126" s="1011"/>
      <c r="B126" s="1011"/>
      <c r="C126" s="1011"/>
      <c r="D126" s="1011"/>
      <c r="E126" s="1011"/>
      <c r="F126" s="1011"/>
      <c r="G126" s="1011"/>
      <c r="H126" s="1011"/>
      <c r="I126" s="1011"/>
      <c r="J126" s="1011"/>
      <c r="K126" s="1011"/>
      <c r="L126" s="1011"/>
      <c r="M126" s="1011"/>
      <c r="N126" s="1011"/>
      <c r="O126" s="1133"/>
      <c r="P126" s="1133"/>
      <c r="Q126" s="1011"/>
    </row>
    <row r="127" spans="1:17" x14ac:dyDescent="0.25">
      <c r="A127" s="1011"/>
      <c r="B127" s="1011"/>
      <c r="C127" s="1011"/>
      <c r="D127" s="1011"/>
      <c r="E127" s="1011"/>
      <c r="F127" s="1011"/>
      <c r="G127" s="1011"/>
      <c r="H127" s="1011"/>
      <c r="I127" s="1011"/>
      <c r="J127" s="1011"/>
      <c r="K127" s="1011"/>
      <c r="L127" s="1011"/>
      <c r="M127" s="1011"/>
      <c r="N127" s="1011"/>
      <c r="O127" s="1133"/>
      <c r="P127" s="1133"/>
      <c r="Q127" s="1011"/>
    </row>
    <row r="128" spans="1:17" x14ac:dyDescent="0.25">
      <c r="A128" s="1011"/>
      <c r="B128" s="1011"/>
      <c r="C128" s="1011"/>
      <c r="D128" s="1011"/>
      <c r="E128" s="1011"/>
      <c r="F128" s="1011"/>
      <c r="G128" s="1011"/>
      <c r="H128" s="1011"/>
      <c r="I128" s="1011"/>
      <c r="J128" s="1011"/>
      <c r="K128" s="1011"/>
      <c r="L128" s="1011"/>
      <c r="M128" s="1011"/>
      <c r="N128" s="1011"/>
      <c r="O128" s="1133"/>
      <c r="P128" s="1133"/>
      <c r="Q128" s="1011"/>
    </row>
    <row r="129" spans="1:17" x14ac:dyDescent="0.25">
      <c r="A129" s="1011"/>
      <c r="B129" s="1011"/>
      <c r="C129" s="1011"/>
      <c r="D129" s="1011"/>
      <c r="E129" s="1011"/>
      <c r="F129" s="1011"/>
      <c r="G129" s="1011"/>
      <c r="H129" s="1011"/>
      <c r="I129" s="1011"/>
      <c r="J129" s="1011"/>
      <c r="K129" s="1011"/>
      <c r="L129" s="1011"/>
      <c r="M129" s="1011"/>
      <c r="N129" s="1011"/>
      <c r="O129" s="1133"/>
      <c r="P129" s="1133"/>
      <c r="Q129" s="1011"/>
    </row>
    <row r="130" spans="1:17" x14ac:dyDescent="0.25">
      <c r="A130" s="1011"/>
      <c r="B130" s="1011"/>
      <c r="C130" s="1011"/>
      <c r="D130" s="1011"/>
      <c r="E130" s="1011"/>
      <c r="F130" s="1011"/>
      <c r="G130" s="1011"/>
      <c r="H130" s="1011"/>
      <c r="I130" s="1011"/>
      <c r="J130" s="1011"/>
      <c r="K130" s="1011"/>
      <c r="L130" s="1011"/>
      <c r="M130" s="1011"/>
      <c r="N130" s="1011"/>
      <c r="O130" s="1133"/>
      <c r="P130" s="1133"/>
      <c r="Q130" s="1011"/>
    </row>
    <row r="131" spans="1:17" x14ac:dyDescent="0.25">
      <c r="A131" s="1011"/>
      <c r="B131" s="1011"/>
      <c r="C131" s="1011"/>
      <c r="D131" s="1011"/>
      <c r="E131" s="1011"/>
      <c r="F131" s="1011"/>
      <c r="G131" s="1011"/>
      <c r="H131" s="1011"/>
      <c r="I131" s="1011"/>
      <c r="J131" s="1011"/>
      <c r="K131" s="1011"/>
      <c r="L131" s="1011"/>
      <c r="M131" s="1011"/>
      <c r="N131" s="1011"/>
      <c r="O131" s="1133"/>
      <c r="P131" s="1133"/>
      <c r="Q131" s="1011"/>
    </row>
    <row r="132" spans="1:17" x14ac:dyDescent="0.25">
      <c r="A132" s="1011"/>
      <c r="B132" s="1011"/>
      <c r="C132" s="1011"/>
      <c r="D132" s="1011"/>
      <c r="E132" s="1011"/>
      <c r="F132" s="1011"/>
      <c r="G132" s="1011"/>
      <c r="H132" s="1011"/>
      <c r="I132" s="1011"/>
      <c r="J132" s="1011"/>
      <c r="K132" s="1011"/>
      <c r="L132" s="1011"/>
      <c r="M132" s="1011"/>
      <c r="N132" s="1011"/>
      <c r="O132" s="1133"/>
      <c r="P132" s="1133"/>
      <c r="Q132" s="1011"/>
    </row>
    <row r="133" spans="1:17" x14ac:dyDescent="0.25">
      <c r="A133" s="1011"/>
      <c r="B133" s="1011"/>
      <c r="C133" s="1011"/>
      <c r="D133" s="1011"/>
      <c r="E133" s="1011"/>
      <c r="F133" s="1011"/>
      <c r="G133" s="1011"/>
      <c r="H133" s="1011"/>
      <c r="I133" s="1011"/>
      <c r="J133" s="1011"/>
      <c r="K133" s="1011"/>
      <c r="L133" s="1011"/>
      <c r="M133" s="1011"/>
      <c r="N133" s="1011"/>
      <c r="O133" s="1133"/>
      <c r="P133" s="1133"/>
      <c r="Q133" s="1011"/>
    </row>
    <row r="134" spans="1:17" x14ac:dyDescent="0.25">
      <c r="A134" s="1011"/>
      <c r="B134" s="1011"/>
      <c r="C134" s="1011"/>
      <c r="D134" s="1011"/>
      <c r="E134" s="1011"/>
      <c r="F134" s="1011"/>
      <c r="G134" s="1011"/>
      <c r="H134" s="1011"/>
      <c r="I134" s="1011"/>
      <c r="J134" s="1011"/>
      <c r="K134" s="1011"/>
      <c r="L134" s="1011"/>
      <c r="M134" s="1011"/>
      <c r="N134" s="1011"/>
      <c r="O134" s="1133"/>
      <c r="P134" s="1133"/>
      <c r="Q134" s="1011"/>
    </row>
    <row r="135" spans="1:17" x14ac:dyDescent="0.25">
      <c r="A135" s="1011"/>
      <c r="B135" s="1011"/>
      <c r="C135" s="1011"/>
      <c r="D135" s="1011"/>
      <c r="E135" s="1011"/>
      <c r="F135" s="1011"/>
      <c r="G135" s="1011"/>
      <c r="H135" s="1011"/>
      <c r="I135" s="1011"/>
      <c r="J135" s="1011"/>
      <c r="K135" s="1011"/>
      <c r="L135" s="1011"/>
      <c r="M135" s="1011"/>
      <c r="N135" s="1011"/>
      <c r="O135" s="1133"/>
      <c r="P135" s="1133"/>
      <c r="Q135" s="1011"/>
    </row>
    <row r="136" spans="1:17" x14ac:dyDescent="0.25">
      <c r="A136" s="1011"/>
      <c r="B136" s="1011"/>
      <c r="C136" s="1011"/>
      <c r="D136" s="1011"/>
      <c r="E136" s="1011"/>
      <c r="F136" s="1011"/>
      <c r="G136" s="1011"/>
      <c r="H136" s="1011"/>
      <c r="I136" s="1011"/>
      <c r="J136" s="1011"/>
      <c r="K136" s="1011"/>
      <c r="L136" s="1011"/>
      <c r="M136" s="1011"/>
      <c r="N136" s="1011"/>
      <c r="O136" s="1133"/>
      <c r="P136" s="1133"/>
      <c r="Q136" s="1011"/>
    </row>
    <row r="137" spans="1:17" x14ac:dyDescent="0.25">
      <c r="A137" s="1011"/>
      <c r="B137" s="1011"/>
      <c r="C137" s="1011"/>
      <c r="D137" s="1011"/>
      <c r="E137" s="1011"/>
      <c r="F137" s="1011"/>
      <c r="G137" s="1011"/>
      <c r="H137" s="1011"/>
      <c r="I137" s="1011"/>
      <c r="J137" s="1011"/>
      <c r="K137" s="1011"/>
      <c r="L137" s="1011"/>
      <c r="M137" s="1011"/>
      <c r="N137" s="1011"/>
      <c r="O137" s="1133"/>
      <c r="P137" s="1133"/>
      <c r="Q137" s="1011"/>
    </row>
    <row r="138" spans="1:17" x14ac:dyDescent="0.25">
      <c r="A138" s="1011"/>
      <c r="B138" s="1011"/>
      <c r="C138" s="1011"/>
      <c r="D138" s="1011"/>
      <c r="E138" s="1011"/>
      <c r="F138" s="1011"/>
      <c r="G138" s="1011"/>
      <c r="H138" s="1011"/>
      <c r="I138" s="1011"/>
      <c r="J138" s="1011"/>
      <c r="K138" s="1011"/>
      <c r="L138" s="1011"/>
      <c r="M138" s="1011"/>
      <c r="N138" s="1011"/>
      <c r="O138" s="1133"/>
      <c r="P138" s="1133"/>
      <c r="Q138" s="1011"/>
    </row>
    <row r="139" spans="1:17" x14ac:dyDescent="0.25">
      <c r="A139" s="1011"/>
      <c r="B139" s="1011"/>
      <c r="C139" s="1011"/>
      <c r="D139" s="1011"/>
      <c r="E139" s="1011"/>
      <c r="F139" s="1011"/>
      <c r="G139" s="1011"/>
      <c r="H139" s="1011"/>
      <c r="I139" s="1011"/>
      <c r="J139" s="1011"/>
      <c r="K139" s="1011"/>
      <c r="L139" s="1011"/>
      <c r="M139" s="1011"/>
      <c r="N139" s="1011"/>
      <c r="O139" s="1133"/>
      <c r="P139" s="1133"/>
      <c r="Q139" s="1011"/>
    </row>
    <row r="140" spans="1:17" x14ac:dyDescent="0.25">
      <c r="A140" s="1011"/>
      <c r="B140" s="1011"/>
      <c r="C140" s="1011"/>
      <c r="D140" s="1011"/>
      <c r="E140" s="1011"/>
      <c r="F140" s="1011"/>
      <c r="G140" s="1011"/>
      <c r="H140" s="1011"/>
      <c r="I140" s="1011"/>
      <c r="J140" s="1011"/>
      <c r="K140" s="1011"/>
      <c r="L140" s="1011"/>
      <c r="M140" s="1011"/>
      <c r="N140" s="1011"/>
      <c r="O140" s="1133"/>
      <c r="P140" s="1133"/>
      <c r="Q140" s="1011"/>
    </row>
    <row r="141" spans="1:17" x14ac:dyDescent="0.25">
      <c r="A141" s="1011"/>
      <c r="B141" s="1011"/>
      <c r="C141" s="1011"/>
      <c r="D141" s="1011"/>
      <c r="E141" s="1011"/>
      <c r="F141" s="1011"/>
      <c r="G141" s="1011"/>
      <c r="H141" s="1011"/>
      <c r="I141" s="1011"/>
      <c r="J141" s="1011"/>
      <c r="K141" s="1011"/>
      <c r="L141" s="1011"/>
      <c r="M141" s="1011"/>
      <c r="N141" s="1011"/>
      <c r="O141" s="1133"/>
      <c r="P141" s="1133"/>
      <c r="Q141" s="1011"/>
    </row>
    <row r="142" spans="1:17" x14ac:dyDescent="0.25">
      <c r="A142" s="1011"/>
      <c r="B142" s="1011"/>
      <c r="C142" s="1011"/>
      <c r="D142" s="1011"/>
      <c r="E142" s="1011"/>
      <c r="F142" s="1011"/>
      <c r="G142" s="1011"/>
      <c r="H142" s="1011"/>
      <c r="I142" s="1011"/>
      <c r="J142" s="1011"/>
      <c r="K142" s="1011"/>
      <c r="L142" s="1011"/>
      <c r="M142" s="1011"/>
      <c r="N142" s="1011"/>
      <c r="O142" s="1133"/>
      <c r="P142" s="1133"/>
      <c r="Q142" s="1011"/>
    </row>
    <row r="143" spans="1:17" x14ac:dyDescent="0.25">
      <c r="A143" s="1011"/>
      <c r="B143" s="1011"/>
      <c r="C143" s="1011"/>
      <c r="D143" s="1011"/>
      <c r="E143" s="1011"/>
      <c r="F143" s="1011"/>
      <c r="G143" s="1011"/>
      <c r="H143" s="1011"/>
      <c r="I143" s="1011"/>
      <c r="J143" s="1011"/>
      <c r="K143" s="1011"/>
      <c r="L143" s="1011"/>
      <c r="M143" s="1011"/>
      <c r="N143" s="1011"/>
      <c r="O143" s="1133"/>
      <c r="P143" s="1133"/>
      <c r="Q143" s="1011"/>
    </row>
    <row r="144" spans="1:17" x14ac:dyDescent="0.25">
      <c r="A144" s="1011"/>
      <c r="B144" s="1011"/>
      <c r="C144" s="1011"/>
      <c r="D144" s="1011"/>
      <c r="E144" s="1011"/>
      <c r="F144" s="1011"/>
      <c r="G144" s="1011"/>
      <c r="H144" s="1011"/>
      <c r="I144" s="1011"/>
      <c r="J144" s="1011"/>
      <c r="K144" s="1011"/>
      <c r="L144" s="1011"/>
      <c r="M144" s="1011"/>
      <c r="N144" s="1011"/>
      <c r="O144" s="1133"/>
      <c r="P144" s="1133"/>
      <c r="Q144" s="1011"/>
    </row>
    <row r="145" spans="1:17" x14ac:dyDescent="0.25">
      <c r="A145" s="1011"/>
      <c r="B145" s="1011"/>
      <c r="C145" s="1011"/>
      <c r="D145" s="1011"/>
      <c r="E145" s="1011"/>
      <c r="F145" s="1011"/>
      <c r="G145" s="1011"/>
      <c r="H145" s="1011"/>
      <c r="I145" s="1011"/>
      <c r="J145" s="1011"/>
      <c r="K145" s="1011"/>
      <c r="L145" s="1011"/>
      <c r="M145" s="1011"/>
      <c r="N145" s="1011"/>
      <c r="O145" s="1133"/>
      <c r="P145" s="1133"/>
      <c r="Q145" s="1011"/>
    </row>
    <row r="146" spans="1:17" x14ac:dyDescent="0.25">
      <c r="A146" s="1011"/>
      <c r="B146" s="1011"/>
      <c r="C146" s="1011"/>
      <c r="D146" s="1011"/>
      <c r="E146" s="1011"/>
      <c r="F146" s="1011"/>
      <c r="G146" s="1011"/>
      <c r="H146" s="1011"/>
      <c r="I146" s="1011"/>
      <c r="J146" s="1011"/>
      <c r="K146" s="1011"/>
      <c r="L146" s="1011"/>
      <c r="M146" s="1011"/>
      <c r="N146" s="1011"/>
      <c r="O146" s="1133"/>
      <c r="P146" s="1133"/>
      <c r="Q146" s="1011"/>
    </row>
    <row r="147" spans="1:17" x14ac:dyDescent="0.25">
      <c r="A147" s="1011"/>
      <c r="B147" s="1011"/>
      <c r="C147" s="1011"/>
      <c r="D147" s="1011"/>
      <c r="E147" s="1011"/>
      <c r="F147" s="1011"/>
      <c r="G147" s="1011"/>
      <c r="H147" s="1011"/>
      <c r="I147" s="1011"/>
      <c r="J147" s="1011"/>
      <c r="K147" s="1011"/>
      <c r="L147" s="1011"/>
      <c r="M147" s="1011"/>
      <c r="N147" s="1011"/>
      <c r="O147" s="1133"/>
      <c r="P147" s="1133"/>
      <c r="Q147" s="1011"/>
    </row>
    <row r="148" spans="1:17" x14ac:dyDescent="0.25">
      <c r="A148" s="1011"/>
      <c r="B148" s="1011"/>
      <c r="C148" s="1011"/>
      <c r="D148" s="1011"/>
      <c r="E148" s="1011"/>
      <c r="F148" s="1011"/>
      <c r="G148" s="1011"/>
      <c r="H148" s="1011"/>
      <c r="I148" s="1011"/>
      <c r="J148" s="1011"/>
      <c r="K148" s="1011"/>
      <c r="L148" s="1011"/>
      <c r="M148" s="1011"/>
      <c r="N148" s="1011"/>
      <c r="O148" s="1133"/>
      <c r="P148" s="1133"/>
      <c r="Q148" s="1011"/>
    </row>
    <row r="149" spans="1:17" x14ac:dyDescent="0.25">
      <c r="A149" s="1011"/>
      <c r="B149" s="1011"/>
      <c r="C149" s="1011"/>
      <c r="D149" s="1011"/>
      <c r="E149" s="1011"/>
      <c r="F149" s="1011"/>
      <c r="G149" s="1011"/>
      <c r="H149" s="1011"/>
      <c r="I149" s="1011"/>
      <c r="J149" s="1011"/>
      <c r="K149" s="1011"/>
      <c r="L149" s="1011"/>
      <c r="M149" s="1011"/>
      <c r="N149" s="1011"/>
      <c r="O149" s="1133"/>
      <c r="P149" s="1133"/>
      <c r="Q149" s="1011"/>
    </row>
    <row r="150" spans="1:17" x14ac:dyDescent="0.25">
      <c r="A150" s="1011"/>
      <c r="B150" s="1011"/>
      <c r="C150" s="1011"/>
      <c r="D150" s="1011"/>
      <c r="E150" s="1011"/>
      <c r="F150" s="1011"/>
      <c r="G150" s="1011"/>
      <c r="H150" s="1011"/>
      <c r="I150" s="1011"/>
      <c r="J150" s="1011"/>
      <c r="K150" s="1011"/>
      <c r="L150" s="1011"/>
      <c r="M150" s="1011"/>
      <c r="N150" s="1011"/>
      <c r="O150" s="1133"/>
      <c r="P150" s="1133"/>
      <c r="Q150" s="1011"/>
    </row>
    <row r="151" spans="1:17" x14ac:dyDescent="0.25">
      <c r="A151" s="1011"/>
      <c r="B151" s="1011"/>
      <c r="C151" s="1011"/>
      <c r="D151" s="1011"/>
      <c r="E151" s="1011"/>
      <c r="F151" s="1011"/>
      <c r="G151" s="1011"/>
      <c r="H151" s="1011"/>
      <c r="I151" s="1011"/>
      <c r="J151" s="1011"/>
      <c r="K151" s="1011"/>
      <c r="L151" s="1011"/>
      <c r="M151" s="1011"/>
      <c r="N151" s="1011"/>
      <c r="O151" s="1133"/>
      <c r="P151" s="1133"/>
      <c r="Q151" s="1011"/>
    </row>
    <row r="152" spans="1:17" x14ac:dyDescent="0.25">
      <c r="A152" s="1011"/>
      <c r="B152" s="1011"/>
      <c r="C152" s="1011"/>
      <c r="D152" s="1011"/>
      <c r="E152" s="1011"/>
      <c r="F152" s="1011"/>
      <c r="G152" s="1011"/>
      <c r="H152" s="1011"/>
      <c r="I152" s="1011"/>
      <c r="J152" s="1011"/>
      <c r="K152" s="1011"/>
      <c r="L152" s="1011"/>
      <c r="M152" s="1011"/>
      <c r="N152" s="1011"/>
      <c r="O152" s="1133"/>
      <c r="P152" s="1133"/>
      <c r="Q152" s="1011"/>
    </row>
    <row r="153" spans="1:17" x14ac:dyDescent="0.25">
      <c r="A153" s="1011"/>
      <c r="B153" s="1011"/>
      <c r="C153" s="1011"/>
      <c r="D153" s="1011"/>
      <c r="E153" s="1011"/>
      <c r="F153" s="1011"/>
      <c r="G153" s="1011"/>
      <c r="H153" s="1011"/>
      <c r="I153" s="1011"/>
      <c r="J153" s="1011"/>
      <c r="K153" s="1011"/>
      <c r="L153" s="1011"/>
      <c r="M153" s="1011"/>
      <c r="N153" s="1011"/>
      <c r="O153" s="1133"/>
      <c r="P153" s="1133"/>
      <c r="Q153" s="1011"/>
    </row>
    <row r="154" spans="1:17" x14ac:dyDescent="0.25">
      <c r="A154" s="1011"/>
      <c r="B154" s="1011"/>
      <c r="C154" s="1011"/>
      <c r="D154" s="1011"/>
      <c r="E154" s="1011"/>
      <c r="F154" s="1011"/>
      <c r="G154" s="1011"/>
      <c r="H154" s="1011"/>
      <c r="I154" s="1011"/>
      <c r="J154" s="1011"/>
      <c r="K154" s="1011"/>
      <c r="L154" s="1011"/>
      <c r="M154" s="1011"/>
      <c r="N154" s="1011"/>
      <c r="O154" s="1133"/>
      <c r="P154" s="1133"/>
      <c r="Q154" s="1011"/>
    </row>
    <row r="155" spans="1:17" x14ac:dyDescent="0.25">
      <c r="A155" s="1011"/>
      <c r="B155" s="1011"/>
      <c r="C155" s="1011"/>
      <c r="D155" s="1011"/>
      <c r="E155" s="1011"/>
      <c r="F155" s="1011"/>
      <c r="G155" s="1011"/>
      <c r="H155" s="1011"/>
      <c r="I155" s="1011"/>
      <c r="J155" s="1011"/>
      <c r="K155" s="1011"/>
      <c r="L155" s="1011"/>
      <c r="M155" s="1011"/>
      <c r="N155" s="1011"/>
      <c r="O155" s="1133"/>
      <c r="P155" s="1133"/>
      <c r="Q155" s="1011"/>
    </row>
    <row r="156" spans="1:17" x14ac:dyDescent="0.25">
      <c r="A156" s="1011"/>
      <c r="B156" s="1011"/>
      <c r="C156" s="1011"/>
      <c r="D156" s="1011"/>
      <c r="E156" s="1011"/>
      <c r="F156" s="1011"/>
      <c r="G156" s="1011"/>
      <c r="H156" s="1011"/>
      <c r="I156" s="1011"/>
      <c r="J156" s="1011"/>
      <c r="K156" s="1011"/>
      <c r="L156" s="1011"/>
      <c r="M156" s="1011"/>
      <c r="N156" s="1011"/>
      <c r="O156" s="1133"/>
      <c r="P156" s="1133"/>
      <c r="Q156" s="1011"/>
    </row>
    <row r="157" spans="1:17" x14ac:dyDescent="0.25">
      <c r="A157" s="1011"/>
      <c r="B157" s="1011"/>
      <c r="C157" s="1011"/>
      <c r="D157" s="1011"/>
      <c r="E157" s="1011"/>
      <c r="F157" s="1011"/>
      <c r="G157" s="1011"/>
      <c r="H157" s="1011"/>
      <c r="I157" s="1011"/>
      <c r="J157" s="1011"/>
      <c r="K157" s="1011"/>
      <c r="L157" s="1011"/>
      <c r="M157" s="1011"/>
      <c r="N157" s="1011"/>
      <c r="O157" s="1133"/>
      <c r="P157" s="1133"/>
      <c r="Q157" s="1011"/>
    </row>
    <row r="158" spans="1:17" x14ac:dyDescent="0.25">
      <c r="A158" s="1011"/>
      <c r="B158" s="1011"/>
      <c r="C158" s="1011"/>
      <c r="D158" s="1011"/>
      <c r="E158" s="1011"/>
      <c r="F158" s="1011"/>
      <c r="G158" s="1011"/>
      <c r="H158" s="1011"/>
      <c r="I158" s="1011"/>
      <c r="J158" s="1011"/>
      <c r="K158" s="1011"/>
      <c r="L158" s="1011"/>
      <c r="M158" s="1011"/>
      <c r="N158" s="1011"/>
      <c r="O158" s="1133"/>
      <c r="P158" s="1133"/>
      <c r="Q158" s="1011"/>
    </row>
    <row r="159" spans="1:17" x14ac:dyDescent="0.25">
      <c r="A159" s="1011"/>
      <c r="B159" s="1011"/>
      <c r="C159" s="1011"/>
      <c r="D159" s="1011"/>
      <c r="E159" s="1011"/>
      <c r="F159" s="1011"/>
      <c r="G159" s="1011"/>
      <c r="H159" s="1011"/>
      <c r="I159" s="1011"/>
      <c r="J159" s="1011"/>
      <c r="K159" s="1011"/>
      <c r="L159" s="1011"/>
      <c r="M159" s="1011"/>
      <c r="N159" s="1011"/>
      <c r="O159" s="1133"/>
      <c r="P159" s="1133"/>
      <c r="Q159" s="1011"/>
    </row>
    <row r="160" spans="1:17" x14ac:dyDescent="0.25">
      <c r="A160" s="1011"/>
      <c r="B160" s="1011"/>
      <c r="C160" s="1011"/>
      <c r="D160" s="1011"/>
      <c r="E160" s="1011"/>
      <c r="F160" s="1011"/>
      <c r="G160" s="1011"/>
      <c r="H160" s="1011"/>
      <c r="I160" s="1011"/>
      <c r="J160" s="1011"/>
      <c r="K160" s="1011"/>
      <c r="L160" s="1011"/>
      <c r="M160" s="1011"/>
      <c r="N160" s="1011"/>
      <c r="O160" s="1133"/>
      <c r="P160" s="1133"/>
      <c r="Q160" s="1011"/>
    </row>
    <row r="161" spans="1:17" x14ac:dyDescent="0.25">
      <c r="A161" s="1011"/>
      <c r="B161" s="1011"/>
      <c r="C161" s="1011"/>
      <c r="D161" s="1011"/>
      <c r="E161" s="1011"/>
      <c r="F161" s="1011"/>
      <c r="G161" s="1011"/>
      <c r="H161" s="1011"/>
      <c r="I161" s="1011"/>
      <c r="J161" s="1011"/>
      <c r="K161" s="1011"/>
      <c r="L161" s="1011"/>
      <c r="M161" s="1011"/>
      <c r="N161" s="1011"/>
      <c r="O161" s="1133"/>
      <c r="P161" s="1133"/>
      <c r="Q161" s="1011"/>
    </row>
    <row r="162" spans="1:17" x14ac:dyDescent="0.25">
      <c r="A162" s="1011"/>
      <c r="B162" s="1011"/>
      <c r="C162" s="1011"/>
      <c r="D162" s="1011"/>
      <c r="E162" s="1011"/>
      <c r="F162" s="1011"/>
      <c r="G162" s="1011"/>
      <c r="H162" s="1011"/>
      <c r="I162" s="1011"/>
      <c r="J162" s="1011"/>
      <c r="K162" s="1011"/>
      <c r="L162" s="1011"/>
      <c r="M162" s="1011"/>
      <c r="N162" s="1011"/>
      <c r="O162" s="1133"/>
      <c r="P162" s="1133"/>
      <c r="Q162" s="1011"/>
    </row>
    <row r="163" spans="1:17" x14ac:dyDescent="0.25">
      <c r="A163" s="1011"/>
      <c r="B163" s="1011"/>
      <c r="C163" s="1011"/>
      <c r="D163" s="1011"/>
      <c r="E163" s="1011"/>
      <c r="F163" s="1011"/>
      <c r="G163" s="1011"/>
      <c r="H163" s="1011"/>
      <c r="I163" s="1011"/>
      <c r="J163" s="1011"/>
      <c r="K163" s="1011"/>
      <c r="L163" s="1011"/>
      <c r="M163" s="1011"/>
      <c r="N163" s="1011"/>
      <c r="O163" s="1133"/>
      <c r="P163" s="1133"/>
      <c r="Q163" s="1011"/>
    </row>
    <row r="164" spans="1:17" x14ac:dyDescent="0.25">
      <c r="A164" s="1011"/>
      <c r="B164" s="1011"/>
      <c r="C164" s="1011"/>
      <c r="D164" s="1011"/>
      <c r="E164" s="1011"/>
      <c r="F164" s="1011"/>
      <c r="G164" s="1011"/>
      <c r="H164" s="1011"/>
      <c r="I164" s="1011"/>
      <c r="J164" s="1011"/>
      <c r="K164" s="1011"/>
      <c r="L164" s="1011"/>
      <c r="M164" s="1011"/>
      <c r="N164" s="1011"/>
      <c r="O164" s="1133"/>
      <c r="P164" s="1133"/>
      <c r="Q164" s="1011"/>
    </row>
    <row r="165" spans="1:17" x14ac:dyDescent="0.25">
      <c r="A165" s="1011"/>
      <c r="B165" s="1011"/>
      <c r="C165" s="1011"/>
      <c r="D165" s="1011"/>
      <c r="E165" s="1011"/>
      <c r="F165" s="1011"/>
      <c r="G165" s="1011"/>
      <c r="H165" s="1011"/>
      <c r="I165" s="1011"/>
      <c r="J165" s="1011"/>
      <c r="K165" s="1011"/>
      <c r="L165" s="1011"/>
      <c r="M165" s="1011"/>
      <c r="N165" s="1011"/>
      <c r="O165" s="1133"/>
      <c r="P165" s="1133"/>
      <c r="Q165" s="1011"/>
    </row>
    <row r="166" spans="1:17" x14ac:dyDescent="0.25">
      <c r="A166" s="1011"/>
      <c r="B166" s="1011"/>
      <c r="C166" s="1011"/>
      <c r="D166" s="1011"/>
      <c r="E166" s="1011"/>
      <c r="F166" s="1011"/>
      <c r="G166" s="1011"/>
      <c r="H166" s="1011"/>
      <c r="I166" s="1011"/>
      <c r="J166" s="1011"/>
      <c r="K166" s="1011"/>
      <c r="L166" s="1011"/>
      <c r="M166" s="1011"/>
      <c r="N166" s="1011"/>
      <c r="O166" s="1133"/>
      <c r="P166" s="1133"/>
      <c r="Q166" s="1011"/>
    </row>
    <row r="167" spans="1:17" x14ac:dyDescent="0.25">
      <c r="A167" s="1011"/>
      <c r="B167" s="1011"/>
      <c r="C167" s="1011"/>
      <c r="D167" s="1011"/>
      <c r="E167" s="1011"/>
      <c r="F167" s="1011"/>
      <c r="G167" s="1011"/>
      <c r="H167" s="1011"/>
      <c r="I167" s="1011"/>
      <c r="J167" s="1011"/>
      <c r="K167" s="1011"/>
      <c r="L167" s="1011"/>
      <c r="M167" s="1011"/>
      <c r="N167" s="1011"/>
      <c r="O167" s="1133"/>
      <c r="P167" s="1133"/>
      <c r="Q167" s="1011"/>
    </row>
    <row r="168" spans="1:17" x14ac:dyDescent="0.25">
      <c r="A168" s="1011"/>
      <c r="B168" s="1011"/>
      <c r="C168" s="1011"/>
      <c r="D168" s="1011"/>
      <c r="E168" s="1011"/>
      <c r="F168" s="1011"/>
      <c r="G168" s="1011"/>
      <c r="H168" s="1011"/>
      <c r="I168" s="1011"/>
      <c r="J168" s="1011"/>
      <c r="K168" s="1011"/>
      <c r="L168" s="1011"/>
      <c r="M168" s="1011"/>
      <c r="N168" s="1011"/>
      <c r="O168" s="1133"/>
      <c r="P168" s="1133"/>
      <c r="Q168" s="1011"/>
    </row>
    <row r="169" spans="1:17" x14ac:dyDescent="0.25">
      <c r="A169" s="1011"/>
      <c r="B169" s="1011"/>
      <c r="C169" s="1011"/>
      <c r="D169" s="1011"/>
      <c r="E169" s="1011"/>
      <c r="F169" s="1011"/>
      <c r="G169" s="1011"/>
      <c r="H169" s="1011"/>
      <c r="I169" s="1011"/>
      <c r="J169" s="1011"/>
      <c r="K169" s="1011"/>
      <c r="L169" s="1011"/>
      <c r="M169" s="1011"/>
      <c r="N169" s="1011"/>
      <c r="O169" s="1133"/>
      <c r="P169" s="1133"/>
      <c r="Q169" s="1011"/>
    </row>
    <row r="170" spans="1:17" x14ac:dyDescent="0.25">
      <c r="A170" s="1011"/>
      <c r="B170" s="1011"/>
      <c r="C170" s="1011"/>
      <c r="D170" s="1011"/>
      <c r="E170" s="1011"/>
      <c r="F170" s="1011"/>
      <c r="G170" s="1011"/>
      <c r="H170" s="1011"/>
      <c r="I170" s="1011"/>
      <c r="J170" s="1011"/>
      <c r="K170" s="1011"/>
      <c r="L170" s="1011"/>
      <c r="M170" s="1011"/>
      <c r="N170" s="1011"/>
      <c r="O170" s="1133"/>
      <c r="P170" s="1133"/>
      <c r="Q170" s="1011"/>
    </row>
    <row r="171" spans="1:17" x14ac:dyDescent="0.25">
      <c r="A171" s="1011"/>
      <c r="B171" s="1011"/>
      <c r="C171" s="1011"/>
      <c r="D171" s="1011"/>
      <c r="E171" s="1011"/>
      <c r="F171" s="1011"/>
      <c r="G171" s="1011"/>
      <c r="H171" s="1011"/>
      <c r="I171" s="1011"/>
      <c r="J171" s="1011"/>
      <c r="K171" s="1011"/>
      <c r="L171" s="1011"/>
      <c r="M171" s="1011"/>
      <c r="N171" s="1011"/>
      <c r="O171" s="1133"/>
      <c r="P171" s="1133"/>
      <c r="Q171" s="1011"/>
    </row>
    <row r="172" spans="1:17" x14ac:dyDescent="0.25">
      <c r="A172" s="1011"/>
      <c r="B172" s="1011"/>
      <c r="C172" s="1011"/>
      <c r="D172" s="1011"/>
      <c r="E172" s="1011"/>
      <c r="F172" s="1011"/>
      <c r="G172" s="1011"/>
      <c r="H172" s="1011"/>
      <c r="I172" s="1011"/>
      <c r="J172" s="1011"/>
      <c r="K172" s="1011"/>
      <c r="L172" s="1011"/>
      <c r="M172" s="1011"/>
      <c r="N172" s="1011"/>
      <c r="O172" s="1133"/>
      <c r="P172" s="1133"/>
      <c r="Q172" s="1011"/>
    </row>
    <row r="173" spans="1:17" x14ac:dyDescent="0.25">
      <c r="A173" s="1011"/>
      <c r="B173" s="1011"/>
      <c r="C173" s="1011"/>
      <c r="D173" s="1011"/>
      <c r="E173" s="1011"/>
      <c r="F173" s="1011"/>
      <c r="G173" s="1011"/>
      <c r="H173" s="1011"/>
      <c r="I173" s="1011"/>
      <c r="J173" s="1011"/>
      <c r="K173" s="1011"/>
      <c r="L173" s="1011"/>
      <c r="M173" s="1011"/>
      <c r="N173" s="1011"/>
      <c r="O173" s="1133"/>
      <c r="P173" s="1133"/>
      <c r="Q173" s="1011"/>
    </row>
    <row r="174" spans="1:17" x14ac:dyDescent="0.25">
      <c r="A174" s="1011"/>
      <c r="B174" s="1011"/>
      <c r="C174" s="1011"/>
      <c r="D174" s="1011"/>
      <c r="E174" s="1011"/>
      <c r="F174" s="1011"/>
      <c r="G174" s="1011"/>
      <c r="H174" s="1011"/>
      <c r="I174" s="1011"/>
      <c r="J174" s="1011"/>
      <c r="K174" s="1011"/>
      <c r="L174" s="1011"/>
      <c r="M174" s="1011"/>
      <c r="N174" s="1011"/>
      <c r="O174" s="1133"/>
      <c r="P174" s="1133"/>
      <c r="Q174" s="1011"/>
    </row>
    <row r="175" spans="1:17" x14ac:dyDescent="0.25">
      <c r="A175" s="1011"/>
      <c r="B175" s="1011"/>
      <c r="C175" s="1011"/>
      <c r="D175" s="1011"/>
      <c r="E175" s="1011"/>
      <c r="F175" s="1011"/>
      <c r="G175" s="1011"/>
      <c r="H175" s="1011"/>
      <c r="I175" s="1011"/>
      <c r="J175" s="1011"/>
      <c r="K175" s="1011"/>
      <c r="L175" s="1011"/>
      <c r="M175" s="1011"/>
      <c r="N175" s="1011"/>
      <c r="O175" s="1133"/>
      <c r="P175" s="1133"/>
      <c r="Q175" s="1011"/>
    </row>
    <row r="176" spans="1:17" x14ac:dyDescent="0.25">
      <c r="A176" s="1011"/>
      <c r="B176" s="1011"/>
      <c r="C176" s="1011"/>
      <c r="D176" s="1011"/>
      <c r="E176" s="1011"/>
      <c r="F176" s="1011"/>
      <c r="G176" s="1011"/>
      <c r="H176" s="1011"/>
      <c r="I176" s="1011"/>
      <c r="J176" s="1011"/>
      <c r="K176" s="1011"/>
      <c r="L176" s="1011"/>
      <c r="M176" s="1011"/>
      <c r="N176" s="1011"/>
      <c r="O176" s="1133"/>
      <c r="P176" s="1133"/>
      <c r="Q176" s="1011"/>
    </row>
    <row r="177" spans="1:17" x14ac:dyDescent="0.25">
      <c r="A177" s="1011"/>
      <c r="B177" s="1011"/>
      <c r="C177" s="1011"/>
      <c r="D177" s="1011"/>
      <c r="E177" s="1011"/>
      <c r="F177" s="1011"/>
      <c r="G177" s="1011"/>
      <c r="H177" s="1011"/>
      <c r="I177" s="1011"/>
      <c r="J177" s="1011"/>
      <c r="K177" s="1011"/>
      <c r="L177" s="1011"/>
      <c r="M177" s="1011"/>
      <c r="N177" s="1011"/>
      <c r="O177" s="1133"/>
      <c r="P177" s="1133"/>
      <c r="Q177" s="1011"/>
    </row>
    <row r="178" spans="1:17" x14ac:dyDescent="0.25">
      <c r="A178" s="1011"/>
      <c r="B178" s="1011"/>
      <c r="C178" s="1011"/>
      <c r="D178" s="1011"/>
      <c r="E178" s="1011"/>
      <c r="F178" s="1011"/>
      <c r="G178" s="1011"/>
      <c r="H178" s="1011"/>
      <c r="I178" s="1011"/>
      <c r="J178" s="1011"/>
      <c r="K178" s="1011"/>
      <c r="L178" s="1011"/>
      <c r="M178" s="1011"/>
      <c r="N178" s="1011"/>
      <c r="O178" s="1133"/>
      <c r="P178" s="1133"/>
      <c r="Q178" s="1011"/>
    </row>
    <row r="179" spans="1:17" x14ac:dyDescent="0.25">
      <c r="A179" s="1011"/>
      <c r="B179" s="1011"/>
      <c r="C179" s="1011"/>
      <c r="D179" s="1011"/>
      <c r="E179" s="1011"/>
      <c r="F179" s="1011"/>
      <c r="G179" s="1011"/>
      <c r="H179" s="1011"/>
      <c r="I179" s="1011"/>
      <c r="J179" s="1011"/>
      <c r="K179" s="1011"/>
      <c r="L179" s="1011"/>
      <c r="M179" s="1011"/>
      <c r="N179" s="1011"/>
      <c r="O179" s="1133"/>
      <c r="P179" s="1133"/>
      <c r="Q179" s="1011"/>
    </row>
    <row r="180" spans="1:17" x14ac:dyDescent="0.25">
      <c r="A180" s="1011"/>
      <c r="B180" s="1011"/>
      <c r="C180" s="1011"/>
      <c r="D180" s="1011"/>
      <c r="E180" s="1011"/>
      <c r="F180" s="1011"/>
      <c r="G180" s="1011"/>
      <c r="H180" s="1011"/>
      <c r="I180" s="1011"/>
      <c r="J180" s="1011"/>
      <c r="K180" s="1011"/>
      <c r="L180" s="1011"/>
      <c r="M180" s="1011"/>
      <c r="N180" s="1011"/>
      <c r="O180" s="1133"/>
      <c r="P180" s="1133"/>
      <c r="Q180" s="1011"/>
    </row>
    <row r="181" spans="1:17" x14ac:dyDescent="0.25">
      <c r="A181" s="1011"/>
      <c r="B181" s="1011"/>
      <c r="C181" s="1011"/>
      <c r="D181" s="1011"/>
      <c r="E181" s="1011"/>
      <c r="F181" s="1011"/>
      <c r="G181" s="1011"/>
      <c r="H181" s="1011"/>
      <c r="I181" s="1011"/>
      <c r="J181" s="1011"/>
      <c r="K181" s="1011"/>
      <c r="L181" s="1011"/>
      <c r="M181" s="1011"/>
      <c r="N181" s="1011"/>
      <c r="O181" s="1133"/>
      <c r="P181" s="1133"/>
      <c r="Q181" s="1011"/>
    </row>
    <row r="182" spans="1:17" x14ac:dyDescent="0.25">
      <c r="A182" s="1011"/>
      <c r="B182" s="1011"/>
      <c r="C182" s="1011"/>
      <c r="D182" s="1011"/>
      <c r="E182" s="1011"/>
      <c r="F182" s="1011"/>
      <c r="G182" s="1011"/>
      <c r="H182" s="1011"/>
      <c r="I182" s="1011"/>
      <c r="J182" s="1011"/>
      <c r="K182" s="1011"/>
      <c r="L182" s="1011"/>
      <c r="M182" s="1011"/>
      <c r="N182" s="1011"/>
      <c r="O182" s="1133"/>
      <c r="P182" s="1133"/>
      <c r="Q182" s="1011"/>
    </row>
    <row r="183" spans="1:17" x14ac:dyDescent="0.25">
      <c r="A183" s="1011"/>
      <c r="B183" s="1011"/>
      <c r="C183" s="1011"/>
      <c r="D183" s="1011"/>
      <c r="E183" s="1011"/>
      <c r="F183" s="1011"/>
      <c r="G183" s="1011"/>
      <c r="H183" s="1011"/>
      <c r="I183" s="1011"/>
      <c r="J183" s="1011"/>
      <c r="K183" s="1011"/>
      <c r="L183" s="1011"/>
      <c r="M183" s="1011"/>
      <c r="N183" s="1011"/>
      <c r="O183" s="1133"/>
      <c r="P183" s="1133"/>
      <c r="Q183" s="1011"/>
    </row>
    <row r="184" spans="1:17" x14ac:dyDescent="0.25">
      <c r="A184" s="1011"/>
      <c r="B184" s="1011"/>
      <c r="C184" s="1011"/>
      <c r="D184" s="1011"/>
      <c r="E184" s="1011"/>
      <c r="F184" s="1011"/>
      <c r="G184" s="1011"/>
      <c r="H184" s="1011"/>
      <c r="I184" s="1011"/>
      <c r="J184" s="1011"/>
      <c r="K184" s="1011"/>
      <c r="L184" s="1011"/>
      <c r="M184" s="1011"/>
      <c r="N184" s="1011"/>
      <c r="O184" s="1133"/>
      <c r="P184" s="1133"/>
      <c r="Q184" s="1011"/>
    </row>
    <row r="185" spans="1:17" x14ac:dyDescent="0.25">
      <c r="A185" s="1011"/>
      <c r="B185" s="1011"/>
      <c r="C185" s="1011"/>
      <c r="D185" s="1011"/>
      <c r="E185" s="1011"/>
      <c r="F185" s="1011"/>
      <c r="G185" s="1011"/>
      <c r="H185" s="1011"/>
      <c r="I185" s="1011"/>
      <c r="J185" s="1011"/>
      <c r="K185" s="1011"/>
      <c r="L185" s="1011"/>
      <c r="M185" s="1011"/>
      <c r="N185" s="1011"/>
      <c r="O185" s="1133"/>
      <c r="P185" s="1133"/>
      <c r="Q185" s="1011"/>
    </row>
    <row r="186" spans="1:17" x14ac:dyDescent="0.25">
      <c r="A186" s="1011"/>
      <c r="B186" s="1011"/>
      <c r="C186" s="1011"/>
      <c r="D186" s="1011"/>
      <c r="E186" s="1011"/>
      <c r="F186" s="1011"/>
      <c r="G186" s="1011"/>
      <c r="H186" s="1011"/>
      <c r="I186" s="1011"/>
      <c r="J186" s="1011"/>
      <c r="K186" s="1011"/>
      <c r="L186" s="1011"/>
      <c r="M186" s="1011"/>
      <c r="N186" s="1011"/>
      <c r="O186" s="1133"/>
      <c r="P186" s="1133"/>
      <c r="Q186" s="1011"/>
    </row>
    <row r="187" spans="1:17" x14ac:dyDescent="0.25">
      <c r="A187" s="1011"/>
      <c r="B187" s="1011"/>
      <c r="C187" s="1011"/>
      <c r="D187" s="1011"/>
      <c r="E187" s="1011"/>
      <c r="F187" s="1011"/>
      <c r="G187" s="1011"/>
      <c r="H187" s="1011"/>
      <c r="I187" s="1011"/>
      <c r="J187" s="1011"/>
      <c r="K187" s="1011"/>
      <c r="L187" s="1011"/>
      <c r="M187" s="1011"/>
      <c r="N187" s="1011"/>
      <c r="O187" s="1133"/>
      <c r="P187" s="1133"/>
      <c r="Q187" s="1011"/>
    </row>
    <row r="188" spans="1:17" x14ac:dyDescent="0.25">
      <c r="A188" s="1011"/>
      <c r="B188" s="1011"/>
      <c r="C188" s="1011"/>
      <c r="D188" s="1011"/>
      <c r="E188" s="1011"/>
      <c r="F188" s="1011"/>
      <c r="G188" s="1011"/>
      <c r="H188" s="1011"/>
      <c r="I188" s="1011"/>
      <c r="J188" s="1011"/>
      <c r="K188" s="1011"/>
      <c r="L188" s="1011"/>
      <c r="M188" s="1011"/>
      <c r="N188" s="1011"/>
      <c r="O188" s="1133"/>
      <c r="P188" s="1133"/>
      <c r="Q188" s="1011"/>
    </row>
    <row r="189" spans="1:17" x14ac:dyDescent="0.25">
      <c r="A189" s="1011"/>
      <c r="B189" s="1011"/>
      <c r="C189" s="1011"/>
      <c r="D189" s="1011"/>
      <c r="E189" s="1011"/>
      <c r="F189" s="1011"/>
      <c r="G189" s="1011"/>
      <c r="H189" s="1011"/>
      <c r="I189" s="1011"/>
      <c r="J189" s="1011"/>
      <c r="K189" s="1011"/>
      <c r="L189" s="1011"/>
      <c r="M189" s="1011"/>
      <c r="N189" s="1011"/>
      <c r="O189" s="1133"/>
      <c r="P189" s="1133"/>
      <c r="Q189" s="1011"/>
    </row>
    <row r="190" spans="1:17" x14ac:dyDescent="0.25">
      <c r="A190" s="1011"/>
      <c r="B190" s="1011"/>
      <c r="C190" s="1011"/>
      <c r="D190" s="1011"/>
      <c r="E190" s="1011"/>
      <c r="F190" s="1011"/>
      <c r="G190" s="1011"/>
      <c r="H190" s="1011"/>
      <c r="I190" s="1011"/>
      <c r="J190" s="1011"/>
      <c r="K190" s="1011"/>
      <c r="L190" s="1011"/>
      <c r="M190" s="1011"/>
      <c r="N190" s="1011"/>
      <c r="O190" s="1133"/>
      <c r="P190" s="1133"/>
      <c r="Q190" s="1011"/>
    </row>
    <row r="191" spans="1:17" x14ac:dyDescent="0.25">
      <c r="A191" s="1011"/>
      <c r="B191" s="1011"/>
      <c r="C191" s="1011"/>
      <c r="D191" s="1011"/>
      <c r="E191" s="1011"/>
      <c r="F191" s="1011"/>
      <c r="G191" s="1011"/>
      <c r="H191" s="1011"/>
      <c r="I191" s="1011"/>
      <c r="J191" s="1011"/>
      <c r="K191" s="1011"/>
      <c r="L191" s="1011"/>
      <c r="M191" s="1011"/>
      <c r="N191" s="1011"/>
      <c r="O191" s="1133"/>
      <c r="P191" s="1133"/>
      <c r="Q191" s="1011"/>
    </row>
    <row r="192" spans="1:17" x14ac:dyDescent="0.25">
      <c r="A192" s="1011"/>
      <c r="B192" s="1011"/>
      <c r="C192" s="1011"/>
      <c r="D192" s="1011"/>
      <c r="E192" s="1011"/>
      <c r="F192" s="1011"/>
      <c r="G192" s="1011"/>
      <c r="H192" s="1011"/>
      <c r="I192" s="1011"/>
      <c r="J192" s="1011"/>
      <c r="K192" s="1011"/>
      <c r="L192" s="1011"/>
      <c r="M192" s="1011"/>
      <c r="N192" s="1011"/>
      <c r="O192" s="1133"/>
      <c r="P192" s="1133"/>
      <c r="Q192" s="1011"/>
    </row>
    <row r="193" spans="1:17" x14ac:dyDescent="0.25">
      <c r="A193" s="1011"/>
      <c r="B193" s="1011"/>
      <c r="C193" s="1011"/>
      <c r="D193" s="1011"/>
      <c r="E193" s="1011"/>
      <c r="F193" s="1011"/>
      <c r="G193" s="1011"/>
      <c r="H193" s="1011"/>
      <c r="I193" s="1011"/>
      <c r="J193" s="1011"/>
      <c r="K193" s="1011"/>
      <c r="L193" s="1011"/>
      <c r="M193" s="1011"/>
      <c r="N193" s="1011"/>
      <c r="O193" s="1133"/>
      <c r="P193" s="1133"/>
      <c r="Q193" s="1011"/>
    </row>
    <row r="194" spans="1:17" x14ac:dyDescent="0.25">
      <c r="A194" s="1011"/>
      <c r="B194" s="1011"/>
      <c r="C194" s="1011"/>
      <c r="D194" s="1011"/>
      <c r="E194" s="1011"/>
      <c r="F194" s="1011"/>
      <c r="G194" s="1011"/>
      <c r="H194" s="1011"/>
      <c r="I194" s="1011"/>
      <c r="J194" s="1011"/>
      <c r="K194" s="1011"/>
      <c r="L194" s="1011"/>
      <c r="M194" s="1011"/>
      <c r="N194" s="1011"/>
      <c r="O194" s="1133"/>
      <c r="P194" s="1133"/>
      <c r="Q194" s="1011"/>
    </row>
    <row r="195" spans="1:17" x14ac:dyDescent="0.25">
      <c r="A195" s="1011"/>
      <c r="B195" s="1011"/>
      <c r="C195" s="1011"/>
      <c r="D195" s="1011"/>
      <c r="E195" s="1011"/>
      <c r="F195" s="1011"/>
      <c r="G195" s="1011"/>
      <c r="H195" s="1011"/>
      <c r="I195" s="1011"/>
      <c r="J195" s="1011"/>
      <c r="K195" s="1011"/>
      <c r="L195" s="1011"/>
      <c r="M195" s="1011"/>
      <c r="N195" s="1011"/>
      <c r="O195" s="1133"/>
      <c r="P195" s="1133"/>
      <c r="Q195" s="1011"/>
    </row>
    <row r="196" spans="1:17" x14ac:dyDescent="0.25">
      <c r="A196" s="1011"/>
      <c r="B196" s="1011"/>
      <c r="C196" s="1011"/>
      <c r="D196" s="1011"/>
      <c r="E196" s="1011"/>
      <c r="F196" s="1011"/>
      <c r="G196" s="1011"/>
      <c r="H196" s="1011"/>
      <c r="I196" s="1011"/>
      <c r="J196" s="1011"/>
      <c r="K196" s="1011"/>
      <c r="L196" s="1011"/>
      <c r="M196" s="1011"/>
      <c r="N196" s="1011"/>
      <c r="O196" s="1133"/>
      <c r="P196" s="1133"/>
      <c r="Q196" s="1011"/>
    </row>
    <row r="197" spans="1:17" x14ac:dyDescent="0.25">
      <c r="A197" s="1011"/>
      <c r="B197" s="1011"/>
      <c r="C197" s="1011"/>
      <c r="D197" s="1011"/>
      <c r="E197" s="1011"/>
      <c r="F197" s="1011"/>
      <c r="G197" s="1011"/>
      <c r="H197" s="1011"/>
      <c r="I197" s="1011"/>
      <c r="J197" s="1011"/>
      <c r="K197" s="1011"/>
      <c r="L197" s="1011"/>
      <c r="M197" s="1011"/>
      <c r="N197" s="1011"/>
      <c r="O197" s="1133"/>
      <c r="P197" s="1133"/>
      <c r="Q197" s="1011"/>
    </row>
    <row r="198" spans="1:17" x14ac:dyDescent="0.25">
      <c r="A198" s="1011"/>
      <c r="B198" s="1011"/>
      <c r="C198" s="1011"/>
      <c r="D198" s="1011"/>
      <c r="E198" s="1011"/>
      <c r="F198" s="1011"/>
      <c r="G198" s="1011"/>
      <c r="H198" s="1011"/>
      <c r="I198" s="1011"/>
      <c r="J198" s="1011"/>
      <c r="K198" s="1011"/>
      <c r="L198" s="1011"/>
      <c r="M198" s="1011"/>
      <c r="N198" s="1011"/>
      <c r="O198" s="1133"/>
      <c r="P198" s="1133"/>
      <c r="Q198" s="1011"/>
    </row>
    <row r="199" spans="1:17" x14ac:dyDescent="0.25">
      <c r="A199" s="1011"/>
      <c r="B199" s="1011"/>
      <c r="C199" s="1011"/>
      <c r="D199" s="1011"/>
      <c r="E199" s="1011"/>
      <c r="F199" s="1011"/>
      <c r="G199" s="1011"/>
      <c r="H199" s="1011"/>
      <c r="I199" s="1011"/>
      <c r="J199" s="1011"/>
      <c r="K199" s="1011"/>
      <c r="L199" s="1011"/>
      <c r="M199" s="1011"/>
      <c r="N199" s="1011"/>
      <c r="O199" s="1133"/>
      <c r="P199" s="1133"/>
      <c r="Q199" s="1011"/>
    </row>
    <row r="200" spans="1:17" x14ac:dyDescent="0.25">
      <c r="A200" s="1011"/>
      <c r="B200" s="1011"/>
      <c r="C200" s="1011"/>
      <c r="D200" s="1011"/>
      <c r="E200" s="1011"/>
      <c r="F200" s="1011"/>
      <c r="G200" s="1011"/>
      <c r="H200" s="1011"/>
      <c r="I200" s="1011"/>
      <c r="J200" s="1011"/>
      <c r="K200" s="1011"/>
      <c r="L200" s="1011"/>
      <c r="M200" s="1011"/>
      <c r="N200" s="1011"/>
      <c r="O200" s="1133"/>
      <c r="P200" s="1133"/>
      <c r="Q200" s="1011"/>
    </row>
    <row r="201" spans="1:17" x14ac:dyDescent="0.25">
      <c r="A201" s="1011"/>
      <c r="B201" s="1011"/>
      <c r="C201" s="1011"/>
      <c r="D201" s="1011"/>
      <c r="E201" s="1011"/>
      <c r="F201" s="1011"/>
      <c r="G201" s="1011"/>
      <c r="H201" s="1011"/>
      <c r="I201" s="1011"/>
      <c r="J201" s="1011"/>
      <c r="K201" s="1011"/>
      <c r="L201" s="1011"/>
      <c r="M201" s="1011"/>
      <c r="N201" s="1011"/>
      <c r="O201" s="1133"/>
      <c r="P201" s="1133"/>
      <c r="Q201" s="1011"/>
    </row>
    <row r="202" spans="1:17" x14ac:dyDescent="0.25">
      <c r="A202" s="1011"/>
      <c r="B202" s="1011"/>
      <c r="C202" s="1011"/>
      <c r="D202" s="1011"/>
      <c r="E202" s="1011"/>
      <c r="F202" s="1011"/>
      <c r="G202" s="1011"/>
      <c r="H202" s="1011"/>
      <c r="I202" s="1011"/>
      <c r="J202" s="1011"/>
      <c r="K202" s="1011"/>
      <c r="L202" s="1011"/>
      <c r="M202" s="1011"/>
      <c r="N202" s="1011"/>
      <c r="O202" s="1133"/>
      <c r="P202" s="1133"/>
      <c r="Q202" s="1011"/>
    </row>
    <row r="203" spans="1:17" x14ac:dyDescent="0.25">
      <c r="A203" s="1011"/>
      <c r="B203" s="1011"/>
      <c r="C203" s="1011"/>
      <c r="D203" s="1011"/>
      <c r="E203" s="1011"/>
      <c r="F203" s="1011"/>
      <c r="G203" s="1011"/>
      <c r="H203" s="1011"/>
      <c r="I203" s="1011"/>
      <c r="J203" s="1011"/>
      <c r="K203" s="1011"/>
      <c r="L203" s="1011"/>
      <c r="M203" s="1011"/>
      <c r="N203" s="1011"/>
      <c r="O203" s="1133"/>
      <c r="P203" s="1133"/>
      <c r="Q203" s="1011"/>
    </row>
    <row r="204" spans="1:17" x14ac:dyDescent="0.25">
      <c r="A204" s="1011"/>
      <c r="B204" s="1011"/>
      <c r="C204" s="1011"/>
      <c r="D204" s="1011"/>
      <c r="E204" s="1011"/>
      <c r="F204" s="1011"/>
      <c r="G204" s="1011"/>
      <c r="H204" s="1011"/>
      <c r="I204" s="1011"/>
      <c r="J204" s="1011"/>
      <c r="K204" s="1011"/>
      <c r="L204" s="1011"/>
      <c r="M204" s="1011"/>
      <c r="N204" s="1011"/>
      <c r="O204" s="1133"/>
      <c r="P204" s="1133"/>
      <c r="Q204" s="1011"/>
    </row>
    <row r="205" spans="1:17" x14ac:dyDescent="0.25">
      <c r="A205" s="1011"/>
      <c r="B205" s="1011"/>
      <c r="C205" s="1011"/>
      <c r="D205" s="1011"/>
      <c r="E205" s="1011"/>
      <c r="F205" s="1011"/>
      <c r="G205" s="1011"/>
      <c r="H205" s="1011"/>
      <c r="I205" s="1011"/>
      <c r="J205" s="1011"/>
      <c r="K205" s="1011"/>
      <c r="L205" s="1011"/>
      <c r="M205" s="1011"/>
      <c r="N205" s="1011"/>
      <c r="O205" s="1133"/>
      <c r="P205" s="1133"/>
      <c r="Q205" s="1011"/>
    </row>
    <row r="206" spans="1:17" x14ac:dyDescent="0.25">
      <c r="A206" s="1011"/>
      <c r="B206" s="1011"/>
      <c r="C206" s="1011"/>
      <c r="D206" s="1011"/>
      <c r="E206" s="1011"/>
      <c r="F206" s="1011"/>
      <c r="G206" s="1011"/>
      <c r="H206" s="1011"/>
      <c r="I206" s="1011"/>
      <c r="J206" s="1011"/>
      <c r="K206" s="1011"/>
      <c r="L206" s="1011"/>
      <c r="M206" s="1011"/>
      <c r="N206" s="1011"/>
      <c r="O206" s="1133"/>
      <c r="P206" s="1133"/>
      <c r="Q206" s="1011"/>
    </row>
    <row r="207" spans="1:17" x14ac:dyDescent="0.25">
      <c r="A207" s="1011"/>
      <c r="B207" s="1011"/>
      <c r="C207" s="1011"/>
      <c r="D207" s="1011"/>
      <c r="E207" s="1011"/>
      <c r="F207" s="1011"/>
      <c r="G207" s="1011"/>
      <c r="H207" s="1011"/>
      <c r="I207" s="1011"/>
      <c r="J207" s="1011"/>
      <c r="K207" s="1011"/>
      <c r="L207" s="1011"/>
      <c r="M207" s="1011"/>
      <c r="N207" s="1011"/>
      <c r="O207" s="1133"/>
      <c r="P207" s="1133"/>
      <c r="Q207" s="1011"/>
    </row>
    <row r="208" spans="1:17" x14ac:dyDescent="0.25">
      <c r="A208" s="1011"/>
      <c r="B208" s="1011"/>
      <c r="C208" s="1011"/>
      <c r="D208" s="1011"/>
      <c r="E208" s="1011"/>
      <c r="F208" s="1011"/>
      <c r="G208" s="1011"/>
      <c r="H208" s="1011"/>
      <c r="I208" s="1011"/>
      <c r="J208" s="1011"/>
      <c r="K208" s="1011"/>
      <c r="L208" s="1011"/>
      <c r="M208" s="1011"/>
      <c r="N208" s="1011"/>
      <c r="O208" s="1133"/>
      <c r="P208" s="1133"/>
      <c r="Q208" s="1011"/>
    </row>
    <row r="209" spans="1:17" x14ac:dyDescent="0.25">
      <c r="A209" s="1011"/>
      <c r="B209" s="1011"/>
      <c r="C209" s="1011"/>
      <c r="D209" s="1011"/>
      <c r="E209" s="1011"/>
      <c r="F209" s="1011"/>
      <c r="G209" s="1011"/>
      <c r="H209" s="1011"/>
      <c r="I209" s="1011"/>
      <c r="J209" s="1011"/>
      <c r="K209" s="1011"/>
      <c r="L209" s="1011"/>
      <c r="M209" s="1011"/>
      <c r="N209" s="1011"/>
      <c r="O209" s="1133"/>
      <c r="P209" s="1133"/>
      <c r="Q209" s="1011"/>
    </row>
    <row r="210" spans="1:17" x14ac:dyDescent="0.25">
      <c r="A210" s="1011"/>
      <c r="B210" s="1011"/>
      <c r="C210" s="1011"/>
      <c r="D210" s="1011"/>
      <c r="E210" s="1011"/>
      <c r="F210" s="1011"/>
      <c r="G210" s="1011"/>
      <c r="H210" s="1011"/>
      <c r="I210" s="1011"/>
      <c r="J210" s="1011"/>
      <c r="K210" s="1011"/>
      <c r="L210" s="1011"/>
      <c r="M210" s="1011"/>
      <c r="N210" s="1011"/>
      <c r="O210" s="1133"/>
      <c r="P210" s="1133"/>
      <c r="Q210" s="1011"/>
    </row>
    <row r="211" spans="1:17" x14ac:dyDescent="0.25">
      <c r="A211" s="1011"/>
      <c r="B211" s="1011"/>
      <c r="C211" s="1011"/>
      <c r="D211" s="1011"/>
      <c r="E211" s="1011"/>
      <c r="F211" s="1011"/>
      <c r="G211" s="1011"/>
      <c r="H211" s="1011"/>
      <c r="I211" s="1011"/>
      <c r="J211" s="1011"/>
      <c r="K211" s="1011"/>
      <c r="L211" s="1011"/>
      <c r="M211" s="1011"/>
      <c r="N211" s="1011"/>
      <c r="O211" s="1133"/>
      <c r="P211" s="1133"/>
      <c r="Q211" s="1011"/>
    </row>
    <row r="212" spans="1:17" x14ac:dyDescent="0.25">
      <c r="A212" s="1011"/>
      <c r="B212" s="1011"/>
      <c r="C212" s="1011"/>
      <c r="D212" s="1011"/>
      <c r="E212" s="1011"/>
      <c r="F212" s="1011"/>
      <c r="G212" s="1011"/>
      <c r="H212" s="1011"/>
      <c r="I212" s="1011"/>
      <c r="J212" s="1011"/>
      <c r="K212" s="1011"/>
      <c r="L212" s="1011"/>
      <c r="M212" s="1011"/>
      <c r="N212" s="1011"/>
      <c r="O212" s="1133"/>
      <c r="P212" s="1133"/>
      <c r="Q212" s="1011"/>
    </row>
    <row r="213" spans="1:17" x14ac:dyDescent="0.25">
      <c r="A213" s="1011"/>
      <c r="B213" s="1011"/>
      <c r="C213" s="1011"/>
      <c r="D213" s="1011"/>
      <c r="E213" s="1011"/>
      <c r="F213" s="1011"/>
      <c r="G213" s="1011"/>
      <c r="H213" s="1011"/>
      <c r="I213" s="1011"/>
      <c r="J213" s="1011"/>
      <c r="K213" s="1011"/>
      <c r="L213" s="1011"/>
      <c r="M213" s="1011"/>
      <c r="N213" s="1011"/>
      <c r="O213" s="1133"/>
      <c r="P213" s="1133"/>
      <c r="Q213" s="1011"/>
    </row>
    <row r="214" spans="1:17" x14ac:dyDescent="0.25">
      <c r="A214" s="1011"/>
      <c r="B214" s="1011"/>
      <c r="C214" s="1011"/>
      <c r="D214" s="1011"/>
      <c r="E214" s="1011"/>
      <c r="F214" s="1011"/>
      <c r="G214" s="1011"/>
      <c r="H214" s="1011"/>
      <c r="I214" s="1011"/>
      <c r="J214" s="1011"/>
      <c r="K214" s="1011"/>
      <c r="L214" s="1011"/>
      <c r="M214" s="1011"/>
      <c r="N214" s="1011"/>
      <c r="O214" s="1133"/>
      <c r="P214" s="1133"/>
      <c r="Q214" s="1011"/>
    </row>
    <row r="215" spans="1:17" x14ac:dyDescent="0.25">
      <c r="A215" s="1011"/>
      <c r="B215" s="1011"/>
      <c r="C215" s="1011"/>
      <c r="D215" s="1011"/>
      <c r="E215" s="1011"/>
      <c r="F215" s="1011"/>
      <c r="G215" s="1011"/>
      <c r="H215" s="1011"/>
      <c r="I215" s="1011"/>
      <c r="J215" s="1011"/>
      <c r="K215" s="1011"/>
      <c r="L215" s="1011"/>
      <c r="M215" s="1011"/>
      <c r="N215" s="1011"/>
      <c r="O215" s="1133"/>
      <c r="P215" s="1133"/>
      <c r="Q215" s="1011"/>
    </row>
    <row r="216" spans="1:17" x14ac:dyDescent="0.25">
      <c r="A216" s="1011"/>
      <c r="B216" s="1011"/>
      <c r="C216" s="1011"/>
      <c r="D216" s="1011"/>
      <c r="E216" s="1011"/>
      <c r="F216" s="1011"/>
      <c r="G216" s="1011"/>
      <c r="H216" s="1011"/>
      <c r="I216" s="1011"/>
      <c r="J216" s="1011"/>
      <c r="K216" s="1011"/>
      <c r="L216" s="1011"/>
      <c r="M216" s="1011"/>
      <c r="N216" s="1011"/>
      <c r="O216" s="1133"/>
      <c r="P216" s="1133"/>
      <c r="Q216" s="1011"/>
    </row>
    <row r="217" spans="1:17" x14ac:dyDescent="0.25">
      <c r="A217" s="1011"/>
      <c r="B217" s="1011"/>
      <c r="C217" s="1011"/>
      <c r="D217" s="1011"/>
      <c r="E217" s="1011"/>
      <c r="F217" s="1011"/>
      <c r="G217" s="1011"/>
      <c r="H217" s="1011"/>
      <c r="I217" s="1011"/>
      <c r="J217" s="1011"/>
      <c r="K217" s="1011"/>
      <c r="L217" s="1011"/>
      <c r="M217" s="1011"/>
      <c r="N217" s="1011"/>
      <c r="O217" s="1133"/>
      <c r="P217" s="1133"/>
      <c r="Q217" s="1011"/>
    </row>
    <row r="218" spans="1:17" x14ac:dyDescent="0.25">
      <c r="A218" s="1011"/>
      <c r="B218" s="1011"/>
      <c r="C218" s="1011"/>
      <c r="D218" s="1011"/>
      <c r="E218" s="1011"/>
      <c r="F218" s="1011"/>
      <c r="G218" s="1011"/>
      <c r="H218" s="1011"/>
      <c r="I218" s="1011"/>
      <c r="J218" s="1011"/>
      <c r="K218" s="1011"/>
      <c r="L218" s="1011"/>
      <c r="M218" s="1011"/>
      <c r="N218" s="1011"/>
      <c r="O218" s="1133"/>
      <c r="P218" s="1133"/>
      <c r="Q218" s="1011"/>
    </row>
    <row r="219" spans="1:17" x14ac:dyDescent="0.25">
      <c r="A219" s="1011"/>
      <c r="B219" s="1011"/>
      <c r="C219" s="1011"/>
      <c r="D219" s="1011"/>
      <c r="E219" s="1011"/>
      <c r="F219" s="1011"/>
      <c r="G219" s="1011"/>
      <c r="H219" s="1011"/>
      <c r="I219" s="1011"/>
      <c r="J219" s="1011"/>
      <c r="K219" s="1011"/>
      <c r="L219" s="1011"/>
      <c r="M219" s="1011"/>
      <c r="N219" s="1011"/>
      <c r="O219" s="1133"/>
      <c r="P219" s="1133"/>
      <c r="Q219" s="1011"/>
    </row>
    <row r="220" spans="1:17" x14ac:dyDescent="0.25">
      <c r="A220" s="1011"/>
      <c r="B220" s="1011"/>
      <c r="C220" s="1011"/>
      <c r="D220" s="1011"/>
      <c r="E220" s="1011"/>
      <c r="F220" s="1011"/>
      <c r="G220" s="1011"/>
      <c r="H220" s="1011"/>
      <c r="I220" s="1011"/>
      <c r="J220" s="1011"/>
      <c r="K220" s="1011"/>
      <c r="L220" s="1011"/>
      <c r="M220" s="1011"/>
      <c r="N220" s="1011"/>
      <c r="O220" s="1133"/>
      <c r="P220" s="1133"/>
      <c r="Q220" s="1011"/>
    </row>
    <row r="221" spans="1:17" x14ac:dyDescent="0.25">
      <c r="A221" s="1011"/>
      <c r="B221" s="1011"/>
      <c r="C221" s="1011"/>
      <c r="D221" s="1011"/>
      <c r="E221" s="1011"/>
      <c r="F221" s="1011"/>
      <c r="G221" s="1011"/>
      <c r="H221" s="1011"/>
      <c r="I221" s="1011"/>
      <c r="J221" s="1011"/>
      <c r="K221" s="1011"/>
      <c r="L221" s="1011"/>
      <c r="M221" s="1011"/>
      <c r="N221" s="1011"/>
      <c r="O221" s="1133"/>
      <c r="P221" s="1133"/>
      <c r="Q221" s="1011"/>
    </row>
    <row r="222" spans="1:17" x14ac:dyDescent="0.25">
      <c r="A222" s="1011"/>
      <c r="B222" s="1011"/>
      <c r="C222" s="1011"/>
      <c r="D222" s="1011"/>
      <c r="E222" s="1011"/>
      <c r="F222" s="1011"/>
      <c r="G222" s="1011"/>
      <c r="H222" s="1011"/>
      <c r="I222" s="1011"/>
      <c r="J222" s="1011"/>
      <c r="K222" s="1011"/>
      <c r="L222" s="1011"/>
      <c r="M222" s="1011"/>
      <c r="N222" s="1011"/>
      <c r="O222" s="1133"/>
      <c r="P222" s="1133"/>
      <c r="Q222" s="1011"/>
    </row>
    <row r="223" spans="1:17" x14ac:dyDescent="0.25">
      <c r="A223" s="1011"/>
      <c r="B223" s="1011"/>
      <c r="C223" s="1011"/>
      <c r="D223" s="1011"/>
      <c r="E223" s="1011"/>
      <c r="F223" s="1011"/>
      <c r="G223" s="1011"/>
      <c r="H223" s="1011"/>
      <c r="I223" s="1011"/>
      <c r="J223" s="1011"/>
      <c r="K223" s="1011"/>
      <c r="L223" s="1011"/>
      <c r="M223" s="1011"/>
      <c r="N223" s="1011"/>
      <c r="O223" s="1133"/>
      <c r="P223" s="1133"/>
      <c r="Q223" s="1011"/>
    </row>
    <row r="224" spans="1:17" x14ac:dyDescent="0.25">
      <c r="A224" s="1011"/>
      <c r="B224" s="1011"/>
      <c r="C224" s="1011"/>
      <c r="D224" s="1011"/>
      <c r="E224" s="1011"/>
      <c r="F224" s="1011"/>
      <c r="G224" s="1011"/>
      <c r="H224" s="1011"/>
      <c r="I224" s="1011"/>
      <c r="J224" s="1011"/>
      <c r="K224" s="1011"/>
      <c r="L224" s="1011"/>
      <c r="M224" s="1011"/>
      <c r="N224" s="1011"/>
      <c r="O224" s="1133"/>
      <c r="P224" s="1133"/>
      <c r="Q224" s="1011"/>
    </row>
    <row r="225" spans="1:17" x14ac:dyDescent="0.25">
      <c r="A225" s="1011"/>
      <c r="B225" s="1011"/>
      <c r="C225" s="1011"/>
      <c r="D225" s="1011"/>
      <c r="E225" s="1011"/>
      <c r="F225" s="1011"/>
      <c r="G225" s="1011"/>
      <c r="H225" s="1011"/>
      <c r="I225" s="1011"/>
      <c r="J225" s="1011"/>
      <c r="K225" s="1011"/>
      <c r="L225" s="1011"/>
      <c r="M225" s="1011"/>
      <c r="N225" s="1011"/>
      <c r="O225" s="1133"/>
      <c r="P225" s="1133"/>
      <c r="Q225" s="1011"/>
    </row>
    <row r="226" spans="1:17" x14ac:dyDescent="0.25">
      <c r="A226" s="1011"/>
      <c r="B226" s="1011"/>
      <c r="C226" s="1011"/>
      <c r="D226" s="1011"/>
      <c r="E226" s="1011"/>
      <c r="F226" s="1011"/>
      <c r="G226" s="1011"/>
      <c r="H226" s="1011"/>
      <c r="I226" s="1011"/>
      <c r="J226" s="1011"/>
      <c r="K226" s="1011"/>
      <c r="L226" s="1011"/>
      <c r="M226" s="1011"/>
      <c r="N226" s="1011"/>
      <c r="O226" s="1133"/>
      <c r="P226" s="1133"/>
      <c r="Q226" s="1011"/>
    </row>
    <row r="227" spans="1:17" x14ac:dyDescent="0.25">
      <c r="A227" s="1011"/>
      <c r="B227" s="1011"/>
      <c r="C227" s="1011"/>
      <c r="D227" s="1011"/>
      <c r="E227" s="1011"/>
      <c r="F227" s="1011"/>
      <c r="G227" s="1011"/>
      <c r="H227" s="1011"/>
      <c r="I227" s="1011"/>
      <c r="J227" s="1011"/>
      <c r="K227" s="1011"/>
      <c r="L227" s="1011"/>
      <c r="M227" s="1011"/>
      <c r="N227" s="1011"/>
      <c r="O227" s="1133"/>
      <c r="P227" s="1133"/>
      <c r="Q227" s="1011"/>
    </row>
    <row r="228" spans="1:17" x14ac:dyDescent="0.25">
      <c r="O228" s="1129"/>
      <c r="P228" s="1129"/>
    </row>
    <row r="229" spans="1:17" x14ac:dyDescent="0.25">
      <c r="O229" s="1129"/>
      <c r="P229" s="1129"/>
    </row>
    <row r="230" spans="1:17" x14ac:dyDescent="0.25">
      <c r="O230" s="1129"/>
      <c r="P230" s="1129"/>
    </row>
    <row r="231" spans="1:17" x14ac:dyDescent="0.25">
      <c r="O231" s="1129"/>
      <c r="P231" s="1129"/>
    </row>
    <row r="232" spans="1:17" x14ac:dyDescent="0.25">
      <c r="O232" s="1129"/>
      <c r="P232" s="1129"/>
    </row>
    <row r="233" spans="1:17" x14ac:dyDescent="0.25">
      <c r="O233" s="1129"/>
      <c r="P233" s="1129"/>
    </row>
    <row r="234" spans="1:17" x14ac:dyDescent="0.25">
      <c r="O234" s="1129"/>
      <c r="P234" s="1129"/>
    </row>
    <row r="235" spans="1:17" x14ac:dyDescent="0.25">
      <c r="O235" s="1129"/>
      <c r="P235" s="1129"/>
    </row>
    <row r="236" spans="1:17" x14ac:dyDescent="0.25">
      <c r="O236" s="1129"/>
      <c r="P236" s="1129"/>
    </row>
    <row r="237" spans="1:17" x14ac:dyDescent="0.25">
      <c r="O237" s="1129"/>
      <c r="P237" s="1129"/>
    </row>
    <row r="238" spans="1:17" x14ac:dyDescent="0.25">
      <c r="O238" s="1129"/>
      <c r="P238" s="1129"/>
    </row>
    <row r="239" spans="1:17" x14ac:dyDescent="0.25">
      <c r="O239" s="1129"/>
      <c r="P239" s="1129"/>
    </row>
    <row r="240" spans="1:17" x14ac:dyDescent="0.25">
      <c r="O240" s="1129"/>
      <c r="P240" s="1129"/>
    </row>
    <row r="241" spans="15:16" x14ac:dyDescent="0.25">
      <c r="O241" s="1129"/>
      <c r="P241" s="1129"/>
    </row>
    <row r="242" spans="15:16" x14ac:dyDescent="0.25">
      <c r="O242" s="1129"/>
      <c r="P242" s="1129"/>
    </row>
    <row r="243" spans="15:16" x14ac:dyDescent="0.25">
      <c r="O243" s="1129"/>
      <c r="P243" s="1129"/>
    </row>
    <row r="244" spans="15:16" x14ac:dyDescent="0.25">
      <c r="O244" s="1129"/>
      <c r="P244" s="1129"/>
    </row>
    <row r="245" spans="15:16" x14ac:dyDescent="0.25">
      <c r="O245" s="1129"/>
      <c r="P245" s="1129"/>
    </row>
    <row r="246" spans="15:16" x14ac:dyDescent="0.25">
      <c r="O246" s="1129"/>
      <c r="P246" s="1129"/>
    </row>
    <row r="247" spans="15:16" x14ac:dyDescent="0.25">
      <c r="O247" s="1129"/>
      <c r="P247" s="1129"/>
    </row>
    <row r="248" spans="15:16" x14ac:dyDescent="0.25">
      <c r="O248" s="1129"/>
      <c r="P248" s="1129"/>
    </row>
    <row r="249" spans="15:16" x14ac:dyDescent="0.25">
      <c r="O249" s="1129"/>
      <c r="P249" s="1129"/>
    </row>
    <row r="250" spans="15:16" x14ac:dyDescent="0.25">
      <c r="O250" s="1129"/>
      <c r="P250" s="1129"/>
    </row>
    <row r="251" spans="15:16" x14ac:dyDescent="0.25">
      <c r="O251" s="1129"/>
      <c r="P251" s="1129"/>
    </row>
    <row r="252" spans="15:16" x14ac:dyDescent="0.25">
      <c r="O252" s="1129"/>
      <c r="P252" s="1129"/>
    </row>
    <row r="253" spans="15:16" x14ac:dyDescent="0.25">
      <c r="O253" s="1129"/>
      <c r="P253" s="1129"/>
    </row>
    <row r="254" spans="15:16" x14ac:dyDescent="0.25">
      <c r="O254" s="1129"/>
      <c r="P254" s="1129"/>
    </row>
  </sheetData>
  <mergeCells count="8">
    <mergeCell ref="A2:G2"/>
    <mergeCell ref="A3:G3"/>
    <mergeCell ref="A18:H18"/>
    <mergeCell ref="A6:Q6"/>
    <mergeCell ref="A5:Q5"/>
    <mergeCell ref="O7:Q7"/>
    <mergeCell ref="A7:A8"/>
    <mergeCell ref="B7:B8"/>
  </mergeCells>
  <phoneticPr fontId="56" type="noConversion"/>
  <pageMargins left="0.23622047244094491" right="0.21" top="0.39370078740157483" bottom="0.74803149606299213" header="0.31496062992125984" footer="0.31496062992125984"/>
  <pageSetup paperSize="9" scale="68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Q254"/>
  <sheetViews>
    <sheetView showGridLines="0" tabSelected="1" zoomScale="90" zoomScaleNormal="90" workbookViewId="0">
      <pane xSplit="1" topLeftCell="B1" activePane="topRight" state="frozen"/>
      <selection activeCell="B1" sqref="B1"/>
      <selection pane="topRight" activeCell="B1" sqref="B1"/>
    </sheetView>
  </sheetViews>
  <sheetFormatPr defaultColWidth="8.85546875" defaultRowHeight="15" x14ac:dyDescent="0.25"/>
  <cols>
    <col min="1" max="1" width="39.42578125" bestFit="1" customWidth="1"/>
    <col min="2" max="2" width="11.85546875" customWidth="1"/>
    <col min="3" max="14" width="11.5703125" customWidth="1"/>
    <col min="15" max="15" width="8.42578125" bestFit="1" customWidth="1"/>
    <col min="16" max="16" width="8" customWidth="1"/>
    <col min="17" max="17" width="8.85546875" customWidth="1"/>
  </cols>
  <sheetData>
    <row r="1" spans="1:17" ht="42" customHeight="1" x14ac:dyDescent="0.25"/>
    <row r="2" spans="1:17" ht="18" x14ac:dyDescent="0.35">
      <c r="A2" s="1239"/>
      <c r="B2" s="1239"/>
      <c r="C2" s="1239"/>
      <c r="D2" s="1239"/>
      <c r="E2" s="1239"/>
      <c r="F2" s="1239"/>
      <c r="G2" s="1239"/>
      <c r="H2" s="1"/>
    </row>
    <row r="3" spans="1:17" ht="18" x14ac:dyDescent="0.35">
      <c r="A3" s="1239"/>
      <c r="B3" s="1239"/>
      <c r="C3" s="1239"/>
      <c r="D3" s="1239"/>
      <c r="E3" s="1239"/>
      <c r="F3" s="1239"/>
      <c r="G3" s="1239"/>
      <c r="H3" s="1"/>
    </row>
    <row r="4" spans="1:17" ht="20.25" customHeight="1" x14ac:dyDescent="0.25"/>
    <row r="5" spans="1:17" ht="20.25" customHeight="1" x14ac:dyDescent="0.25">
      <c r="A5" s="1242" t="s">
        <v>567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</row>
    <row r="6" spans="1:17" ht="20.25" customHeight="1" x14ac:dyDescent="0.25">
      <c r="A6" s="1242" t="s">
        <v>637</v>
      </c>
      <c r="B6" s="1242"/>
      <c r="C6" s="1242"/>
      <c r="D6" s="1242"/>
      <c r="E6" s="1242"/>
      <c r="F6" s="1242"/>
      <c r="G6" s="1242"/>
      <c r="H6" s="1242"/>
      <c r="I6" s="1242"/>
      <c r="J6" s="1242"/>
      <c r="K6" s="1242"/>
      <c r="L6" s="1242"/>
      <c r="M6" s="1242"/>
      <c r="N6" s="1242"/>
      <c r="O6" s="1242"/>
      <c r="P6" s="1242"/>
      <c r="Q6" s="1242"/>
    </row>
    <row r="7" spans="1:17" ht="20.25" customHeight="1" x14ac:dyDescent="0.25">
      <c r="A7" s="1248" t="s">
        <v>14</v>
      </c>
      <c r="B7" s="1246" t="s">
        <v>592</v>
      </c>
      <c r="C7" s="1111" t="s">
        <v>577</v>
      </c>
      <c r="D7" s="1111" t="s">
        <v>578</v>
      </c>
      <c r="E7" s="1111" t="s">
        <v>579</v>
      </c>
      <c r="F7" s="1111" t="s">
        <v>580</v>
      </c>
      <c r="G7" s="1111" t="s">
        <v>581</v>
      </c>
      <c r="H7" s="1111" t="s">
        <v>582</v>
      </c>
      <c r="I7" s="1111" t="s">
        <v>583</v>
      </c>
      <c r="J7" s="1111" t="s">
        <v>584</v>
      </c>
      <c r="K7" s="1111" t="s">
        <v>585</v>
      </c>
      <c r="L7" s="1111" t="s">
        <v>586</v>
      </c>
      <c r="M7" s="1111" t="s">
        <v>587</v>
      </c>
      <c r="N7" s="1111" t="s">
        <v>588</v>
      </c>
      <c r="O7" s="1243" t="s">
        <v>589</v>
      </c>
      <c r="P7" s="1244"/>
      <c r="Q7" s="1245"/>
    </row>
    <row r="8" spans="1:17" x14ac:dyDescent="0.25">
      <c r="A8" s="1249"/>
      <c r="B8" s="1247"/>
      <c r="C8" s="1004" t="s">
        <v>590</v>
      </c>
      <c r="D8" s="1004" t="s">
        <v>590</v>
      </c>
      <c r="E8" s="1004" t="s">
        <v>590</v>
      </c>
      <c r="F8" s="1004" t="s">
        <v>590</v>
      </c>
      <c r="G8" s="1004" t="s">
        <v>590</v>
      </c>
      <c r="H8" s="1004" t="s">
        <v>590</v>
      </c>
      <c r="I8" s="1004" t="s">
        <v>590</v>
      </c>
      <c r="J8" s="1004" t="s">
        <v>590</v>
      </c>
      <c r="K8" s="1004" t="s">
        <v>590</v>
      </c>
      <c r="L8" s="1004" t="s">
        <v>590</v>
      </c>
      <c r="M8" s="1004" t="s">
        <v>590</v>
      </c>
      <c r="N8" s="1004" t="s">
        <v>590</v>
      </c>
      <c r="O8" s="1004" t="s">
        <v>591</v>
      </c>
      <c r="P8" s="1004" t="s">
        <v>590</v>
      </c>
      <c r="Q8" s="1004" t="s">
        <v>1</v>
      </c>
    </row>
    <row r="9" spans="1:17" s="661" customFormat="1" ht="20.25" customHeight="1" x14ac:dyDescent="0.2">
      <c r="A9" s="1000" t="s">
        <v>505</v>
      </c>
      <c r="B9" s="1041">
        <v>6000</v>
      </c>
      <c r="C9" s="1042">
        <v>5393</v>
      </c>
      <c r="D9" s="1042">
        <v>5721</v>
      </c>
      <c r="E9" s="1042">
        <v>5756</v>
      </c>
      <c r="F9" s="1042">
        <v>4983</v>
      </c>
      <c r="G9" s="1042">
        <v>5595</v>
      </c>
      <c r="H9" s="1204">
        <v>4952</v>
      </c>
      <c r="I9" s="1042">
        <v>4167</v>
      </c>
      <c r="J9" s="1042">
        <v>4151</v>
      </c>
      <c r="K9" s="1042">
        <v>3732</v>
      </c>
      <c r="L9" s="1121">
        <v>4044</v>
      </c>
      <c r="M9" s="1042">
        <v>4816</v>
      </c>
      <c r="N9" s="1042">
        <v>4845</v>
      </c>
      <c r="O9" s="1135">
        <f>B9*(IF(C9="",0,1)+IF(D9="",0,1)+IF(E9="",0,1)+IF(F9="",0,1)+IF(G9="",0,1)+IF(H9="",0,1)+IF(I9="",0,1)+IF(J9="",0,1)+IF(K9="",0,1)+IF(L9="",0,1)+IF(M9="",0,1)+IF(N9="",0,1))</f>
        <v>72000</v>
      </c>
      <c r="P9" s="1135">
        <f t="shared" ref="P9:P19" si="0">SUM(C9:N9)</f>
        <v>58155</v>
      </c>
      <c r="Q9" s="1043">
        <f>IF(O9=0,"-",P9/O9)</f>
        <v>0.80770833333333336</v>
      </c>
    </row>
    <row r="10" spans="1:17" s="661" customFormat="1" ht="20.25" customHeight="1" x14ac:dyDescent="0.2">
      <c r="A10" s="1000" t="s">
        <v>506</v>
      </c>
      <c r="B10" s="1041">
        <v>2080</v>
      </c>
      <c r="C10" s="1042">
        <v>1556</v>
      </c>
      <c r="D10" s="1042">
        <v>1825</v>
      </c>
      <c r="E10" s="1042">
        <v>1308</v>
      </c>
      <c r="F10" s="1042">
        <v>839</v>
      </c>
      <c r="G10" s="1042">
        <v>797</v>
      </c>
      <c r="H10" s="1204">
        <v>847</v>
      </c>
      <c r="I10" s="1042">
        <v>794</v>
      </c>
      <c r="J10" s="1042">
        <v>1218</v>
      </c>
      <c r="K10" s="1042">
        <v>1603</v>
      </c>
      <c r="L10" s="1121">
        <v>1255</v>
      </c>
      <c r="M10" s="1042">
        <v>1504</v>
      </c>
      <c r="N10" s="1042">
        <v>1379</v>
      </c>
      <c r="O10" s="1135">
        <f t="shared" ref="O10:O19" si="1">B10*(IF(C10="",0,1)+IF(D10="",0,1)+IF(E10="",0,1)+IF(F10="",0,1)+IF(G10="",0,1)+IF(H10="",0,1)+IF(I10="",0,1)+IF(J10="",0,1)+IF(K10="",0,1)+IF(L10="",0,1)+IF(M10="",0,1)+IF(N10="",0,1))</f>
        <v>24960</v>
      </c>
      <c r="P10" s="1135">
        <f t="shared" si="0"/>
        <v>14925</v>
      </c>
      <c r="Q10" s="1043">
        <f t="shared" ref="Q10:Q20" si="2">IF(O10=0,"-",P10/O10)</f>
        <v>0.59795673076923073</v>
      </c>
    </row>
    <row r="11" spans="1:17" s="661" customFormat="1" ht="20.25" customHeight="1" x14ac:dyDescent="0.2">
      <c r="A11" s="1000" t="s">
        <v>507</v>
      </c>
      <c r="B11" s="1041">
        <v>780</v>
      </c>
      <c r="C11" s="1042">
        <v>560</v>
      </c>
      <c r="D11" s="1042">
        <v>689</v>
      </c>
      <c r="E11" s="1042">
        <v>640</v>
      </c>
      <c r="F11" s="1042">
        <v>487</v>
      </c>
      <c r="G11" s="1042">
        <v>419</v>
      </c>
      <c r="H11" s="1204">
        <v>501</v>
      </c>
      <c r="I11" s="1042">
        <v>381</v>
      </c>
      <c r="J11" s="1042">
        <v>360</v>
      </c>
      <c r="K11" s="1042">
        <v>373</v>
      </c>
      <c r="L11" s="1121">
        <v>623</v>
      </c>
      <c r="M11" s="1042">
        <v>562</v>
      </c>
      <c r="N11" s="1042">
        <v>375</v>
      </c>
      <c r="O11" s="1135">
        <f t="shared" si="1"/>
        <v>9360</v>
      </c>
      <c r="P11" s="1135">
        <f t="shared" si="0"/>
        <v>5970</v>
      </c>
      <c r="Q11" s="1043">
        <f t="shared" si="2"/>
        <v>0.63782051282051277</v>
      </c>
    </row>
    <row r="12" spans="1:17" s="661" customFormat="1" ht="27.75" customHeight="1" x14ac:dyDescent="0.2">
      <c r="A12" s="1000" t="s">
        <v>508</v>
      </c>
      <c r="B12" s="1041">
        <v>576</v>
      </c>
      <c r="C12" s="1042">
        <v>319</v>
      </c>
      <c r="D12" s="1042">
        <v>306</v>
      </c>
      <c r="E12" s="1042">
        <v>386</v>
      </c>
      <c r="F12" s="1042">
        <v>291</v>
      </c>
      <c r="G12" s="1042">
        <v>342</v>
      </c>
      <c r="H12" s="1204">
        <v>328</v>
      </c>
      <c r="I12" s="1042">
        <v>378</v>
      </c>
      <c r="J12" s="1042">
        <v>418</v>
      </c>
      <c r="K12" s="1042">
        <v>457</v>
      </c>
      <c r="L12" s="1121">
        <v>355</v>
      </c>
      <c r="M12" s="1042">
        <v>533</v>
      </c>
      <c r="N12" s="1042">
        <v>549</v>
      </c>
      <c r="O12" s="1135">
        <f t="shared" si="1"/>
        <v>6912</v>
      </c>
      <c r="P12" s="1135">
        <f t="shared" si="0"/>
        <v>4662</v>
      </c>
      <c r="Q12" s="1043">
        <f t="shared" si="2"/>
        <v>0.67447916666666663</v>
      </c>
    </row>
    <row r="13" spans="1:17" s="661" customFormat="1" ht="27.75" customHeight="1" x14ac:dyDescent="0.2">
      <c r="A13" s="1000" t="s">
        <v>509</v>
      </c>
      <c r="B13" s="1041">
        <v>2016</v>
      </c>
      <c r="C13" s="1042">
        <v>470</v>
      </c>
      <c r="D13" s="1042">
        <v>504</v>
      </c>
      <c r="E13" s="1042">
        <v>555</v>
      </c>
      <c r="F13" s="1042">
        <v>346</v>
      </c>
      <c r="G13" s="1042">
        <v>432</v>
      </c>
      <c r="H13" s="1204">
        <v>387</v>
      </c>
      <c r="I13" s="1042">
        <v>381</v>
      </c>
      <c r="J13" s="1042">
        <v>528</v>
      </c>
      <c r="K13" s="1042">
        <v>546</v>
      </c>
      <c r="L13" s="1121">
        <v>481</v>
      </c>
      <c r="M13" s="1042">
        <v>671</v>
      </c>
      <c r="N13" s="1042">
        <v>862</v>
      </c>
      <c r="O13" s="1135">
        <f t="shared" si="1"/>
        <v>24192</v>
      </c>
      <c r="P13" s="1135">
        <f t="shared" si="0"/>
        <v>6163</v>
      </c>
      <c r="Q13" s="1043">
        <f t="shared" si="2"/>
        <v>0.25475363756613756</v>
      </c>
    </row>
    <row r="14" spans="1:17" s="661" customFormat="1" ht="27.75" customHeight="1" x14ac:dyDescent="0.2">
      <c r="A14" s="1000" t="s">
        <v>510</v>
      </c>
      <c r="B14" s="1041">
        <v>288</v>
      </c>
      <c r="C14" s="1042">
        <v>159</v>
      </c>
      <c r="D14" s="1042">
        <v>239</v>
      </c>
      <c r="E14" s="1042">
        <v>243</v>
      </c>
      <c r="F14" s="1042">
        <v>59</v>
      </c>
      <c r="G14" s="1042">
        <v>56</v>
      </c>
      <c r="H14" s="1204">
        <v>60</v>
      </c>
      <c r="I14" s="1042">
        <v>67</v>
      </c>
      <c r="J14" s="1042">
        <v>153</v>
      </c>
      <c r="K14" s="1042">
        <v>161</v>
      </c>
      <c r="L14" s="1121">
        <v>175</v>
      </c>
      <c r="M14" s="1042">
        <v>42</v>
      </c>
      <c r="N14" s="1042">
        <v>90</v>
      </c>
      <c r="O14" s="1135">
        <f t="shared" si="1"/>
        <v>3456</v>
      </c>
      <c r="P14" s="1135">
        <f t="shared" si="0"/>
        <v>1504</v>
      </c>
      <c r="Q14" s="1043">
        <f t="shared" si="2"/>
        <v>0.43518518518518517</v>
      </c>
    </row>
    <row r="15" spans="1:17" s="661" customFormat="1" ht="22.5" customHeight="1" x14ac:dyDescent="0.2">
      <c r="A15" s="1000" t="s">
        <v>511</v>
      </c>
      <c r="B15" s="1041">
        <v>1008</v>
      </c>
      <c r="C15" s="1042">
        <v>372</v>
      </c>
      <c r="D15" s="1042">
        <v>447</v>
      </c>
      <c r="E15" s="1042">
        <v>449</v>
      </c>
      <c r="F15" s="1042">
        <v>72</v>
      </c>
      <c r="G15" s="1042">
        <v>69</v>
      </c>
      <c r="H15" s="1204">
        <v>78</v>
      </c>
      <c r="I15" s="1042">
        <v>75</v>
      </c>
      <c r="J15" s="1042">
        <v>217</v>
      </c>
      <c r="K15" s="1042">
        <v>217</v>
      </c>
      <c r="L15" s="1121">
        <v>248</v>
      </c>
      <c r="M15" s="1042">
        <v>61</v>
      </c>
      <c r="N15" s="1042">
        <v>184</v>
      </c>
      <c r="O15" s="1135">
        <f t="shared" si="1"/>
        <v>12096</v>
      </c>
      <c r="P15" s="1135">
        <f t="shared" si="0"/>
        <v>2489</v>
      </c>
      <c r="Q15" s="1043">
        <f t="shared" si="2"/>
        <v>0.20577050264550265</v>
      </c>
    </row>
    <row r="16" spans="1:17" s="661" customFormat="1" ht="20.25" customHeight="1" x14ac:dyDescent="0.2">
      <c r="A16" s="1000" t="s">
        <v>548</v>
      </c>
      <c r="B16" s="1041">
        <v>526</v>
      </c>
      <c r="C16" s="1042">
        <v>303</v>
      </c>
      <c r="D16" s="1042">
        <v>297</v>
      </c>
      <c r="E16" s="1042">
        <v>300</v>
      </c>
      <c r="F16" s="1042">
        <v>307</v>
      </c>
      <c r="G16" s="1042">
        <v>248</v>
      </c>
      <c r="H16" s="1204">
        <v>94</v>
      </c>
      <c r="I16" s="1042">
        <v>150</v>
      </c>
      <c r="J16" s="1042">
        <v>185</v>
      </c>
      <c r="K16" s="1042">
        <v>337</v>
      </c>
      <c r="L16" s="1121">
        <v>386</v>
      </c>
      <c r="M16" s="1042">
        <v>461</v>
      </c>
      <c r="N16" s="1042">
        <v>492</v>
      </c>
      <c r="O16" s="1135">
        <f t="shared" si="1"/>
        <v>6312</v>
      </c>
      <c r="P16" s="1135">
        <f t="shared" si="0"/>
        <v>3560</v>
      </c>
      <c r="Q16" s="1043">
        <f t="shared" si="2"/>
        <v>0.56400506970849174</v>
      </c>
    </row>
    <row r="17" spans="1:17" s="661" customFormat="1" ht="20.25" customHeight="1" x14ac:dyDescent="0.2">
      <c r="A17" s="1000" t="s">
        <v>549</v>
      </c>
      <c r="B17" s="1041">
        <v>263</v>
      </c>
      <c r="C17" s="1042">
        <v>0</v>
      </c>
      <c r="D17" s="1042">
        <v>57</v>
      </c>
      <c r="E17" s="1042">
        <v>154</v>
      </c>
      <c r="F17" s="1042">
        <v>118</v>
      </c>
      <c r="G17" s="1042">
        <v>86</v>
      </c>
      <c r="H17" s="1204">
        <v>143</v>
      </c>
      <c r="I17" s="1042">
        <v>90</v>
      </c>
      <c r="J17" s="1042">
        <v>165</v>
      </c>
      <c r="K17" s="1042">
        <v>92</v>
      </c>
      <c r="L17" s="1121">
        <v>0</v>
      </c>
      <c r="M17" s="1042">
        <v>0</v>
      </c>
      <c r="N17" s="1042">
        <v>0</v>
      </c>
      <c r="O17" s="1135">
        <f t="shared" si="1"/>
        <v>3156</v>
      </c>
      <c r="P17" s="1135">
        <f t="shared" si="0"/>
        <v>905</v>
      </c>
      <c r="Q17" s="1043">
        <f t="shared" si="2"/>
        <v>0.2867553865652725</v>
      </c>
    </row>
    <row r="18" spans="1:17" s="661" customFormat="1" ht="20.25" customHeight="1" x14ac:dyDescent="0.2">
      <c r="A18" s="1000" t="s">
        <v>550</v>
      </c>
      <c r="B18" s="1041">
        <v>125</v>
      </c>
      <c r="C18" s="1042">
        <v>172</v>
      </c>
      <c r="D18" s="1042">
        <v>146</v>
      </c>
      <c r="E18" s="1042">
        <v>237</v>
      </c>
      <c r="F18" s="1042">
        <v>207</v>
      </c>
      <c r="G18" s="1042">
        <v>188</v>
      </c>
      <c r="H18" s="1204">
        <v>239</v>
      </c>
      <c r="I18" s="1042">
        <v>219</v>
      </c>
      <c r="J18" s="1042">
        <v>210</v>
      </c>
      <c r="K18" s="1042">
        <v>57</v>
      </c>
      <c r="L18" s="1121">
        <v>118</v>
      </c>
      <c r="M18" s="1042">
        <v>187</v>
      </c>
      <c r="N18" s="1042">
        <v>176</v>
      </c>
      <c r="O18" s="1135">
        <f t="shared" si="1"/>
        <v>1500</v>
      </c>
      <c r="P18" s="1135">
        <f t="shared" si="0"/>
        <v>2156</v>
      </c>
      <c r="Q18" s="1043">
        <f t="shared" si="2"/>
        <v>1.4373333333333334</v>
      </c>
    </row>
    <row r="19" spans="1:17" s="661" customFormat="1" ht="20.25" customHeight="1" x14ac:dyDescent="0.2">
      <c r="A19" s="1000" t="s">
        <v>551</v>
      </c>
      <c r="B19" s="1041">
        <v>526</v>
      </c>
      <c r="C19" s="1042">
        <v>211</v>
      </c>
      <c r="D19" s="1042">
        <v>293</v>
      </c>
      <c r="E19" s="1042">
        <v>336</v>
      </c>
      <c r="F19" s="1042">
        <v>323</v>
      </c>
      <c r="G19" s="1042">
        <v>270</v>
      </c>
      <c r="H19" s="1204">
        <v>192</v>
      </c>
      <c r="I19" s="1042">
        <v>173</v>
      </c>
      <c r="J19" s="1042">
        <v>274</v>
      </c>
      <c r="K19" s="1042">
        <v>238</v>
      </c>
      <c r="L19" s="1121">
        <v>292</v>
      </c>
      <c r="M19" s="1042">
        <v>325</v>
      </c>
      <c r="N19" s="1042">
        <v>323</v>
      </c>
      <c r="O19" s="1135">
        <f t="shared" si="1"/>
        <v>6312</v>
      </c>
      <c r="P19" s="1135">
        <f t="shared" si="0"/>
        <v>3250</v>
      </c>
      <c r="Q19" s="1043">
        <f t="shared" si="2"/>
        <v>0.51489226869455007</v>
      </c>
    </row>
    <row r="20" spans="1:17" s="1125" customFormat="1" ht="17.25" customHeight="1" x14ac:dyDescent="0.25">
      <c r="A20" s="1111" t="s">
        <v>7</v>
      </c>
      <c r="B20" s="1119">
        <f>SUM(B9:B19)</f>
        <v>14188</v>
      </c>
      <c r="C20" s="1119">
        <f>SUM(C9:C19)</f>
        <v>9515</v>
      </c>
      <c r="D20" s="1122">
        <f t="shared" ref="D20:P20" si="3">SUM(D9:D19)</f>
        <v>10524</v>
      </c>
      <c r="E20" s="1122">
        <f t="shared" si="3"/>
        <v>10364</v>
      </c>
      <c r="F20" s="1122">
        <f t="shared" si="3"/>
        <v>8032</v>
      </c>
      <c r="G20" s="1122">
        <f t="shared" si="3"/>
        <v>8502</v>
      </c>
      <c r="H20" s="1122">
        <f t="shared" si="3"/>
        <v>7821</v>
      </c>
      <c r="I20" s="1122">
        <f t="shared" si="3"/>
        <v>6875</v>
      </c>
      <c r="J20" s="1122">
        <f t="shared" si="3"/>
        <v>7879</v>
      </c>
      <c r="K20" s="1122">
        <f t="shared" si="3"/>
        <v>7813</v>
      </c>
      <c r="L20" s="1122">
        <f t="shared" si="3"/>
        <v>7977</v>
      </c>
      <c r="M20" s="1122">
        <f t="shared" si="3"/>
        <v>9162</v>
      </c>
      <c r="N20" s="1122">
        <f t="shared" si="3"/>
        <v>9275</v>
      </c>
      <c r="O20" s="1122">
        <f t="shared" si="3"/>
        <v>170256</v>
      </c>
      <c r="P20" s="1122">
        <f t="shared" si="3"/>
        <v>103739</v>
      </c>
      <c r="Q20" s="1120">
        <f t="shared" si="2"/>
        <v>0.60931185978761393</v>
      </c>
    </row>
    <row r="21" spans="1:17" x14ac:dyDescent="0.25">
      <c r="O21" s="1129"/>
      <c r="P21" s="1129"/>
    </row>
    <row r="22" spans="1:17" x14ac:dyDescent="0.25">
      <c r="A22" s="1108" t="s">
        <v>575</v>
      </c>
      <c r="O22" s="1129"/>
      <c r="P22" s="1129"/>
    </row>
    <row r="23" spans="1:17" ht="15.75" hidden="1" x14ac:dyDescent="0.25">
      <c r="A23" s="1240" t="s">
        <v>495</v>
      </c>
      <c r="B23" s="1241"/>
      <c r="C23" s="1241"/>
      <c r="D23" s="1241"/>
      <c r="E23" s="1241"/>
      <c r="F23" s="1241"/>
      <c r="G23" s="1241"/>
      <c r="H23" s="1241"/>
      <c r="O23" s="1129"/>
      <c r="P23" s="1129"/>
    </row>
    <row r="24" spans="1:17" ht="23.25" hidden="1" thickBot="1" x14ac:dyDescent="0.3">
      <c r="A24" s="14" t="s">
        <v>14</v>
      </c>
      <c r="B24" s="71" t="s">
        <v>198</v>
      </c>
      <c r="C24" s="14" t="str">
        <f>$C$8</f>
        <v>Real.</v>
      </c>
      <c r="D24" s="14" t="str">
        <f>$D$8</f>
        <v>Real.</v>
      </c>
      <c r="E24" s="14" t="str">
        <f>$E$8</f>
        <v>Real.</v>
      </c>
      <c r="F24" s="14" t="str">
        <f>$F$8</f>
        <v>Real.</v>
      </c>
      <c r="G24" s="14" t="str">
        <f>$G$8</f>
        <v>Real.</v>
      </c>
      <c r="H24" s="14" t="str">
        <f>$H$8</f>
        <v>Real.</v>
      </c>
      <c r="O24" s="1129"/>
      <c r="P24" s="1129"/>
    </row>
    <row r="25" spans="1:17" hidden="1" x14ac:dyDescent="0.25">
      <c r="A25" s="9" t="s">
        <v>16</v>
      </c>
      <c r="B25" s="52">
        <v>30</v>
      </c>
      <c r="C25" s="701">
        <v>30</v>
      </c>
      <c r="D25" s="11"/>
      <c r="E25" s="11"/>
      <c r="F25" s="11"/>
      <c r="G25" s="11"/>
      <c r="H25" s="715"/>
      <c r="O25" s="1129"/>
      <c r="P25" s="1129"/>
    </row>
    <row r="26" spans="1:17" hidden="1" x14ac:dyDescent="0.25">
      <c r="A26" s="2" t="s">
        <v>17</v>
      </c>
      <c r="B26" s="91">
        <v>5</v>
      </c>
      <c r="C26" s="702">
        <v>5</v>
      </c>
      <c r="D26" s="4"/>
      <c r="E26" s="4"/>
      <c r="F26" s="4"/>
      <c r="G26" s="4"/>
      <c r="H26" s="4"/>
      <c r="O26" s="1129"/>
      <c r="P26" s="1129"/>
    </row>
    <row r="27" spans="1:17" hidden="1" x14ac:dyDescent="0.25">
      <c r="A27" s="2" t="s">
        <v>18</v>
      </c>
      <c r="B27" s="91">
        <v>5</v>
      </c>
      <c r="C27" s="702">
        <v>5</v>
      </c>
      <c r="D27" s="4"/>
      <c r="E27" s="4"/>
      <c r="F27" s="4"/>
      <c r="G27" s="4"/>
      <c r="H27" s="4"/>
      <c r="O27" s="1129"/>
      <c r="P27" s="1129"/>
    </row>
    <row r="28" spans="1:17" hidden="1" x14ac:dyDescent="0.25">
      <c r="A28" s="2" t="s">
        <v>497</v>
      </c>
      <c r="B28" s="878">
        <v>2</v>
      </c>
      <c r="C28" s="873">
        <v>2</v>
      </c>
      <c r="D28" s="4"/>
      <c r="E28" s="4"/>
      <c r="F28" s="4"/>
      <c r="G28" s="4"/>
      <c r="H28" s="4"/>
      <c r="O28" s="1129"/>
      <c r="P28" s="1129"/>
    </row>
    <row r="29" spans="1:17" hidden="1" x14ac:dyDescent="0.25">
      <c r="A29" s="2" t="s">
        <v>33</v>
      </c>
      <c r="B29" s="89">
        <v>3</v>
      </c>
      <c r="C29" s="702">
        <v>3</v>
      </c>
      <c r="D29" s="4"/>
      <c r="E29" s="4"/>
      <c r="F29" s="4"/>
      <c r="G29" s="4"/>
      <c r="H29" s="4"/>
      <c r="O29" s="1129"/>
      <c r="P29" s="1129"/>
    </row>
    <row r="30" spans="1:17" hidden="1" x14ac:dyDescent="0.25">
      <c r="A30" s="70" t="s">
        <v>19</v>
      </c>
      <c r="B30" s="91">
        <v>0</v>
      </c>
      <c r="C30" s="702">
        <v>1</v>
      </c>
      <c r="D30" s="4"/>
      <c r="E30" s="4"/>
      <c r="F30" s="4"/>
      <c r="G30" s="4"/>
      <c r="H30" s="4"/>
      <c r="O30" s="1129"/>
      <c r="P30" s="1129"/>
    </row>
    <row r="31" spans="1:17" hidden="1" x14ac:dyDescent="0.25">
      <c r="A31" s="2" t="s">
        <v>20</v>
      </c>
      <c r="B31" s="91">
        <v>2</v>
      </c>
      <c r="C31" s="705">
        <v>2</v>
      </c>
      <c r="D31" s="4"/>
      <c r="E31" s="4"/>
      <c r="F31" s="4"/>
      <c r="G31" s="62"/>
      <c r="H31" s="4"/>
      <c r="O31" s="1129"/>
      <c r="P31" s="1129"/>
    </row>
    <row r="32" spans="1:17" hidden="1" x14ac:dyDescent="0.25">
      <c r="A32" s="2" t="s">
        <v>43</v>
      </c>
      <c r="B32" s="91">
        <v>1</v>
      </c>
      <c r="C32" s="702">
        <v>1</v>
      </c>
      <c r="D32" s="4"/>
      <c r="E32" s="4"/>
      <c r="F32" s="4"/>
      <c r="G32" s="4"/>
      <c r="H32" s="4"/>
      <c r="O32" s="1129"/>
      <c r="P32" s="1129"/>
    </row>
    <row r="33" spans="1:16" hidden="1" x14ac:dyDescent="0.25">
      <c r="A33" s="2" t="s">
        <v>22</v>
      </c>
      <c r="B33" s="91">
        <v>1</v>
      </c>
      <c r="C33" s="702">
        <v>1</v>
      </c>
      <c r="D33" s="4"/>
      <c r="E33" s="4"/>
      <c r="F33" s="4"/>
      <c r="G33" s="4"/>
      <c r="H33" s="4"/>
      <c r="O33" s="1129"/>
      <c r="P33" s="1129"/>
    </row>
    <row r="34" spans="1:16" hidden="1" x14ac:dyDescent="0.25">
      <c r="A34" s="2" t="s">
        <v>23</v>
      </c>
      <c r="B34" s="91">
        <v>2</v>
      </c>
      <c r="C34" s="705">
        <v>1.5</v>
      </c>
      <c r="D34" s="62"/>
      <c r="E34" s="62"/>
      <c r="F34" s="62"/>
      <c r="G34" s="62"/>
      <c r="H34" s="62"/>
      <c r="O34" s="1129"/>
      <c r="P34" s="1129"/>
    </row>
    <row r="35" spans="1:16" hidden="1" x14ac:dyDescent="0.25">
      <c r="A35" s="2" t="s">
        <v>24</v>
      </c>
      <c r="B35" s="91">
        <v>2</v>
      </c>
      <c r="C35" s="702">
        <v>2</v>
      </c>
      <c r="D35" s="4"/>
      <c r="E35" s="4"/>
      <c r="F35" s="4"/>
      <c r="G35" s="4"/>
      <c r="H35" s="4"/>
      <c r="O35" s="1129"/>
      <c r="P35" s="1129"/>
    </row>
    <row r="36" spans="1:16" hidden="1" x14ac:dyDescent="0.25">
      <c r="A36" s="2" t="s">
        <v>25</v>
      </c>
      <c r="B36" s="91">
        <v>3</v>
      </c>
      <c r="C36" s="702">
        <v>3</v>
      </c>
      <c r="D36" s="4"/>
      <c r="E36" s="62"/>
      <c r="F36" s="62"/>
      <c r="G36" s="62"/>
      <c r="H36" s="4"/>
      <c r="O36" s="1129"/>
      <c r="P36" s="1129"/>
    </row>
    <row r="37" spans="1:16" hidden="1" x14ac:dyDescent="0.25">
      <c r="A37" s="2" t="s">
        <v>45</v>
      </c>
      <c r="B37" s="91">
        <v>1</v>
      </c>
      <c r="C37" s="702">
        <v>1</v>
      </c>
      <c r="D37" s="4"/>
      <c r="E37" s="62"/>
      <c r="F37" s="62"/>
      <c r="G37" s="62"/>
      <c r="H37" s="4"/>
      <c r="O37" s="1129"/>
      <c r="P37" s="1129"/>
    </row>
    <row r="38" spans="1:16" hidden="1" x14ac:dyDescent="0.25">
      <c r="A38" s="2" t="s">
        <v>26</v>
      </c>
      <c r="B38" s="91">
        <v>1</v>
      </c>
      <c r="C38" s="702"/>
      <c r="D38" s="4"/>
      <c r="E38" s="4"/>
      <c r="F38" s="4"/>
      <c r="G38" s="4"/>
      <c r="H38" s="4"/>
      <c r="O38" s="1129"/>
      <c r="P38" s="1129"/>
    </row>
    <row r="39" spans="1:16" hidden="1" x14ac:dyDescent="0.25">
      <c r="A39" s="2" t="s">
        <v>496</v>
      </c>
      <c r="B39" s="91">
        <v>1</v>
      </c>
      <c r="C39" s="702"/>
      <c r="D39" s="4"/>
      <c r="E39" s="4"/>
      <c r="F39" s="4"/>
      <c r="G39" s="4"/>
      <c r="H39" s="4"/>
      <c r="O39" s="1129"/>
      <c r="P39" s="1129"/>
    </row>
    <row r="40" spans="1:16" hidden="1" x14ac:dyDescent="0.25">
      <c r="A40" s="63" t="s">
        <v>34</v>
      </c>
      <c r="B40" s="94">
        <v>2</v>
      </c>
      <c r="C40" s="703">
        <v>2</v>
      </c>
      <c r="D40" s="65"/>
      <c r="E40" s="65"/>
      <c r="F40" s="65"/>
      <c r="G40" s="65"/>
      <c r="H40" s="65"/>
      <c r="O40" s="1129"/>
      <c r="P40" s="1129"/>
    </row>
    <row r="41" spans="1:16" ht="15.75" hidden="1" thickBot="1" x14ac:dyDescent="0.3">
      <c r="A41" s="369" t="s">
        <v>7</v>
      </c>
      <c r="B41" s="363">
        <f t="shared" ref="B41:H41" si="4">SUM(B25:B40)</f>
        <v>61</v>
      </c>
      <c r="C41" s="365">
        <f t="shared" si="4"/>
        <v>59.5</v>
      </c>
      <c r="D41" s="365">
        <f t="shared" si="4"/>
        <v>0</v>
      </c>
      <c r="E41" s="365">
        <f t="shared" si="4"/>
        <v>0</v>
      </c>
      <c r="F41" s="365">
        <f t="shared" si="4"/>
        <v>0</v>
      </c>
      <c r="G41" s="365">
        <f t="shared" si="4"/>
        <v>0</v>
      </c>
      <c r="H41" s="365">
        <f t="shared" si="4"/>
        <v>0</v>
      </c>
      <c r="O41" s="1129"/>
      <c r="P41" s="1129"/>
    </row>
    <row r="42" spans="1:16" x14ac:dyDescent="0.25">
      <c r="O42" s="1129"/>
      <c r="P42" s="1129"/>
    </row>
    <row r="43" spans="1:16" x14ac:dyDescent="0.25">
      <c r="O43" s="1129"/>
      <c r="P43" s="1129"/>
    </row>
    <row r="44" spans="1:16" x14ac:dyDescent="0.25">
      <c r="E44" s="495"/>
      <c r="O44" s="1129"/>
      <c r="P44" s="1129"/>
    </row>
    <row r="45" spans="1:16" x14ac:dyDescent="0.25">
      <c r="D45" s="717"/>
      <c r="O45" s="1129"/>
      <c r="P45" s="1129"/>
    </row>
    <row r="46" spans="1:16" x14ac:dyDescent="0.25">
      <c r="O46" s="1129"/>
      <c r="P46" s="1129"/>
    </row>
    <row r="47" spans="1:16" x14ac:dyDescent="0.25">
      <c r="O47" s="1129"/>
      <c r="P47" s="1129"/>
    </row>
    <row r="48" spans="1:16" x14ac:dyDescent="0.25">
      <c r="O48" s="1129"/>
      <c r="P48" s="1129"/>
    </row>
    <row r="49" spans="15:16" x14ac:dyDescent="0.25">
      <c r="O49" s="1129"/>
      <c r="P49" s="1129"/>
    </row>
    <row r="50" spans="15:16" x14ac:dyDescent="0.25">
      <c r="O50" s="1129"/>
      <c r="P50" s="1129"/>
    </row>
    <row r="51" spans="15:16" x14ac:dyDescent="0.25">
      <c r="O51" s="1129"/>
      <c r="P51" s="1129"/>
    </row>
    <row r="52" spans="15:16" x14ac:dyDescent="0.25">
      <c r="O52" s="1129"/>
      <c r="P52" s="1129"/>
    </row>
    <row r="53" spans="15:16" x14ac:dyDescent="0.25">
      <c r="O53" s="1129"/>
      <c r="P53" s="1129"/>
    </row>
    <row r="54" spans="15:16" x14ac:dyDescent="0.25">
      <c r="O54" s="1129"/>
      <c r="P54" s="1129"/>
    </row>
    <row r="55" spans="15:16" x14ac:dyDescent="0.25">
      <c r="O55" s="1129"/>
      <c r="P55" s="1129"/>
    </row>
    <row r="56" spans="15:16" x14ac:dyDescent="0.25">
      <c r="O56" s="1129"/>
      <c r="P56" s="1129"/>
    </row>
    <row r="57" spans="15:16" x14ac:dyDescent="0.25">
      <c r="O57" s="1129"/>
      <c r="P57" s="1129"/>
    </row>
    <row r="58" spans="15:16" x14ac:dyDescent="0.25">
      <c r="O58" s="1129"/>
      <c r="P58" s="1129"/>
    </row>
    <row r="59" spans="15:16" x14ac:dyDescent="0.25">
      <c r="O59" s="1129"/>
      <c r="P59" s="1129"/>
    </row>
    <row r="60" spans="15:16" x14ac:dyDescent="0.25">
      <c r="O60" s="1129"/>
      <c r="P60" s="1129"/>
    </row>
    <row r="61" spans="15:16" x14ac:dyDescent="0.25">
      <c r="O61" s="1129"/>
      <c r="P61" s="1129"/>
    </row>
    <row r="62" spans="15:16" x14ac:dyDescent="0.25">
      <c r="O62" s="1129"/>
      <c r="P62" s="1129"/>
    </row>
    <row r="63" spans="15:16" x14ac:dyDescent="0.25">
      <c r="O63" s="1129"/>
      <c r="P63" s="1129"/>
    </row>
    <row r="64" spans="15:16" x14ac:dyDescent="0.25">
      <c r="O64" s="1129"/>
      <c r="P64" s="1129"/>
    </row>
    <row r="65" spans="15:16" x14ac:dyDescent="0.25">
      <c r="O65" s="1129"/>
      <c r="P65" s="1129"/>
    </row>
    <row r="66" spans="15:16" x14ac:dyDescent="0.25">
      <c r="O66" s="1129"/>
      <c r="P66" s="1129"/>
    </row>
    <row r="67" spans="15:16" x14ac:dyDescent="0.25">
      <c r="O67" s="1129"/>
      <c r="P67" s="1129"/>
    </row>
    <row r="68" spans="15:16" x14ac:dyDescent="0.25">
      <c r="O68" s="1129"/>
      <c r="P68" s="1129"/>
    </row>
    <row r="69" spans="15:16" x14ac:dyDescent="0.25">
      <c r="O69" s="1129"/>
      <c r="P69" s="1129"/>
    </row>
    <row r="70" spans="15:16" x14ac:dyDescent="0.25">
      <c r="O70" s="1129"/>
      <c r="P70" s="1129"/>
    </row>
    <row r="71" spans="15:16" x14ac:dyDescent="0.25">
      <c r="O71" s="1129"/>
      <c r="P71" s="1129"/>
    </row>
    <row r="72" spans="15:16" x14ac:dyDescent="0.25">
      <c r="O72" s="1129"/>
      <c r="P72" s="1129"/>
    </row>
    <row r="73" spans="15:16" x14ac:dyDescent="0.25">
      <c r="O73" s="1129"/>
      <c r="P73" s="1129"/>
    </row>
    <row r="74" spans="15:16" x14ac:dyDescent="0.25">
      <c r="O74" s="1129"/>
      <c r="P74" s="1129"/>
    </row>
    <row r="75" spans="15:16" x14ac:dyDescent="0.25">
      <c r="O75" s="1129"/>
      <c r="P75" s="1129"/>
    </row>
    <row r="76" spans="15:16" x14ac:dyDescent="0.25">
      <c r="O76" s="1129"/>
      <c r="P76" s="1129"/>
    </row>
    <row r="77" spans="15:16" x14ac:dyDescent="0.25">
      <c r="O77" s="1129"/>
      <c r="P77" s="1129"/>
    </row>
    <row r="78" spans="15:16" x14ac:dyDescent="0.25">
      <c r="O78" s="1129"/>
      <c r="P78" s="1129"/>
    </row>
    <row r="79" spans="15:16" x14ac:dyDescent="0.25">
      <c r="O79" s="1129"/>
      <c r="P79" s="1129"/>
    </row>
    <row r="80" spans="15:16" x14ac:dyDescent="0.25">
      <c r="O80" s="1129"/>
      <c r="P80" s="1129"/>
    </row>
    <row r="81" spans="15:16" x14ac:dyDescent="0.25">
      <c r="O81" s="1129"/>
      <c r="P81" s="1129"/>
    </row>
    <row r="82" spans="15:16" x14ac:dyDescent="0.25">
      <c r="O82" s="1129"/>
      <c r="P82" s="1129"/>
    </row>
    <row r="83" spans="15:16" x14ac:dyDescent="0.25">
      <c r="O83" s="1129"/>
      <c r="P83" s="1129"/>
    </row>
    <row r="84" spans="15:16" x14ac:dyDescent="0.25">
      <c r="O84" s="1129"/>
      <c r="P84" s="1129"/>
    </row>
    <row r="85" spans="15:16" x14ac:dyDescent="0.25">
      <c r="O85" s="1129"/>
      <c r="P85" s="1129"/>
    </row>
    <row r="86" spans="15:16" x14ac:dyDescent="0.25">
      <c r="O86" s="1129"/>
      <c r="P86" s="1129"/>
    </row>
    <row r="87" spans="15:16" x14ac:dyDescent="0.25">
      <c r="O87" s="1129"/>
      <c r="P87" s="1129"/>
    </row>
    <row r="88" spans="15:16" x14ac:dyDescent="0.25">
      <c r="O88" s="1129"/>
      <c r="P88" s="1129"/>
    </row>
    <row r="89" spans="15:16" x14ac:dyDescent="0.25">
      <c r="O89" s="1129"/>
      <c r="P89" s="1129"/>
    </row>
    <row r="90" spans="15:16" x14ac:dyDescent="0.25">
      <c r="O90" s="1129"/>
      <c r="P90" s="1129"/>
    </row>
    <row r="91" spans="15:16" x14ac:dyDescent="0.25">
      <c r="O91" s="1129"/>
      <c r="P91" s="1129"/>
    </row>
    <row r="92" spans="15:16" x14ac:dyDescent="0.25">
      <c r="O92" s="1129"/>
      <c r="P92" s="1129"/>
    </row>
    <row r="93" spans="15:16" x14ac:dyDescent="0.25">
      <c r="O93" s="1129"/>
      <c r="P93" s="1129"/>
    </row>
    <row r="94" spans="15:16" x14ac:dyDescent="0.25">
      <c r="O94" s="1129"/>
      <c r="P94" s="1129"/>
    </row>
    <row r="95" spans="15:16" x14ac:dyDescent="0.25">
      <c r="O95" s="1129"/>
      <c r="P95" s="1129"/>
    </row>
    <row r="96" spans="15:16" x14ac:dyDescent="0.25">
      <c r="O96" s="1129"/>
      <c r="P96" s="1129"/>
    </row>
    <row r="97" spans="15:16" x14ac:dyDescent="0.25">
      <c r="O97" s="1129"/>
      <c r="P97" s="1129"/>
    </row>
    <row r="98" spans="15:16" x14ac:dyDescent="0.25">
      <c r="O98" s="1129"/>
      <c r="P98" s="1129"/>
    </row>
    <row r="99" spans="15:16" x14ac:dyDescent="0.25">
      <c r="O99" s="1129"/>
      <c r="P99" s="1129"/>
    </row>
    <row r="100" spans="15:16" x14ac:dyDescent="0.25">
      <c r="O100" s="1129"/>
      <c r="P100" s="1129"/>
    </row>
    <row r="101" spans="15:16" x14ac:dyDescent="0.25">
      <c r="O101" s="1129"/>
      <c r="P101" s="1129"/>
    </row>
    <row r="102" spans="15:16" x14ac:dyDescent="0.25">
      <c r="O102" s="1129"/>
      <c r="P102" s="1129"/>
    </row>
    <row r="103" spans="15:16" x14ac:dyDescent="0.25">
      <c r="O103" s="1129"/>
      <c r="P103" s="1129"/>
    </row>
    <row r="104" spans="15:16" x14ac:dyDescent="0.25">
      <c r="O104" s="1129"/>
      <c r="P104" s="1129"/>
    </row>
    <row r="105" spans="15:16" x14ac:dyDescent="0.25">
      <c r="O105" s="1129"/>
      <c r="P105" s="1129"/>
    </row>
    <row r="106" spans="15:16" x14ac:dyDescent="0.25">
      <c r="O106" s="1129"/>
      <c r="P106" s="1129"/>
    </row>
    <row r="107" spans="15:16" x14ac:dyDescent="0.25">
      <c r="O107" s="1129"/>
      <c r="P107" s="1129"/>
    </row>
    <row r="108" spans="15:16" x14ac:dyDescent="0.25">
      <c r="O108" s="1129"/>
      <c r="P108" s="1129"/>
    </row>
    <row r="109" spans="15:16" x14ac:dyDescent="0.25">
      <c r="O109" s="1129"/>
      <c r="P109" s="1129"/>
    </row>
    <row r="110" spans="15:16" x14ac:dyDescent="0.25">
      <c r="O110" s="1129"/>
      <c r="P110" s="1129"/>
    </row>
    <row r="111" spans="15:16" x14ac:dyDescent="0.25">
      <c r="O111" s="1129"/>
      <c r="P111" s="1129"/>
    </row>
    <row r="112" spans="15:16" x14ac:dyDescent="0.25">
      <c r="O112" s="1129"/>
      <c r="P112" s="1129"/>
    </row>
    <row r="113" spans="15:16" x14ac:dyDescent="0.25">
      <c r="O113" s="1129"/>
      <c r="P113" s="1129"/>
    </row>
    <row r="114" spans="15:16" x14ac:dyDescent="0.25">
      <c r="O114" s="1129"/>
      <c r="P114" s="1129"/>
    </row>
    <row r="115" spans="15:16" x14ac:dyDescent="0.25">
      <c r="O115" s="1129"/>
      <c r="P115" s="1129"/>
    </row>
    <row r="116" spans="15:16" x14ac:dyDescent="0.25">
      <c r="O116" s="1129"/>
      <c r="P116" s="1129"/>
    </row>
    <row r="117" spans="15:16" x14ac:dyDescent="0.25">
      <c r="O117" s="1129"/>
      <c r="P117" s="1129"/>
    </row>
    <row r="118" spans="15:16" x14ac:dyDescent="0.25">
      <c r="O118" s="1129"/>
      <c r="P118" s="1129"/>
    </row>
    <row r="119" spans="15:16" x14ac:dyDescent="0.25">
      <c r="O119" s="1129"/>
      <c r="P119" s="1129"/>
    </row>
    <row r="120" spans="15:16" x14ac:dyDescent="0.25">
      <c r="O120" s="1129"/>
      <c r="P120" s="1129"/>
    </row>
    <row r="121" spans="15:16" x14ac:dyDescent="0.25">
      <c r="O121" s="1129"/>
      <c r="P121" s="1129"/>
    </row>
    <row r="122" spans="15:16" x14ac:dyDescent="0.25">
      <c r="O122" s="1129"/>
      <c r="P122" s="1129"/>
    </row>
    <row r="123" spans="15:16" x14ac:dyDescent="0.25">
      <c r="O123" s="1129"/>
      <c r="P123" s="1129"/>
    </row>
    <row r="124" spans="15:16" x14ac:dyDescent="0.25">
      <c r="O124" s="1129"/>
      <c r="P124" s="1129"/>
    </row>
    <row r="125" spans="15:16" x14ac:dyDescent="0.25">
      <c r="O125" s="1129"/>
      <c r="P125" s="1129"/>
    </row>
    <row r="126" spans="15:16" x14ac:dyDescent="0.25">
      <c r="O126" s="1129"/>
      <c r="P126" s="1129"/>
    </row>
    <row r="127" spans="15:16" x14ac:dyDescent="0.25">
      <c r="O127" s="1129"/>
      <c r="P127" s="1129"/>
    </row>
    <row r="128" spans="15:16" x14ac:dyDescent="0.25">
      <c r="O128" s="1129"/>
      <c r="P128" s="1129"/>
    </row>
    <row r="129" spans="15:16" x14ac:dyDescent="0.25">
      <c r="O129" s="1129"/>
      <c r="P129" s="1129"/>
    </row>
    <row r="130" spans="15:16" x14ac:dyDescent="0.25">
      <c r="O130" s="1129"/>
      <c r="P130" s="1129"/>
    </row>
    <row r="131" spans="15:16" x14ac:dyDescent="0.25">
      <c r="O131" s="1129"/>
      <c r="P131" s="1129"/>
    </row>
    <row r="132" spans="15:16" x14ac:dyDescent="0.25">
      <c r="O132" s="1129"/>
      <c r="P132" s="1129"/>
    </row>
    <row r="133" spans="15:16" x14ac:dyDescent="0.25">
      <c r="O133" s="1129"/>
      <c r="P133" s="1129"/>
    </row>
    <row r="134" spans="15:16" x14ac:dyDescent="0.25">
      <c r="O134" s="1129"/>
      <c r="P134" s="1129"/>
    </row>
    <row r="135" spans="15:16" x14ac:dyDescent="0.25">
      <c r="O135" s="1129"/>
      <c r="P135" s="1129"/>
    </row>
    <row r="136" spans="15:16" x14ac:dyDescent="0.25">
      <c r="O136" s="1129"/>
      <c r="P136" s="1129"/>
    </row>
    <row r="137" spans="15:16" x14ac:dyDescent="0.25">
      <c r="O137" s="1129"/>
      <c r="P137" s="1129"/>
    </row>
    <row r="138" spans="15:16" x14ac:dyDescent="0.25">
      <c r="O138" s="1129"/>
      <c r="P138" s="1129"/>
    </row>
    <row r="139" spans="15:16" x14ac:dyDescent="0.25">
      <c r="O139" s="1129"/>
      <c r="P139" s="1129"/>
    </row>
    <row r="140" spans="15:16" x14ac:dyDescent="0.25">
      <c r="O140" s="1129"/>
      <c r="P140" s="1129"/>
    </row>
    <row r="141" spans="15:16" x14ac:dyDescent="0.25">
      <c r="O141" s="1129"/>
      <c r="P141" s="1129"/>
    </row>
    <row r="142" spans="15:16" x14ac:dyDescent="0.25">
      <c r="O142" s="1129"/>
      <c r="P142" s="1129"/>
    </row>
    <row r="143" spans="15:16" x14ac:dyDescent="0.25">
      <c r="O143" s="1129"/>
      <c r="P143" s="1129"/>
    </row>
    <row r="144" spans="15:16" x14ac:dyDescent="0.25">
      <c r="O144" s="1129"/>
      <c r="P144" s="1129"/>
    </row>
    <row r="145" spans="15:16" x14ac:dyDescent="0.25">
      <c r="O145" s="1129"/>
      <c r="P145" s="1129"/>
    </row>
    <row r="146" spans="15:16" x14ac:dyDescent="0.25">
      <c r="O146" s="1129"/>
      <c r="P146" s="1129"/>
    </row>
    <row r="147" spans="15:16" x14ac:dyDescent="0.25">
      <c r="O147" s="1129"/>
      <c r="P147" s="1129"/>
    </row>
    <row r="148" spans="15:16" x14ac:dyDescent="0.25">
      <c r="O148" s="1129"/>
      <c r="P148" s="1129"/>
    </row>
    <row r="149" spans="15:16" x14ac:dyDescent="0.25">
      <c r="O149" s="1129"/>
      <c r="P149" s="1129"/>
    </row>
    <row r="150" spans="15:16" x14ac:dyDescent="0.25">
      <c r="O150" s="1129"/>
      <c r="P150" s="1129"/>
    </row>
    <row r="151" spans="15:16" x14ac:dyDescent="0.25">
      <c r="O151" s="1129"/>
      <c r="P151" s="1129"/>
    </row>
    <row r="152" spans="15:16" x14ac:dyDescent="0.25">
      <c r="O152" s="1129"/>
      <c r="P152" s="1129"/>
    </row>
    <row r="153" spans="15:16" x14ac:dyDescent="0.25">
      <c r="O153" s="1129"/>
      <c r="P153" s="1129"/>
    </row>
    <row r="154" spans="15:16" x14ac:dyDescent="0.25">
      <c r="O154" s="1129"/>
      <c r="P154" s="1129"/>
    </row>
    <row r="155" spans="15:16" x14ac:dyDescent="0.25">
      <c r="O155" s="1129"/>
      <c r="P155" s="1129"/>
    </row>
    <row r="156" spans="15:16" x14ac:dyDescent="0.25">
      <c r="O156" s="1129"/>
      <c r="P156" s="1129"/>
    </row>
    <row r="157" spans="15:16" x14ac:dyDescent="0.25">
      <c r="O157" s="1129"/>
      <c r="P157" s="1129"/>
    </row>
    <row r="158" spans="15:16" x14ac:dyDescent="0.25">
      <c r="O158" s="1129"/>
      <c r="P158" s="1129"/>
    </row>
    <row r="159" spans="15:16" x14ac:dyDescent="0.25">
      <c r="O159" s="1129"/>
      <c r="P159" s="1129"/>
    </row>
    <row r="160" spans="15:16" x14ac:dyDescent="0.25">
      <c r="O160" s="1129"/>
      <c r="P160" s="1129"/>
    </row>
    <row r="161" spans="15:16" x14ac:dyDescent="0.25">
      <c r="O161" s="1129"/>
      <c r="P161" s="1129"/>
    </row>
    <row r="162" spans="15:16" x14ac:dyDescent="0.25">
      <c r="O162" s="1129"/>
      <c r="P162" s="1129"/>
    </row>
    <row r="163" spans="15:16" x14ac:dyDescent="0.25">
      <c r="O163" s="1129"/>
      <c r="P163" s="1129"/>
    </row>
    <row r="164" spans="15:16" x14ac:dyDescent="0.25">
      <c r="O164" s="1129"/>
      <c r="P164" s="1129"/>
    </row>
    <row r="165" spans="15:16" x14ac:dyDescent="0.25">
      <c r="O165" s="1129"/>
      <c r="P165" s="1129"/>
    </row>
    <row r="166" spans="15:16" x14ac:dyDescent="0.25">
      <c r="O166" s="1129"/>
      <c r="P166" s="1129"/>
    </row>
    <row r="167" spans="15:16" x14ac:dyDescent="0.25">
      <c r="O167" s="1129"/>
      <c r="P167" s="1129"/>
    </row>
    <row r="168" spans="15:16" x14ac:dyDescent="0.25">
      <c r="O168" s="1129"/>
      <c r="P168" s="1129"/>
    </row>
    <row r="169" spans="15:16" x14ac:dyDescent="0.25">
      <c r="O169" s="1129"/>
      <c r="P169" s="1129"/>
    </row>
    <row r="170" spans="15:16" x14ac:dyDescent="0.25">
      <c r="O170" s="1129"/>
      <c r="P170" s="1129"/>
    </row>
    <row r="171" spans="15:16" x14ac:dyDescent="0.25">
      <c r="O171" s="1129"/>
      <c r="P171" s="1129"/>
    </row>
    <row r="172" spans="15:16" x14ac:dyDescent="0.25">
      <c r="O172" s="1129"/>
      <c r="P172" s="1129"/>
    </row>
    <row r="173" spans="15:16" x14ac:dyDescent="0.25">
      <c r="O173" s="1129"/>
      <c r="P173" s="1129"/>
    </row>
    <row r="174" spans="15:16" x14ac:dyDescent="0.25">
      <c r="O174" s="1129"/>
      <c r="P174" s="1129"/>
    </row>
    <row r="175" spans="15:16" x14ac:dyDescent="0.25">
      <c r="O175" s="1129"/>
      <c r="P175" s="1129"/>
    </row>
    <row r="176" spans="15:16" x14ac:dyDescent="0.25">
      <c r="O176" s="1129"/>
      <c r="P176" s="1129"/>
    </row>
    <row r="177" spans="15:16" x14ac:dyDescent="0.25">
      <c r="O177" s="1129"/>
      <c r="P177" s="1129"/>
    </row>
    <row r="178" spans="15:16" x14ac:dyDescent="0.25">
      <c r="O178" s="1129"/>
      <c r="P178" s="1129"/>
    </row>
    <row r="179" spans="15:16" x14ac:dyDescent="0.25">
      <c r="O179" s="1129"/>
      <c r="P179" s="1129"/>
    </row>
    <row r="180" spans="15:16" x14ac:dyDescent="0.25">
      <c r="O180" s="1129"/>
      <c r="P180" s="1129"/>
    </row>
    <row r="181" spans="15:16" x14ac:dyDescent="0.25">
      <c r="O181" s="1129"/>
      <c r="P181" s="1129"/>
    </row>
    <row r="182" spans="15:16" x14ac:dyDescent="0.25">
      <c r="O182" s="1129"/>
      <c r="P182" s="1129"/>
    </row>
    <row r="183" spans="15:16" x14ac:dyDescent="0.25">
      <c r="O183" s="1129"/>
      <c r="P183" s="1129"/>
    </row>
    <row r="184" spans="15:16" x14ac:dyDescent="0.25">
      <c r="O184" s="1129"/>
      <c r="P184" s="1129"/>
    </row>
    <row r="185" spans="15:16" x14ac:dyDescent="0.25">
      <c r="O185" s="1129"/>
      <c r="P185" s="1129"/>
    </row>
    <row r="186" spans="15:16" x14ac:dyDescent="0.25">
      <c r="O186" s="1129"/>
      <c r="P186" s="1129"/>
    </row>
    <row r="187" spans="15:16" x14ac:dyDescent="0.25">
      <c r="O187" s="1129"/>
      <c r="P187" s="1129"/>
    </row>
    <row r="188" spans="15:16" x14ac:dyDescent="0.25">
      <c r="O188" s="1129"/>
      <c r="P188" s="1129"/>
    </row>
    <row r="189" spans="15:16" x14ac:dyDescent="0.25">
      <c r="O189" s="1129"/>
      <c r="P189" s="1129"/>
    </row>
    <row r="190" spans="15:16" x14ac:dyDescent="0.25">
      <c r="O190" s="1129"/>
      <c r="P190" s="1129"/>
    </row>
    <row r="191" spans="15:16" x14ac:dyDescent="0.25">
      <c r="O191" s="1129"/>
      <c r="P191" s="1129"/>
    </row>
    <row r="192" spans="15:16" x14ac:dyDescent="0.25">
      <c r="O192" s="1129"/>
      <c r="P192" s="1129"/>
    </row>
    <row r="193" spans="15:16" x14ac:dyDescent="0.25">
      <c r="O193" s="1129"/>
      <c r="P193" s="1129"/>
    </row>
    <row r="194" spans="15:16" x14ac:dyDescent="0.25">
      <c r="O194" s="1129"/>
      <c r="P194" s="1129"/>
    </row>
    <row r="195" spans="15:16" x14ac:dyDescent="0.25">
      <c r="O195" s="1129"/>
      <c r="P195" s="1129"/>
    </row>
    <row r="196" spans="15:16" x14ac:dyDescent="0.25">
      <c r="O196" s="1129"/>
      <c r="P196" s="1129"/>
    </row>
    <row r="197" spans="15:16" x14ac:dyDescent="0.25">
      <c r="O197" s="1129"/>
      <c r="P197" s="1129"/>
    </row>
    <row r="198" spans="15:16" x14ac:dyDescent="0.25">
      <c r="O198" s="1129"/>
      <c r="P198" s="1129"/>
    </row>
    <row r="199" spans="15:16" x14ac:dyDescent="0.25">
      <c r="O199" s="1129"/>
      <c r="P199" s="1129"/>
    </row>
    <row r="200" spans="15:16" x14ac:dyDescent="0.25">
      <c r="O200" s="1129"/>
      <c r="P200" s="1129"/>
    </row>
    <row r="201" spans="15:16" x14ac:dyDescent="0.25">
      <c r="O201" s="1129"/>
      <c r="P201" s="1129"/>
    </row>
    <row r="202" spans="15:16" x14ac:dyDescent="0.25">
      <c r="O202" s="1129"/>
      <c r="P202" s="1129"/>
    </row>
    <row r="203" spans="15:16" x14ac:dyDescent="0.25">
      <c r="O203" s="1129"/>
      <c r="P203" s="1129"/>
    </row>
    <row r="204" spans="15:16" x14ac:dyDescent="0.25">
      <c r="O204" s="1129"/>
      <c r="P204" s="1129"/>
    </row>
    <row r="205" spans="15:16" x14ac:dyDescent="0.25">
      <c r="O205" s="1129"/>
      <c r="P205" s="1129"/>
    </row>
    <row r="206" spans="15:16" x14ac:dyDescent="0.25">
      <c r="O206" s="1129"/>
      <c r="P206" s="1129"/>
    </row>
    <row r="207" spans="15:16" x14ac:dyDescent="0.25">
      <c r="O207" s="1129"/>
      <c r="P207" s="1129"/>
    </row>
    <row r="208" spans="15:16" x14ac:dyDescent="0.25">
      <c r="O208" s="1129"/>
      <c r="P208" s="1129"/>
    </row>
    <row r="209" spans="15:16" x14ac:dyDescent="0.25">
      <c r="O209" s="1129"/>
      <c r="P209" s="1129"/>
    </row>
    <row r="210" spans="15:16" x14ac:dyDescent="0.25">
      <c r="O210" s="1129"/>
      <c r="P210" s="1129"/>
    </row>
    <row r="211" spans="15:16" x14ac:dyDescent="0.25">
      <c r="O211" s="1129"/>
      <c r="P211" s="1129"/>
    </row>
    <row r="212" spans="15:16" x14ac:dyDescent="0.25">
      <c r="O212" s="1129"/>
      <c r="P212" s="1129"/>
    </row>
    <row r="213" spans="15:16" x14ac:dyDescent="0.25">
      <c r="O213" s="1129"/>
      <c r="P213" s="1129"/>
    </row>
    <row r="214" spans="15:16" x14ac:dyDescent="0.25">
      <c r="O214" s="1129"/>
      <c r="P214" s="1129"/>
    </row>
    <row r="215" spans="15:16" x14ac:dyDescent="0.25">
      <c r="O215" s="1129"/>
      <c r="P215" s="1129"/>
    </row>
    <row r="216" spans="15:16" x14ac:dyDescent="0.25">
      <c r="O216" s="1129"/>
      <c r="P216" s="1129"/>
    </row>
    <row r="217" spans="15:16" x14ac:dyDescent="0.25">
      <c r="O217" s="1129"/>
      <c r="P217" s="1129"/>
    </row>
    <row r="218" spans="15:16" x14ac:dyDescent="0.25">
      <c r="O218" s="1129"/>
      <c r="P218" s="1129"/>
    </row>
    <row r="219" spans="15:16" x14ac:dyDescent="0.25">
      <c r="O219" s="1129"/>
      <c r="P219" s="1129"/>
    </row>
    <row r="220" spans="15:16" x14ac:dyDescent="0.25">
      <c r="O220" s="1129"/>
      <c r="P220" s="1129"/>
    </row>
    <row r="221" spans="15:16" x14ac:dyDescent="0.25">
      <c r="O221" s="1129"/>
      <c r="P221" s="1129"/>
    </row>
    <row r="222" spans="15:16" x14ac:dyDescent="0.25">
      <c r="O222" s="1129"/>
      <c r="P222" s="1129"/>
    </row>
    <row r="223" spans="15:16" x14ac:dyDescent="0.25">
      <c r="O223" s="1129"/>
      <c r="P223" s="1129"/>
    </row>
    <row r="224" spans="15:16" x14ac:dyDescent="0.25">
      <c r="O224" s="1129"/>
      <c r="P224" s="1129"/>
    </row>
    <row r="225" spans="15:16" x14ac:dyDescent="0.25">
      <c r="O225" s="1129"/>
      <c r="P225" s="1129"/>
    </row>
    <row r="226" spans="15:16" x14ac:dyDescent="0.25">
      <c r="O226" s="1129"/>
      <c r="P226" s="1129"/>
    </row>
    <row r="227" spans="15:16" x14ac:dyDescent="0.25">
      <c r="O227" s="1129"/>
      <c r="P227" s="1129"/>
    </row>
    <row r="228" spans="15:16" x14ac:dyDescent="0.25">
      <c r="O228" s="1129"/>
      <c r="P228" s="1129"/>
    </row>
    <row r="229" spans="15:16" x14ac:dyDescent="0.25">
      <c r="O229" s="1129"/>
      <c r="P229" s="1129"/>
    </row>
    <row r="230" spans="15:16" x14ac:dyDescent="0.25">
      <c r="O230" s="1129"/>
      <c r="P230" s="1129"/>
    </row>
    <row r="231" spans="15:16" x14ac:dyDescent="0.25">
      <c r="O231" s="1129"/>
      <c r="P231" s="1129"/>
    </row>
    <row r="232" spans="15:16" x14ac:dyDescent="0.25">
      <c r="O232" s="1129"/>
      <c r="P232" s="1129"/>
    </row>
    <row r="233" spans="15:16" x14ac:dyDescent="0.25">
      <c r="O233" s="1129"/>
      <c r="P233" s="1129"/>
    </row>
    <row r="234" spans="15:16" x14ac:dyDescent="0.25">
      <c r="O234" s="1129"/>
      <c r="P234" s="1129"/>
    </row>
    <row r="235" spans="15:16" x14ac:dyDescent="0.25">
      <c r="O235" s="1129"/>
      <c r="P235" s="1129"/>
    </row>
    <row r="236" spans="15:16" x14ac:dyDescent="0.25">
      <c r="O236" s="1129"/>
      <c r="P236" s="1129"/>
    </row>
    <row r="237" spans="15:16" x14ac:dyDescent="0.25">
      <c r="O237" s="1129"/>
      <c r="P237" s="1129"/>
    </row>
    <row r="238" spans="15:16" x14ac:dyDescent="0.25">
      <c r="O238" s="1129"/>
      <c r="P238" s="1129"/>
    </row>
    <row r="239" spans="15:16" x14ac:dyDescent="0.25">
      <c r="O239" s="1129"/>
      <c r="P239" s="1129"/>
    </row>
    <row r="240" spans="15:16" x14ac:dyDescent="0.25">
      <c r="O240" s="1129"/>
      <c r="P240" s="1129"/>
    </row>
    <row r="241" spans="15:16" x14ac:dyDescent="0.25">
      <c r="O241" s="1129"/>
      <c r="P241" s="1129"/>
    </row>
    <row r="242" spans="15:16" x14ac:dyDescent="0.25">
      <c r="O242" s="1129"/>
      <c r="P242" s="1129"/>
    </row>
    <row r="243" spans="15:16" x14ac:dyDescent="0.25">
      <c r="O243" s="1129"/>
      <c r="P243" s="1129"/>
    </row>
    <row r="244" spans="15:16" x14ac:dyDescent="0.25">
      <c r="O244" s="1129"/>
      <c r="P244" s="1129"/>
    </row>
    <row r="245" spans="15:16" x14ac:dyDescent="0.25">
      <c r="O245" s="1129"/>
      <c r="P245" s="1129"/>
    </row>
    <row r="246" spans="15:16" x14ac:dyDescent="0.25">
      <c r="O246" s="1129"/>
      <c r="P246" s="1129"/>
    </row>
    <row r="247" spans="15:16" x14ac:dyDescent="0.25">
      <c r="O247" s="1129"/>
      <c r="P247" s="1129"/>
    </row>
    <row r="248" spans="15:16" x14ac:dyDescent="0.25">
      <c r="O248" s="1129"/>
      <c r="P248" s="1129"/>
    </row>
    <row r="249" spans="15:16" x14ac:dyDescent="0.25">
      <c r="O249" s="1129"/>
      <c r="P249" s="1129"/>
    </row>
    <row r="250" spans="15:16" x14ac:dyDescent="0.25">
      <c r="O250" s="1129"/>
      <c r="P250" s="1129"/>
    </row>
    <row r="251" spans="15:16" x14ac:dyDescent="0.25">
      <c r="O251" s="1129"/>
      <c r="P251" s="1129"/>
    </row>
    <row r="252" spans="15:16" x14ac:dyDescent="0.25">
      <c r="O252" s="1129"/>
      <c r="P252" s="1129"/>
    </row>
    <row r="253" spans="15:16" x14ac:dyDescent="0.25">
      <c r="O253" s="1129"/>
      <c r="P253" s="1129"/>
    </row>
    <row r="254" spans="15:16" x14ac:dyDescent="0.25">
      <c r="O254" s="1129"/>
      <c r="P254" s="1129"/>
    </row>
  </sheetData>
  <mergeCells count="8">
    <mergeCell ref="A2:G2"/>
    <mergeCell ref="A3:G3"/>
    <mergeCell ref="A23:H23"/>
    <mergeCell ref="A6:Q6"/>
    <mergeCell ref="A5:Q5"/>
    <mergeCell ref="O7:Q7"/>
    <mergeCell ref="B7:B8"/>
    <mergeCell ref="A7:A8"/>
  </mergeCells>
  <phoneticPr fontId="56" type="noConversion"/>
  <pageMargins left="0.23622047244094491" right="0.23622047244094491" top="0.39370078740157483" bottom="0.74803149606299213" header="0.31496062992125984" footer="0.31496062992125984"/>
  <pageSetup paperSize="9" scale="66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5" customWidth="1"/>
    <col min="2" max="2" width="11.85546875" customWidth="1"/>
    <col min="3" max="14" width="11.5703125" customWidth="1"/>
    <col min="15" max="15" width="7.42578125" bestFit="1" customWidth="1"/>
    <col min="16" max="16" width="8" customWidth="1"/>
    <col min="17" max="17" width="7.42578125" customWidth="1"/>
  </cols>
  <sheetData>
    <row r="1" spans="1:17" ht="42" customHeight="1" x14ac:dyDescent="0.25"/>
    <row r="2" spans="1:17" x14ac:dyDescent="0.35">
      <c r="A2" s="1239"/>
      <c r="B2" s="1239"/>
      <c r="C2" s="1239"/>
      <c r="D2" s="1239"/>
      <c r="E2" s="1239"/>
      <c r="F2" s="1239"/>
      <c r="G2" s="1239"/>
      <c r="H2" s="1"/>
    </row>
    <row r="3" spans="1:17" x14ac:dyDescent="0.35">
      <c r="A3" s="1239"/>
      <c r="B3" s="1239"/>
      <c r="C3" s="1239"/>
      <c r="D3" s="1239"/>
      <c r="E3" s="1239"/>
      <c r="F3" s="1239"/>
      <c r="G3" s="1239"/>
      <c r="H3" s="1"/>
    </row>
    <row r="4" spans="1:17" ht="23.25" customHeight="1" x14ac:dyDescent="0.25"/>
    <row r="5" spans="1:17" ht="20.25" customHeight="1" x14ac:dyDescent="0.25">
      <c r="A5" s="1242" t="s">
        <v>567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</row>
    <row r="6" spans="1:17" ht="20.25" customHeight="1" x14ac:dyDescent="0.25">
      <c r="A6" s="1242" t="s">
        <v>618</v>
      </c>
      <c r="B6" s="1242"/>
      <c r="C6" s="1242"/>
      <c r="D6" s="1242"/>
      <c r="E6" s="1242"/>
      <c r="F6" s="1242"/>
      <c r="G6" s="1242"/>
      <c r="H6" s="1242"/>
      <c r="I6" s="1242"/>
      <c r="J6" s="1242"/>
      <c r="K6" s="1242"/>
      <c r="L6" s="1242"/>
      <c r="M6" s="1242"/>
      <c r="N6" s="1242"/>
      <c r="O6" s="1242"/>
      <c r="P6" s="1242"/>
      <c r="Q6" s="1242"/>
    </row>
    <row r="7" spans="1:17" ht="20.25" customHeight="1" x14ac:dyDescent="0.25">
      <c r="A7" s="1248" t="s">
        <v>14</v>
      </c>
      <c r="B7" s="1246" t="s">
        <v>592</v>
      </c>
      <c r="C7" s="1111" t="s">
        <v>577</v>
      </c>
      <c r="D7" s="1111" t="s">
        <v>578</v>
      </c>
      <c r="E7" s="1111" t="s">
        <v>579</v>
      </c>
      <c r="F7" s="1111" t="s">
        <v>580</v>
      </c>
      <c r="G7" s="1111" t="s">
        <v>581</v>
      </c>
      <c r="H7" s="1111" t="s">
        <v>582</v>
      </c>
      <c r="I7" s="1111" t="s">
        <v>583</v>
      </c>
      <c r="J7" s="1111" t="s">
        <v>584</v>
      </c>
      <c r="K7" s="1111" t="s">
        <v>585</v>
      </c>
      <c r="L7" s="1111" t="s">
        <v>586</v>
      </c>
      <c r="M7" s="1111" t="s">
        <v>587</v>
      </c>
      <c r="N7" s="1111" t="s">
        <v>588</v>
      </c>
      <c r="O7" s="1243" t="s">
        <v>589</v>
      </c>
      <c r="P7" s="1244"/>
      <c r="Q7" s="1245"/>
    </row>
    <row r="8" spans="1:17" x14ac:dyDescent="0.25">
      <c r="A8" s="1249"/>
      <c r="B8" s="1247"/>
      <c r="C8" s="1004" t="s">
        <v>590</v>
      </c>
      <c r="D8" s="1004" t="s">
        <v>590</v>
      </c>
      <c r="E8" s="1004" t="s">
        <v>590</v>
      </c>
      <c r="F8" s="1004" t="s">
        <v>590</v>
      </c>
      <c r="G8" s="1004" t="s">
        <v>590</v>
      </c>
      <c r="H8" s="1004" t="s">
        <v>590</v>
      </c>
      <c r="I8" s="1004" t="s">
        <v>590</v>
      </c>
      <c r="J8" s="1004" t="s">
        <v>590</v>
      </c>
      <c r="K8" s="1004" t="s">
        <v>590</v>
      </c>
      <c r="L8" s="1004" t="s">
        <v>590</v>
      </c>
      <c r="M8" s="1004" t="s">
        <v>590</v>
      </c>
      <c r="N8" s="1004" t="s">
        <v>590</v>
      </c>
      <c r="O8" s="1004" t="s">
        <v>591</v>
      </c>
      <c r="P8" s="1004" t="s">
        <v>590</v>
      </c>
      <c r="Q8" s="1004" t="s">
        <v>1</v>
      </c>
    </row>
    <row r="9" spans="1:17" ht="22.5" customHeight="1" x14ac:dyDescent="0.25">
      <c r="A9" s="1001" t="s">
        <v>548</v>
      </c>
      <c r="B9" s="1041">
        <v>789</v>
      </c>
      <c r="C9" s="1042">
        <v>331</v>
      </c>
      <c r="D9" s="1042">
        <v>54</v>
      </c>
      <c r="E9" s="1042">
        <v>80</v>
      </c>
      <c r="F9" s="1042">
        <v>142</v>
      </c>
      <c r="G9" s="1042">
        <v>283</v>
      </c>
      <c r="H9" s="1204">
        <v>275</v>
      </c>
      <c r="I9" s="1042">
        <v>244</v>
      </c>
      <c r="J9" s="1042">
        <v>319</v>
      </c>
      <c r="K9" s="1042">
        <v>117</v>
      </c>
      <c r="L9" s="1042">
        <v>226</v>
      </c>
      <c r="M9" s="1042">
        <v>328</v>
      </c>
      <c r="N9" s="1042">
        <v>352</v>
      </c>
      <c r="O9" s="1135">
        <f>B9*(IF(C9="",0,1)+IF(D9="",0,1)+IF(E9="",0,1)+IF(F9="",0,1)+IF(G9="",0,1)+IF(H9="",0,1)+IF(I9="",0,1)+IF(J9="",0,1)+IF(K9="",0,1)+IF(L9="",0,1)+IF(M9="",0,1)+IF(N9="",0,1))</f>
        <v>9468</v>
      </c>
      <c r="P9" s="1135">
        <f>SUM(C9:N9)</f>
        <v>2751</v>
      </c>
      <c r="Q9" s="1043">
        <f>IF(O9=0,"-",P9/O9)</f>
        <v>0.29055766793409377</v>
      </c>
    </row>
    <row r="10" spans="1:17" ht="22.5" customHeight="1" x14ac:dyDescent="0.25">
      <c r="A10" s="1001" t="s">
        <v>549</v>
      </c>
      <c r="B10" s="1041">
        <v>395</v>
      </c>
      <c r="C10" s="1042">
        <v>214</v>
      </c>
      <c r="D10" s="1042">
        <v>224</v>
      </c>
      <c r="E10" s="1042">
        <v>195</v>
      </c>
      <c r="F10" s="1042">
        <v>170</v>
      </c>
      <c r="G10" s="1042">
        <v>159</v>
      </c>
      <c r="H10" s="1204">
        <v>166</v>
      </c>
      <c r="I10" s="1042">
        <v>190</v>
      </c>
      <c r="J10" s="1042">
        <v>107</v>
      </c>
      <c r="K10" s="1042">
        <v>187</v>
      </c>
      <c r="L10" s="1042">
        <v>211</v>
      </c>
      <c r="M10" s="1042">
        <v>184</v>
      </c>
      <c r="N10" s="1042">
        <v>292</v>
      </c>
      <c r="O10" s="1135">
        <f t="shared" ref="O10:O12" si="0">B10*(IF(C10="",0,1)+IF(D10="",0,1)+IF(E10="",0,1)+IF(F10="",0,1)+IF(G10="",0,1)+IF(H10="",0,1)+IF(I10="",0,1)+IF(J10="",0,1)+IF(K10="",0,1)+IF(L10="",0,1)+IF(M10="",0,1)+IF(N10="",0,1))</f>
        <v>4740</v>
      </c>
      <c r="P10" s="1135">
        <f>SUM(C10:N10)</f>
        <v>2299</v>
      </c>
      <c r="Q10" s="1043">
        <f t="shared" ref="Q10:Q13" si="1">IF(O10=0,"-",P10/O10)</f>
        <v>0.4850210970464135</v>
      </c>
    </row>
    <row r="11" spans="1:17" ht="22.5" customHeight="1" x14ac:dyDescent="0.25">
      <c r="A11" s="1001" t="s">
        <v>551</v>
      </c>
      <c r="B11" s="1041">
        <v>395</v>
      </c>
      <c r="C11" s="1042">
        <v>222</v>
      </c>
      <c r="D11" s="1042">
        <v>157</v>
      </c>
      <c r="E11" s="1042">
        <v>109</v>
      </c>
      <c r="F11" s="1042">
        <v>90</v>
      </c>
      <c r="G11" s="1042">
        <v>91</v>
      </c>
      <c r="H11" s="1204">
        <v>109</v>
      </c>
      <c r="I11" s="1042">
        <v>123</v>
      </c>
      <c r="J11" s="1042">
        <v>117</v>
      </c>
      <c r="K11" s="1042">
        <v>76</v>
      </c>
      <c r="L11" s="1042">
        <v>125</v>
      </c>
      <c r="M11" s="1042">
        <v>167</v>
      </c>
      <c r="N11" s="1042">
        <v>276</v>
      </c>
      <c r="O11" s="1135">
        <f t="shared" si="0"/>
        <v>4740</v>
      </c>
      <c r="P11" s="1135">
        <f>SUM(C11:N11)</f>
        <v>1662</v>
      </c>
      <c r="Q11" s="1043">
        <f t="shared" si="1"/>
        <v>0.35063291139240504</v>
      </c>
    </row>
    <row r="12" spans="1:17" ht="22.5" customHeight="1" x14ac:dyDescent="0.25">
      <c r="A12" s="1001" t="s">
        <v>550</v>
      </c>
      <c r="B12" s="1041">
        <v>125</v>
      </c>
      <c r="C12" s="1042">
        <v>76</v>
      </c>
      <c r="D12" s="1042">
        <v>42</v>
      </c>
      <c r="E12" s="1042">
        <v>65</v>
      </c>
      <c r="F12" s="1042">
        <v>98</v>
      </c>
      <c r="G12" s="1042">
        <v>97</v>
      </c>
      <c r="H12" s="1204">
        <v>97</v>
      </c>
      <c r="I12" s="1042">
        <v>110</v>
      </c>
      <c r="J12" s="1042">
        <v>122</v>
      </c>
      <c r="K12" s="1042">
        <v>106</v>
      </c>
      <c r="L12" s="1042">
        <v>110</v>
      </c>
      <c r="M12" s="1042">
        <v>114</v>
      </c>
      <c r="N12" s="1042">
        <v>79</v>
      </c>
      <c r="O12" s="1135">
        <f t="shared" si="0"/>
        <v>1500</v>
      </c>
      <c r="P12" s="1135">
        <f>SUM(C12:N12)</f>
        <v>1116</v>
      </c>
      <c r="Q12" s="1043">
        <f t="shared" si="1"/>
        <v>0.74399999999999999</v>
      </c>
    </row>
    <row r="13" spans="1:17" s="1125" customFormat="1" ht="22.5" customHeight="1" x14ac:dyDescent="0.25">
      <c r="A13" s="1111" t="s">
        <v>7</v>
      </c>
      <c r="B13" s="1119">
        <f t="shared" ref="B13:O13" si="2">SUM(B9:B12)</f>
        <v>1704</v>
      </c>
      <c r="C13" s="1119">
        <f t="shared" si="2"/>
        <v>843</v>
      </c>
      <c r="D13" s="1119">
        <f t="shared" si="2"/>
        <v>477</v>
      </c>
      <c r="E13" s="1119">
        <f t="shared" si="2"/>
        <v>449</v>
      </c>
      <c r="F13" s="1119">
        <f t="shared" si="2"/>
        <v>500</v>
      </c>
      <c r="G13" s="1119">
        <f t="shared" si="2"/>
        <v>630</v>
      </c>
      <c r="H13" s="1119">
        <f t="shared" si="2"/>
        <v>647</v>
      </c>
      <c r="I13" s="1119">
        <f t="shared" si="2"/>
        <v>667</v>
      </c>
      <c r="J13" s="1119">
        <f t="shared" si="2"/>
        <v>665</v>
      </c>
      <c r="K13" s="1119">
        <f t="shared" si="2"/>
        <v>486</v>
      </c>
      <c r="L13" s="1119">
        <f>SUM(L9:L12)</f>
        <v>672</v>
      </c>
      <c r="M13" s="1119">
        <f t="shared" si="2"/>
        <v>793</v>
      </c>
      <c r="N13" s="1119">
        <f t="shared" si="2"/>
        <v>999</v>
      </c>
      <c r="O13" s="1122">
        <f t="shared" si="2"/>
        <v>20448</v>
      </c>
      <c r="P13" s="1122">
        <f t="shared" ref="P13" si="3">SUM(P9:P12)</f>
        <v>7828</v>
      </c>
      <c r="Q13" s="1120">
        <f t="shared" si="1"/>
        <v>0.38282472613458529</v>
      </c>
    </row>
    <row r="14" spans="1:17" x14ac:dyDescent="0.25">
      <c r="A14" s="1011"/>
      <c r="B14" s="1011"/>
      <c r="C14" s="1011"/>
      <c r="D14" s="1011"/>
      <c r="E14" s="1011"/>
      <c r="F14" s="1011"/>
      <c r="G14" s="1011"/>
      <c r="H14" s="1011"/>
      <c r="I14" s="1011"/>
      <c r="J14" s="1011"/>
      <c r="K14" s="1011"/>
      <c r="L14" s="1011"/>
      <c r="M14" s="1011"/>
      <c r="N14" s="1011"/>
      <c r="O14" s="1136"/>
      <c r="P14" s="1136"/>
      <c r="Q14" s="1011"/>
    </row>
    <row r="15" spans="1:17" x14ac:dyDescent="0.25">
      <c r="A15" s="1108" t="s">
        <v>575</v>
      </c>
      <c r="B15" s="1011"/>
      <c r="C15" s="1011"/>
      <c r="D15" s="1011"/>
      <c r="E15" s="1011"/>
      <c r="F15" s="1011"/>
      <c r="G15" s="1011"/>
      <c r="H15" s="1011"/>
      <c r="I15" s="1011"/>
      <c r="J15" s="1011"/>
      <c r="K15" s="1011"/>
      <c r="L15" s="1011"/>
      <c r="M15" s="1011"/>
      <c r="N15" s="1011"/>
      <c r="O15" s="1136"/>
      <c r="P15" s="1136"/>
      <c r="Q15" s="1011"/>
    </row>
    <row r="16" spans="1:17" x14ac:dyDescent="0.25">
      <c r="A16" s="1011"/>
      <c r="B16" s="1011"/>
      <c r="C16" s="1011"/>
      <c r="D16" s="1011"/>
      <c r="E16" s="1011"/>
      <c r="F16" s="1011"/>
      <c r="G16" s="1011"/>
      <c r="H16" s="1011"/>
      <c r="I16" s="1011"/>
      <c r="J16" s="1011"/>
      <c r="K16" s="1011"/>
      <c r="L16" s="1011"/>
      <c r="M16" s="1011"/>
      <c r="N16" s="1011"/>
      <c r="O16" s="1136"/>
      <c r="P16" s="1136"/>
      <c r="Q16" s="1011"/>
    </row>
    <row r="17" spans="1:17" x14ac:dyDescent="0.25">
      <c r="A17" s="1011"/>
      <c r="B17" s="1011"/>
      <c r="C17" s="1011"/>
      <c r="D17" s="1011"/>
      <c r="E17" s="1011"/>
      <c r="F17" s="1011"/>
      <c r="G17" s="1011"/>
      <c r="H17" s="1011"/>
      <c r="I17" s="1011"/>
      <c r="J17" s="1011"/>
      <c r="K17" s="1011"/>
      <c r="L17" s="1011"/>
      <c r="M17" s="1011"/>
      <c r="N17" s="1011"/>
      <c r="O17" s="1136"/>
      <c r="P17" s="1136"/>
      <c r="Q17" s="1011"/>
    </row>
    <row r="18" spans="1:17" x14ac:dyDescent="0.25">
      <c r="A18" s="1011"/>
      <c r="B18" s="1011"/>
      <c r="C18" s="1011"/>
      <c r="D18" s="1011"/>
      <c r="E18" s="1011"/>
      <c r="F18" s="1011"/>
      <c r="G18" s="1011"/>
      <c r="H18" s="1011"/>
      <c r="I18" s="1011"/>
      <c r="J18" s="1011"/>
      <c r="K18" s="1011"/>
      <c r="L18" s="1011"/>
      <c r="M18" s="1011"/>
      <c r="N18" s="1011"/>
      <c r="O18" s="1136"/>
      <c r="P18" s="1136"/>
      <c r="Q18" s="1011"/>
    </row>
    <row r="19" spans="1:17" x14ac:dyDescent="0.25">
      <c r="A19" s="1011"/>
      <c r="B19" s="1011"/>
      <c r="C19" s="1011"/>
      <c r="D19" s="1011"/>
      <c r="E19" s="1011"/>
      <c r="F19" s="1011"/>
      <c r="G19" s="1011"/>
      <c r="H19" s="1011"/>
      <c r="I19" s="1011"/>
      <c r="J19" s="1011"/>
      <c r="K19" s="1011"/>
      <c r="L19" s="1011"/>
      <c r="M19" s="1011"/>
      <c r="N19" s="1011"/>
      <c r="O19" s="1136"/>
      <c r="P19" s="1136"/>
      <c r="Q19" s="1011"/>
    </row>
    <row r="20" spans="1:17" x14ac:dyDescent="0.25">
      <c r="A20" s="1011"/>
      <c r="B20" s="1011"/>
      <c r="C20" s="1011"/>
      <c r="D20" s="1011"/>
      <c r="E20" s="1011"/>
      <c r="F20" s="1011"/>
      <c r="G20" s="1011"/>
      <c r="H20" s="1011"/>
      <c r="I20" s="1011"/>
      <c r="J20" s="1011"/>
      <c r="K20" s="1011"/>
      <c r="L20" s="1011"/>
      <c r="M20" s="1011"/>
      <c r="N20" s="1011"/>
      <c r="O20" s="1136"/>
      <c r="P20" s="1136"/>
      <c r="Q20" s="1011"/>
    </row>
    <row r="21" spans="1:17" x14ac:dyDescent="0.25">
      <c r="A21" s="1011"/>
      <c r="B21" s="1011"/>
      <c r="C21" s="1011"/>
      <c r="D21" s="1011"/>
      <c r="E21" s="1011"/>
      <c r="F21" s="1011"/>
      <c r="G21" s="1011"/>
      <c r="H21" s="1011"/>
      <c r="I21" s="1011"/>
      <c r="J21" s="1011"/>
      <c r="K21" s="1011"/>
      <c r="L21" s="1011"/>
      <c r="M21" s="1011"/>
      <c r="N21" s="1011"/>
      <c r="O21" s="1133"/>
      <c r="P21" s="1133"/>
      <c r="Q21" s="1011"/>
    </row>
    <row r="22" spans="1:17" x14ac:dyDescent="0.25">
      <c r="A22" s="1011"/>
      <c r="B22" s="1011"/>
      <c r="C22" s="1011"/>
      <c r="D22" s="1011"/>
      <c r="E22" s="1011"/>
      <c r="F22" s="1011"/>
      <c r="G22" s="1011"/>
      <c r="H22" s="1011"/>
      <c r="I22" s="1011"/>
      <c r="J22" s="1011"/>
      <c r="K22" s="1011"/>
      <c r="L22" s="1011"/>
      <c r="M22" s="1011"/>
      <c r="N22" s="1011"/>
      <c r="O22" s="1133"/>
      <c r="P22" s="1133"/>
      <c r="Q22" s="1011"/>
    </row>
    <row r="23" spans="1:17" x14ac:dyDescent="0.25">
      <c r="A23" s="1011"/>
      <c r="B23" s="1011"/>
      <c r="C23" s="1011"/>
      <c r="D23" s="1011"/>
      <c r="E23" s="1011"/>
      <c r="F23" s="1011"/>
      <c r="G23" s="1011"/>
      <c r="H23" s="1011"/>
      <c r="I23" s="1011"/>
      <c r="J23" s="1011"/>
      <c r="K23" s="1011"/>
      <c r="L23" s="1011"/>
      <c r="M23" s="1011"/>
      <c r="N23" s="1011"/>
      <c r="O23" s="1133"/>
      <c r="P23" s="1133"/>
      <c r="Q23" s="1011"/>
    </row>
    <row r="24" spans="1:17" x14ac:dyDescent="0.25">
      <c r="A24" s="1011"/>
      <c r="B24" s="1011"/>
      <c r="C24" s="1011"/>
      <c r="D24" s="1011"/>
      <c r="E24" s="1011"/>
      <c r="F24" s="1011"/>
      <c r="G24" s="1011"/>
      <c r="H24" s="1011"/>
      <c r="I24" s="1011"/>
      <c r="J24" s="1011"/>
      <c r="K24" s="1011"/>
      <c r="L24" s="1011"/>
      <c r="M24" s="1011"/>
      <c r="N24" s="1011"/>
      <c r="O24" s="1133"/>
      <c r="P24" s="1133"/>
      <c r="Q24" s="1011"/>
    </row>
    <row r="25" spans="1:17" x14ac:dyDescent="0.25">
      <c r="A25" s="1011"/>
      <c r="B25" s="1011"/>
      <c r="C25" s="1011"/>
      <c r="D25" s="1011"/>
      <c r="E25" s="1011"/>
      <c r="F25" s="1011"/>
      <c r="G25" s="1011"/>
      <c r="H25" s="1011"/>
      <c r="I25" s="1011"/>
      <c r="J25" s="1011"/>
      <c r="K25" s="1011"/>
      <c r="L25" s="1011"/>
      <c r="M25" s="1011"/>
      <c r="N25" s="1011"/>
      <c r="O25" s="1133"/>
      <c r="P25" s="1133"/>
      <c r="Q25" s="1011"/>
    </row>
    <row r="26" spans="1:17" x14ac:dyDescent="0.25">
      <c r="A26" s="1011"/>
      <c r="B26" s="1011"/>
      <c r="C26" s="1011"/>
      <c r="D26" s="1011"/>
      <c r="E26" s="1011"/>
      <c r="F26" s="1011"/>
      <c r="G26" s="1011"/>
      <c r="H26" s="1011"/>
      <c r="I26" s="1011"/>
      <c r="J26" s="1011"/>
      <c r="K26" s="1011"/>
      <c r="L26" s="1011"/>
      <c r="M26" s="1011"/>
      <c r="N26" s="1011"/>
      <c r="O26" s="1133"/>
      <c r="P26" s="1133"/>
      <c r="Q26" s="1011"/>
    </row>
    <row r="27" spans="1:17" x14ac:dyDescent="0.25">
      <c r="A27" s="1011"/>
      <c r="B27" s="1011"/>
      <c r="C27" s="1011"/>
      <c r="D27" s="1011"/>
      <c r="E27" s="1011"/>
      <c r="F27" s="1011"/>
      <c r="G27" s="1011"/>
      <c r="H27" s="1011"/>
      <c r="I27" s="1011"/>
      <c r="J27" s="1011"/>
      <c r="K27" s="1011"/>
      <c r="L27" s="1011"/>
      <c r="M27" s="1011"/>
      <c r="N27" s="1011"/>
      <c r="O27" s="1133"/>
      <c r="P27" s="1133"/>
      <c r="Q27" s="1011"/>
    </row>
    <row r="28" spans="1:17" x14ac:dyDescent="0.25">
      <c r="A28" s="1011"/>
      <c r="B28" s="1011"/>
      <c r="C28" s="1011"/>
      <c r="D28" s="1011"/>
      <c r="E28" s="1011"/>
      <c r="F28" s="1011"/>
      <c r="G28" s="1011"/>
      <c r="H28" s="1011"/>
      <c r="I28" s="1011"/>
      <c r="J28" s="1011"/>
      <c r="K28" s="1011"/>
      <c r="L28" s="1011"/>
      <c r="M28" s="1011"/>
      <c r="N28" s="1011"/>
      <c r="O28" s="1133"/>
      <c r="P28" s="1133"/>
      <c r="Q28" s="1011"/>
    </row>
    <row r="29" spans="1:17" x14ac:dyDescent="0.25">
      <c r="A29" s="1011"/>
      <c r="B29" s="1011"/>
      <c r="C29" s="1011"/>
      <c r="D29" s="1011"/>
      <c r="E29" s="1011"/>
      <c r="F29" s="1011"/>
      <c r="G29" s="1011"/>
      <c r="H29" s="1011"/>
      <c r="I29" s="1011"/>
      <c r="J29" s="1011"/>
      <c r="K29" s="1011"/>
      <c r="L29" s="1011"/>
      <c r="M29" s="1011"/>
      <c r="N29" s="1011"/>
      <c r="O29" s="1133"/>
      <c r="P29" s="1133"/>
      <c r="Q29" s="1011"/>
    </row>
    <row r="30" spans="1:17" x14ac:dyDescent="0.25">
      <c r="A30" s="1011"/>
      <c r="B30" s="1011"/>
      <c r="C30" s="1011"/>
      <c r="D30" s="1011"/>
      <c r="E30" s="1011"/>
      <c r="F30" s="1011"/>
      <c r="G30" s="1011"/>
      <c r="H30" s="1011"/>
      <c r="I30" s="1011"/>
      <c r="J30" s="1011"/>
      <c r="K30" s="1011"/>
      <c r="L30" s="1011"/>
      <c r="M30" s="1011"/>
      <c r="N30" s="1011"/>
      <c r="O30" s="1133"/>
      <c r="P30" s="1133"/>
      <c r="Q30" s="1011"/>
    </row>
    <row r="31" spans="1:17" x14ac:dyDescent="0.25">
      <c r="A31" s="1011"/>
      <c r="B31" s="1011"/>
      <c r="C31" s="1011"/>
      <c r="D31" s="1011"/>
      <c r="E31" s="1011"/>
      <c r="F31" s="1011"/>
      <c r="G31" s="1011"/>
      <c r="H31" s="1011"/>
      <c r="I31" s="1011"/>
      <c r="J31" s="1011"/>
      <c r="K31" s="1011"/>
      <c r="L31" s="1011"/>
      <c r="M31" s="1011"/>
      <c r="N31" s="1011"/>
      <c r="O31" s="1133"/>
      <c r="P31" s="1133"/>
      <c r="Q31" s="1011"/>
    </row>
    <row r="32" spans="1:17" x14ac:dyDescent="0.25">
      <c r="A32" s="1011"/>
      <c r="B32" s="1011"/>
      <c r="C32" s="1011"/>
      <c r="D32" s="1011"/>
      <c r="E32" s="1011"/>
      <c r="F32" s="1011"/>
      <c r="G32" s="1011"/>
      <c r="H32" s="1011"/>
      <c r="I32" s="1011"/>
      <c r="J32" s="1011"/>
      <c r="K32" s="1011"/>
      <c r="L32" s="1011"/>
      <c r="M32" s="1011"/>
      <c r="N32" s="1011"/>
      <c r="O32" s="1133"/>
      <c r="P32" s="1133"/>
      <c r="Q32" s="1011"/>
    </row>
    <row r="33" spans="1:17" x14ac:dyDescent="0.25">
      <c r="A33" s="1011"/>
      <c r="B33" s="1011"/>
      <c r="C33" s="1011"/>
      <c r="D33" s="1011"/>
      <c r="E33" s="1011"/>
      <c r="F33" s="1011"/>
      <c r="G33" s="1011"/>
      <c r="H33" s="1011"/>
      <c r="I33" s="1011"/>
      <c r="J33" s="1011"/>
      <c r="K33" s="1011"/>
      <c r="L33" s="1011"/>
      <c r="M33" s="1011"/>
      <c r="N33" s="1011"/>
      <c r="O33" s="1133"/>
      <c r="P33" s="1133"/>
      <c r="Q33" s="1011"/>
    </row>
    <row r="34" spans="1:17" x14ac:dyDescent="0.25">
      <c r="A34" s="1011"/>
      <c r="B34" s="1011"/>
      <c r="C34" s="1011"/>
      <c r="D34" s="1011"/>
      <c r="E34" s="1011"/>
      <c r="F34" s="1011"/>
      <c r="G34" s="1011"/>
      <c r="H34" s="1011"/>
      <c r="I34" s="1011"/>
      <c r="J34" s="1011"/>
      <c r="K34" s="1011"/>
      <c r="L34" s="1011"/>
      <c r="M34" s="1011"/>
      <c r="N34" s="1011"/>
      <c r="O34" s="1133"/>
      <c r="P34" s="1133"/>
      <c r="Q34" s="1011"/>
    </row>
    <row r="35" spans="1:17" x14ac:dyDescent="0.25">
      <c r="A35" s="1011"/>
      <c r="B35" s="1011"/>
      <c r="C35" s="1011"/>
      <c r="D35" s="1011"/>
      <c r="E35" s="1011"/>
      <c r="F35" s="1011"/>
      <c r="G35" s="1011"/>
      <c r="H35" s="1011"/>
      <c r="I35" s="1011"/>
      <c r="J35" s="1011"/>
      <c r="K35" s="1011"/>
      <c r="L35" s="1011"/>
      <c r="M35" s="1011"/>
      <c r="N35" s="1011"/>
      <c r="O35" s="1133"/>
      <c r="P35" s="1133"/>
      <c r="Q35" s="1011"/>
    </row>
    <row r="36" spans="1:17" x14ac:dyDescent="0.25">
      <c r="A36" s="1011"/>
      <c r="B36" s="1011"/>
      <c r="C36" s="1011"/>
      <c r="D36" s="1011"/>
      <c r="E36" s="1011"/>
      <c r="F36" s="1011"/>
      <c r="G36" s="1011"/>
      <c r="H36" s="1011"/>
      <c r="I36" s="1011"/>
      <c r="J36" s="1011"/>
      <c r="K36" s="1011"/>
      <c r="L36" s="1011"/>
      <c r="M36" s="1011"/>
      <c r="N36" s="1011"/>
      <c r="O36" s="1133"/>
      <c r="P36" s="1133"/>
      <c r="Q36" s="1011"/>
    </row>
    <row r="37" spans="1:17" x14ac:dyDescent="0.25">
      <c r="A37" s="1011"/>
      <c r="B37" s="1011"/>
      <c r="C37" s="1011"/>
      <c r="D37" s="1011"/>
      <c r="E37" s="1011"/>
      <c r="F37" s="1011"/>
      <c r="G37" s="1011"/>
      <c r="H37" s="1011"/>
      <c r="I37" s="1011"/>
      <c r="J37" s="1011"/>
      <c r="K37" s="1011"/>
      <c r="L37" s="1011"/>
      <c r="M37" s="1011"/>
      <c r="N37" s="1011"/>
      <c r="O37" s="1133"/>
      <c r="P37" s="1133"/>
      <c r="Q37" s="1011"/>
    </row>
    <row r="38" spans="1:17" x14ac:dyDescent="0.25">
      <c r="A38" s="1011"/>
      <c r="B38" s="1011"/>
      <c r="C38" s="1011"/>
      <c r="D38" s="1011"/>
      <c r="E38" s="1011"/>
      <c r="F38" s="1011"/>
      <c r="G38" s="1011"/>
      <c r="H38" s="1011"/>
      <c r="I38" s="1011"/>
      <c r="J38" s="1011"/>
      <c r="K38" s="1011"/>
      <c r="L38" s="1011"/>
      <c r="M38" s="1011"/>
      <c r="N38" s="1011"/>
      <c r="O38" s="1133"/>
      <c r="P38" s="1133"/>
      <c r="Q38" s="1011"/>
    </row>
    <row r="39" spans="1:17" x14ac:dyDescent="0.25">
      <c r="A39" s="1011"/>
      <c r="B39" s="1011"/>
      <c r="C39" s="1011"/>
      <c r="D39" s="1011"/>
      <c r="E39" s="1011"/>
      <c r="F39" s="1011"/>
      <c r="G39" s="1011"/>
      <c r="H39" s="1011"/>
      <c r="I39" s="1011"/>
      <c r="J39" s="1011"/>
      <c r="K39" s="1011"/>
      <c r="L39" s="1011"/>
      <c r="M39" s="1011"/>
      <c r="N39" s="1011"/>
      <c r="O39" s="1133"/>
      <c r="P39" s="1133"/>
      <c r="Q39" s="1011"/>
    </row>
    <row r="40" spans="1:17" x14ac:dyDescent="0.25">
      <c r="A40" s="1011"/>
      <c r="B40" s="1011"/>
      <c r="C40" s="1011"/>
      <c r="D40" s="1011"/>
      <c r="E40" s="1011"/>
      <c r="F40" s="1011"/>
      <c r="G40" s="1011"/>
      <c r="H40" s="1011"/>
      <c r="I40" s="1011"/>
      <c r="J40" s="1011"/>
      <c r="K40" s="1011"/>
      <c r="L40" s="1011"/>
      <c r="M40" s="1011"/>
      <c r="N40" s="1011"/>
      <c r="O40" s="1133"/>
      <c r="P40" s="1133"/>
      <c r="Q40" s="1011"/>
    </row>
    <row r="41" spans="1:17" x14ac:dyDescent="0.25">
      <c r="A41" s="1011"/>
      <c r="B41" s="1011"/>
      <c r="C41" s="1011"/>
      <c r="D41" s="1011"/>
      <c r="E41" s="1011"/>
      <c r="F41" s="1011"/>
      <c r="G41" s="1011"/>
      <c r="H41" s="1011"/>
      <c r="I41" s="1011"/>
      <c r="J41" s="1011"/>
      <c r="K41" s="1011"/>
      <c r="L41" s="1011"/>
      <c r="M41" s="1011"/>
      <c r="N41" s="1011"/>
      <c r="O41" s="1133"/>
      <c r="P41" s="1133"/>
      <c r="Q41" s="1011"/>
    </row>
    <row r="42" spans="1:17" x14ac:dyDescent="0.25">
      <c r="A42" s="1011"/>
      <c r="B42" s="1011"/>
      <c r="C42" s="1011"/>
      <c r="D42" s="1011"/>
      <c r="E42" s="1011"/>
      <c r="F42" s="1011"/>
      <c r="G42" s="1011"/>
      <c r="H42" s="1011"/>
      <c r="I42" s="1011"/>
      <c r="J42" s="1011"/>
      <c r="K42" s="1011"/>
      <c r="L42" s="1011"/>
      <c r="M42" s="1011"/>
      <c r="N42" s="1011"/>
      <c r="O42" s="1133"/>
      <c r="P42" s="1133"/>
      <c r="Q42" s="1011"/>
    </row>
    <row r="43" spans="1:17" x14ac:dyDescent="0.25">
      <c r="A43" s="1011"/>
      <c r="B43" s="1011"/>
      <c r="C43" s="1011"/>
      <c r="D43" s="1011"/>
      <c r="E43" s="1011"/>
      <c r="F43" s="1011"/>
      <c r="G43" s="1011"/>
      <c r="H43" s="1011"/>
      <c r="I43" s="1011"/>
      <c r="J43" s="1011"/>
      <c r="K43" s="1011"/>
      <c r="L43" s="1011"/>
      <c r="M43" s="1011"/>
      <c r="N43" s="1011"/>
      <c r="O43" s="1133"/>
      <c r="P43" s="1133"/>
      <c r="Q43" s="1011"/>
    </row>
    <row r="44" spans="1:17" x14ac:dyDescent="0.25">
      <c r="A44" s="1011"/>
      <c r="B44" s="1011"/>
      <c r="C44" s="1011"/>
      <c r="D44" s="1011"/>
      <c r="E44" s="1011"/>
      <c r="F44" s="1011"/>
      <c r="G44" s="1011"/>
      <c r="H44" s="1011"/>
      <c r="I44" s="1011"/>
      <c r="J44" s="1011"/>
      <c r="K44" s="1011"/>
      <c r="L44" s="1011"/>
      <c r="M44" s="1011"/>
      <c r="N44" s="1011"/>
      <c r="O44" s="1133"/>
      <c r="P44" s="1133"/>
      <c r="Q44" s="1011"/>
    </row>
    <row r="45" spans="1:17" x14ac:dyDescent="0.25">
      <c r="A45" s="1011"/>
      <c r="B45" s="1011"/>
      <c r="C45" s="1011"/>
      <c r="D45" s="1011"/>
      <c r="E45" s="1011"/>
      <c r="F45" s="1011"/>
      <c r="G45" s="1011"/>
      <c r="H45" s="1011"/>
      <c r="I45" s="1011"/>
      <c r="J45" s="1011"/>
      <c r="K45" s="1011"/>
      <c r="L45" s="1011"/>
      <c r="M45" s="1011"/>
      <c r="N45" s="1011"/>
      <c r="O45" s="1133"/>
      <c r="P45" s="1133"/>
      <c r="Q45" s="1011"/>
    </row>
    <row r="46" spans="1:17" x14ac:dyDescent="0.25">
      <c r="A46" s="1011"/>
      <c r="B46" s="1011"/>
      <c r="C46" s="1011"/>
      <c r="D46" s="1011"/>
      <c r="E46" s="1011"/>
      <c r="F46" s="1011"/>
      <c r="G46" s="1011"/>
      <c r="H46" s="1011"/>
      <c r="I46" s="1011"/>
      <c r="J46" s="1011"/>
      <c r="K46" s="1011"/>
      <c r="L46" s="1011"/>
      <c r="M46" s="1011"/>
      <c r="N46" s="1011"/>
      <c r="O46" s="1133"/>
      <c r="P46" s="1133"/>
      <c r="Q46" s="1011"/>
    </row>
    <row r="47" spans="1:17" x14ac:dyDescent="0.25">
      <c r="A47" s="1011"/>
      <c r="B47" s="1011"/>
      <c r="C47" s="1011"/>
      <c r="D47" s="1011"/>
      <c r="E47" s="1011"/>
      <c r="F47" s="1011"/>
      <c r="G47" s="1011"/>
      <c r="H47" s="1011"/>
      <c r="I47" s="1011"/>
      <c r="J47" s="1011"/>
      <c r="K47" s="1011"/>
      <c r="L47" s="1011"/>
      <c r="M47" s="1011"/>
      <c r="N47" s="1011"/>
      <c r="O47" s="1133"/>
      <c r="P47" s="1133"/>
      <c r="Q47" s="1011"/>
    </row>
    <row r="48" spans="1:17" x14ac:dyDescent="0.25">
      <c r="A48" s="1011"/>
      <c r="B48" s="1011"/>
      <c r="C48" s="1011"/>
      <c r="D48" s="1011"/>
      <c r="E48" s="1011"/>
      <c r="F48" s="1011"/>
      <c r="G48" s="1011"/>
      <c r="H48" s="1011"/>
      <c r="I48" s="1011"/>
      <c r="J48" s="1011"/>
      <c r="K48" s="1011"/>
      <c r="L48" s="1011"/>
      <c r="M48" s="1011"/>
      <c r="N48" s="1011"/>
      <c r="O48" s="1133"/>
      <c r="P48" s="1133"/>
      <c r="Q48" s="1011"/>
    </row>
    <row r="49" spans="1:17" x14ac:dyDescent="0.25">
      <c r="A49" s="1011"/>
      <c r="B49" s="1011"/>
      <c r="C49" s="1011"/>
      <c r="D49" s="1011"/>
      <c r="E49" s="1011"/>
      <c r="F49" s="1011"/>
      <c r="G49" s="1011"/>
      <c r="H49" s="1011"/>
      <c r="I49" s="1011"/>
      <c r="J49" s="1011"/>
      <c r="K49" s="1011"/>
      <c r="L49" s="1011"/>
      <c r="M49" s="1011"/>
      <c r="N49" s="1011"/>
      <c r="O49" s="1133"/>
      <c r="P49" s="1133"/>
      <c r="Q49" s="1011"/>
    </row>
    <row r="50" spans="1:17" x14ac:dyDescent="0.25">
      <c r="A50" s="1011"/>
      <c r="B50" s="1011"/>
      <c r="C50" s="1011"/>
      <c r="D50" s="1011"/>
      <c r="E50" s="1011"/>
      <c r="F50" s="1011"/>
      <c r="G50" s="1011"/>
      <c r="H50" s="1011"/>
      <c r="I50" s="1011"/>
      <c r="J50" s="1011"/>
      <c r="K50" s="1011"/>
      <c r="L50" s="1011"/>
      <c r="M50" s="1011"/>
      <c r="N50" s="1011"/>
      <c r="O50" s="1133"/>
      <c r="P50" s="1133"/>
      <c r="Q50" s="1011"/>
    </row>
    <row r="51" spans="1:17" x14ac:dyDescent="0.25">
      <c r="A51" s="1011"/>
      <c r="B51" s="1011"/>
      <c r="C51" s="1011"/>
      <c r="D51" s="1011"/>
      <c r="E51" s="1011"/>
      <c r="F51" s="1011"/>
      <c r="G51" s="1011"/>
      <c r="H51" s="1011"/>
      <c r="I51" s="1011"/>
      <c r="J51" s="1011"/>
      <c r="K51" s="1011"/>
      <c r="L51" s="1011"/>
      <c r="M51" s="1011"/>
      <c r="N51" s="1011"/>
      <c r="O51" s="1133"/>
      <c r="P51" s="1133"/>
      <c r="Q51" s="1011"/>
    </row>
    <row r="52" spans="1:17" x14ac:dyDescent="0.25">
      <c r="A52" s="1011"/>
      <c r="B52" s="1011"/>
      <c r="C52" s="1011"/>
      <c r="D52" s="1011"/>
      <c r="E52" s="1011"/>
      <c r="F52" s="1011"/>
      <c r="G52" s="1011"/>
      <c r="H52" s="1011"/>
      <c r="I52" s="1011"/>
      <c r="J52" s="1011"/>
      <c r="K52" s="1011"/>
      <c r="L52" s="1011"/>
      <c r="M52" s="1011"/>
      <c r="N52" s="1011"/>
      <c r="O52" s="1133"/>
      <c r="P52" s="1133"/>
      <c r="Q52" s="1011"/>
    </row>
    <row r="53" spans="1:17" x14ac:dyDescent="0.25">
      <c r="A53" s="1011"/>
      <c r="B53" s="1011"/>
      <c r="C53" s="1011"/>
      <c r="D53" s="1011"/>
      <c r="E53" s="1011"/>
      <c r="F53" s="1011"/>
      <c r="G53" s="1011"/>
      <c r="H53" s="1011"/>
      <c r="I53" s="1011"/>
      <c r="J53" s="1011"/>
      <c r="K53" s="1011"/>
      <c r="L53" s="1011"/>
      <c r="M53" s="1011"/>
      <c r="N53" s="1011"/>
      <c r="O53" s="1133"/>
      <c r="P53" s="1133"/>
      <c r="Q53" s="1011"/>
    </row>
    <row r="54" spans="1:17" x14ac:dyDescent="0.25">
      <c r="A54" s="1011"/>
      <c r="B54" s="1011"/>
      <c r="C54" s="1011"/>
      <c r="D54" s="1011"/>
      <c r="E54" s="1011"/>
      <c r="F54" s="1011"/>
      <c r="G54" s="1011"/>
      <c r="H54" s="1011"/>
      <c r="I54" s="1011"/>
      <c r="J54" s="1011"/>
      <c r="K54" s="1011"/>
      <c r="L54" s="1011"/>
      <c r="M54" s="1011"/>
      <c r="N54" s="1011"/>
      <c r="O54" s="1133"/>
      <c r="P54" s="1133"/>
      <c r="Q54" s="1011"/>
    </row>
    <row r="55" spans="1:17" x14ac:dyDescent="0.25">
      <c r="A55" s="1011"/>
      <c r="B55" s="1011"/>
      <c r="C55" s="1011"/>
      <c r="D55" s="1011"/>
      <c r="E55" s="1011"/>
      <c r="F55" s="1011"/>
      <c r="G55" s="1011"/>
      <c r="H55" s="1011"/>
      <c r="I55" s="1011"/>
      <c r="J55" s="1011"/>
      <c r="K55" s="1011"/>
      <c r="L55" s="1011"/>
      <c r="M55" s="1011"/>
      <c r="N55" s="1011"/>
      <c r="O55" s="1133"/>
      <c r="P55" s="1133"/>
      <c r="Q55" s="1011"/>
    </row>
    <row r="56" spans="1:17" x14ac:dyDescent="0.25">
      <c r="A56" s="1011"/>
      <c r="B56" s="1011"/>
      <c r="C56" s="1011"/>
      <c r="D56" s="1011"/>
      <c r="E56" s="1011"/>
      <c r="F56" s="1011"/>
      <c r="G56" s="1011"/>
      <c r="H56" s="1011"/>
      <c r="I56" s="1011"/>
      <c r="J56" s="1011"/>
      <c r="K56" s="1011"/>
      <c r="L56" s="1011"/>
      <c r="M56" s="1011"/>
      <c r="N56" s="1011"/>
      <c r="O56" s="1133"/>
      <c r="P56" s="1133"/>
      <c r="Q56" s="1011"/>
    </row>
    <row r="57" spans="1:17" x14ac:dyDescent="0.25">
      <c r="A57" s="1011"/>
      <c r="B57" s="1011"/>
      <c r="C57" s="1011"/>
      <c r="D57" s="1011"/>
      <c r="E57" s="1011"/>
      <c r="F57" s="1011"/>
      <c r="G57" s="1011"/>
      <c r="H57" s="1011"/>
      <c r="I57" s="1011"/>
      <c r="J57" s="1011"/>
      <c r="K57" s="1011"/>
      <c r="L57" s="1011"/>
      <c r="M57" s="1011"/>
      <c r="N57" s="1011"/>
      <c r="O57" s="1133"/>
      <c r="P57" s="1133"/>
      <c r="Q57" s="1011"/>
    </row>
    <row r="58" spans="1:17" x14ac:dyDescent="0.25">
      <c r="A58" s="1011"/>
      <c r="B58" s="1011"/>
      <c r="C58" s="1011"/>
      <c r="D58" s="1011"/>
      <c r="E58" s="1011"/>
      <c r="F58" s="1011"/>
      <c r="G58" s="1011"/>
      <c r="H58" s="1011"/>
      <c r="I58" s="1011"/>
      <c r="J58" s="1011"/>
      <c r="K58" s="1011"/>
      <c r="L58" s="1011"/>
      <c r="M58" s="1011"/>
      <c r="N58" s="1011"/>
      <c r="O58" s="1133"/>
      <c r="P58" s="1133"/>
      <c r="Q58" s="1011"/>
    </row>
    <row r="59" spans="1:17" x14ac:dyDescent="0.25">
      <c r="A59" s="1011"/>
      <c r="B59" s="1011"/>
      <c r="C59" s="1011"/>
      <c r="D59" s="1011"/>
      <c r="E59" s="1011"/>
      <c r="F59" s="1011"/>
      <c r="G59" s="1011"/>
      <c r="H59" s="1011"/>
      <c r="I59" s="1011"/>
      <c r="J59" s="1011"/>
      <c r="K59" s="1011"/>
      <c r="L59" s="1011"/>
      <c r="M59" s="1011"/>
      <c r="N59" s="1011"/>
      <c r="O59" s="1133"/>
      <c r="P59" s="1133"/>
      <c r="Q59" s="1011"/>
    </row>
    <row r="60" spans="1:17" x14ac:dyDescent="0.25">
      <c r="A60" s="1011"/>
      <c r="B60" s="1011"/>
      <c r="C60" s="1011"/>
      <c r="D60" s="1011"/>
      <c r="E60" s="1011"/>
      <c r="F60" s="1011"/>
      <c r="G60" s="1011"/>
      <c r="H60" s="1011"/>
      <c r="I60" s="1011"/>
      <c r="J60" s="1011"/>
      <c r="K60" s="1011"/>
      <c r="L60" s="1011"/>
      <c r="M60" s="1011"/>
      <c r="N60" s="1011"/>
      <c r="O60" s="1133"/>
      <c r="P60" s="1133"/>
      <c r="Q60" s="1011"/>
    </row>
    <row r="61" spans="1:17" x14ac:dyDescent="0.25">
      <c r="A61" s="1011"/>
      <c r="B61" s="1011"/>
      <c r="C61" s="1011"/>
      <c r="D61" s="1011"/>
      <c r="E61" s="1011"/>
      <c r="F61" s="1011"/>
      <c r="G61" s="1011"/>
      <c r="H61" s="1011"/>
      <c r="I61" s="1011"/>
      <c r="J61" s="1011"/>
      <c r="K61" s="1011"/>
      <c r="L61" s="1011"/>
      <c r="M61" s="1011"/>
      <c r="N61" s="1011"/>
      <c r="O61" s="1133"/>
      <c r="P61" s="1133"/>
      <c r="Q61" s="1011"/>
    </row>
    <row r="62" spans="1:17" x14ac:dyDescent="0.25">
      <c r="A62" s="1011"/>
      <c r="B62" s="1011"/>
      <c r="C62" s="1011"/>
      <c r="D62" s="1011"/>
      <c r="E62" s="1011"/>
      <c r="F62" s="1011"/>
      <c r="G62" s="1011"/>
      <c r="H62" s="1011"/>
      <c r="I62" s="1011"/>
      <c r="J62" s="1011"/>
      <c r="K62" s="1011"/>
      <c r="L62" s="1011"/>
      <c r="M62" s="1011"/>
      <c r="N62" s="1011"/>
      <c r="O62" s="1133"/>
      <c r="P62" s="1133"/>
      <c r="Q62" s="1011"/>
    </row>
    <row r="63" spans="1:17" x14ac:dyDescent="0.25">
      <c r="A63" s="1011"/>
      <c r="B63" s="1011"/>
      <c r="C63" s="1011"/>
      <c r="D63" s="1011"/>
      <c r="E63" s="1011"/>
      <c r="F63" s="1011"/>
      <c r="G63" s="1011"/>
      <c r="H63" s="1011"/>
      <c r="I63" s="1011"/>
      <c r="J63" s="1011"/>
      <c r="K63" s="1011"/>
      <c r="L63" s="1011"/>
      <c r="M63" s="1011"/>
      <c r="N63" s="1011"/>
      <c r="O63" s="1133"/>
      <c r="P63" s="1133"/>
      <c r="Q63" s="1011"/>
    </row>
    <row r="64" spans="1:17" x14ac:dyDescent="0.25">
      <c r="A64" s="1011"/>
      <c r="B64" s="1011"/>
      <c r="C64" s="1011"/>
      <c r="D64" s="1011"/>
      <c r="E64" s="1011"/>
      <c r="F64" s="1011"/>
      <c r="G64" s="1011"/>
      <c r="H64" s="1011"/>
      <c r="I64" s="1011"/>
      <c r="J64" s="1011"/>
      <c r="K64" s="1011"/>
      <c r="L64" s="1011"/>
      <c r="M64" s="1011"/>
      <c r="N64" s="1011"/>
      <c r="O64" s="1133"/>
      <c r="P64" s="1133"/>
      <c r="Q64" s="1011"/>
    </row>
    <row r="65" spans="1:17" x14ac:dyDescent="0.25">
      <c r="A65" s="1011"/>
      <c r="B65" s="1011"/>
      <c r="C65" s="1011"/>
      <c r="D65" s="1011"/>
      <c r="E65" s="1011"/>
      <c r="F65" s="1011"/>
      <c r="G65" s="1011"/>
      <c r="H65" s="1011"/>
      <c r="I65" s="1011"/>
      <c r="J65" s="1011"/>
      <c r="K65" s="1011"/>
      <c r="L65" s="1011"/>
      <c r="M65" s="1011"/>
      <c r="N65" s="1011"/>
      <c r="O65" s="1133"/>
      <c r="P65" s="1133"/>
      <c r="Q65" s="1011"/>
    </row>
    <row r="66" spans="1:17" x14ac:dyDescent="0.25">
      <c r="A66" s="1011"/>
      <c r="B66" s="1011"/>
      <c r="C66" s="1011"/>
      <c r="D66" s="1011"/>
      <c r="E66" s="1011"/>
      <c r="F66" s="1011"/>
      <c r="G66" s="1011"/>
      <c r="H66" s="1011"/>
      <c r="I66" s="1011"/>
      <c r="J66" s="1011"/>
      <c r="K66" s="1011"/>
      <c r="L66" s="1011"/>
      <c r="M66" s="1011"/>
      <c r="N66" s="1011"/>
      <c r="O66" s="1133"/>
      <c r="P66" s="1133"/>
      <c r="Q66" s="1011"/>
    </row>
    <row r="67" spans="1:17" x14ac:dyDescent="0.25">
      <c r="A67" s="1011"/>
      <c r="B67" s="1011"/>
      <c r="C67" s="1011"/>
      <c r="D67" s="1011"/>
      <c r="E67" s="1011"/>
      <c r="F67" s="1011"/>
      <c r="G67" s="1011"/>
      <c r="H67" s="1011"/>
      <c r="I67" s="1011"/>
      <c r="J67" s="1011"/>
      <c r="K67" s="1011"/>
      <c r="L67" s="1011"/>
      <c r="M67" s="1011"/>
      <c r="N67" s="1011"/>
      <c r="O67" s="1133"/>
      <c r="P67" s="1133"/>
      <c r="Q67" s="1011"/>
    </row>
    <row r="68" spans="1:17" x14ac:dyDescent="0.25">
      <c r="A68" s="1011"/>
      <c r="B68" s="1011"/>
      <c r="C68" s="1011"/>
      <c r="D68" s="1011"/>
      <c r="E68" s="1011"/>
      <c r="F68" s="1011"/>
      <c r="G68" s="1011"/>
      <c r="H68" s="1011"/>
      <c r="I68" s="1011"/>
      <c r="J68" s="1011"/>
      <c r="K68" s="1011"/>
      <c r="L68" s="1011"/>
      <c r="M68" s="1011"/>
      <c r="N68" s="1011"/>
      <c r="O68" s="1133"/>
      <c r="P68" s="1133"/>
      <c r="Q68" s="1011"/>
    </row>
    <row r="69" spans="1:17" x14ac:dyDescent="0.25">
      <c r="A69" s="1011"/>
      <c r="B69" s="1011"/>
      <c r="C69" s="1011"/>
      <c r="D69" s="1011"/>
      <c r="E69" s="1011"/>
      <c r="F69" s="1011"/>
      <c r="G69" s="1011"/>
      <c r="H69" s="1011"/>
      <c r="I69" s="1011"/>
      <c r="J69" s="1011"/>
      <c r="K69" s="1011"/>
      <c r="L69" s="1011"/>
      <c r="M69" s="1011"/>
      <c r="N69" s="1011"/>
      <c r="O69" s="1133"/>
      <c r="P69" s="1133"/>
      <c r="Q69" s="1011"/>
    </row>
    <row r="70" spans="1:17" x14ac:dyDescent="0.25">
      <c r="A70" s="1011"/>
      <c r="B70" s="1011"/>
      <c r="C70" s="1011"/>
      <c r="D70" s="1011"/>
      <c r="E70" s="1011"/>
      <c r="F70" s="1011"/>
      <c r="G70" s="1011"/>
      <c r="H70" s="1011"/>
      <c r="I70" s="1011"/>
      <c r="J70" s="1011"/>
      <c r="K70" s="1011"/>
      <c r="L70" s="1011"/>
      <c r="M70" s="1011"/>
      <c r="N70" s="1011"/>
      <c r="O70" s="1133"/>
      <c r="P70" s="1133"/>
      <c r="Q70" s="1011"/>
    </row>
    <row r="71" spans="1:17" x14ac:dyDescent="0.25">
      <c r="A71" s="1011"/>
      <c r="B71" s="1011"/>
      <c r="C71" s="1011"/>
      <c r="D71" s="1011"/>
      <c r="E71" s="1011"/>
      <c r="F71" s="1011"/>
      <c r="G71" s="1011"/>
      <c r="H71" s="1011"/>
      <c r="I71" s="1011"/>
      <c r="J71" s="1011"/>
      <c r="K71" s="1011"/>
      <c r="L71" s="1011"/>
      <c r="M71" s="1011"/>
      <c r="N71" s="1011"/>
      <c r="O71" s="1133"/>
      <c r="P71" s="1133"/>
      <c r="Q71" s="1011"/>
    </row>
    <row r="72" spans="1:17" x14ac:dyDescent="0.25">
      <c r="A72" s="1011"/>
      <c r="B72" s="1011"/>
      <c r="C72" s="1011"/>
      <c r="D72" s="1011"/>
      <c r="E72" s="1011"/>
      <c r="F72" s="1011"/>
      <c r="G72" s="1011"/>
      <c r="H72" s="1011"/>
      <c r="I72" s="1011"/>
      <c r="J72" s="1011"/>
      <c r="K72" s="1011"/>
      <c r="L72" s="1011"/>
      <c r="M72" s="1011"/>
      <c r="N72" s="1011"/>
      <c r="O72" s="1133"/>
      <c r="P72" s="1133"/>
      <c r="Q72" s="1011"/>
    </row>
    <row r="73" spans="1:17" x14ac:dyDescent="0.25">
      <c r="A73" s="1011"/>
      <c r="B73" s="1011"/>
      <c r="C73" s="1011"/>
      <c r="D73" s="1011"/>
      <c r="E73" s="1011"/>
      <c r="F73" s="1011"/>
      <c r="G73" s="1011"/>
      <c r="H73" s="1011"/>
      <c r="I73" s="1011"/>
      <c r="J73" s="1011"/>
      <c r="K73" s="1011"/>
      <c r="L73" s="1011"/>
      <c r="M73" s="1011"/>
      <c r="N73" s="1011"/>
      <c r="O73" s="1133"/>
      <c r="P73" s="1133"/>
      <c r="Q73" s="1011"/>
    </row>
    <row r="74" spans="1:17" x14ac:dyDescent="0.25">
      <c r="A74" s="1011"/>
      <c r="B74" s="1011"/>
      <c r="C74" s="1011"/>
      <c r="D74" s="1011"/>
      <c r="E74" s="1011"/>
      <c r="F74" s="1011"/>
      <c r="G74" s="1011"/>
      <c r="H74" s="1011"/>
      <c r="I74" s="1011"/>
      <c r="J74" s="1011"/>
      <c r="K74" s="1011"/>
      <c r="L74" s="1011"/>
      <c r="M74" s="1011"/>
      <c r="N74" s="1011"/>
      <c r="O74" s="1133"/>
      <c r="P74" s="1133"/>
      <c r="Q74" s="1011"/>
    </row>
    <row r="75" spans="1:17" x14ac:dyDescent="0.25">
      <c r="A75" s="1011"/>
      <c r="B75" s="1011"/>
      <c r="C75" s="1011"/>
      <c r="D75" s="1011"/>
      <c r="E75" s="1011"/>
      <c r="F75" s="1011"/>
      <c r="G75" s="1011"/>
      <c r="H75" s="1011"/>
      <c r="I75" s="1011"/>
      <c r="J75" s="1011"/>
      <c r="K75" s="1011"/>
      <c r="L75" s="1011"/>
      <c r="M75" s="1011"/>
      <c r="N75" s="1011"/>
      <c r="O75" s="1133"/>
      <c r="P75" s="1133"/>
      <c r="Q75" s="1011"/>
    </row>
    <row r="76" spans="1:17" x14ac:dyDescent="0.25">
      <c r="A76" s="1011"/>
      <c r="B76" s="1011"/>
      <c r="C76" s="1011"/>
      <c r="D76" s="1011"/>
      <c r="E76" s="1011"/>
      <c r="F76" s="1011"/>
      <c r="G76" s="1011"/>
      <c r="H76" s="1011"/>
      <c r="I76" s="1011"/>
      <c r="J76" s="1011"/>
      <c r="K76" s="1011"/>
      <c r="L76" s="1011"/>
      <c r="M76" s="1011"/>
      <c r="N76" s="1011"/>
      <c r="O76" s="1133"/>
      <c r="P76" s="1133"/>
      <c r="Q76" s="1011"/>
    </row>
    <row r="77" spans="1:17" x14ac:dyDescent="0.25">
      <c r="A77" s="1011"/>
      <c r="B77" s="1011"/>
      <c r="C77" s="1011"/>
      <c r="D77" s="1011"/>
      <c r="E77" s="1011"/>
      <c r="F77" s="1011"/>
      <c r="G77" s="1011"/>
      <c r="H77" s="1011"/>
      <c r="I77" s="1011"/>
      <c r="J77" s="1011"/>
      <c r="K77" s="1011"/>
      <c r="L77" s="1011"/>
      <c r="M77" s="1011"/>
      <c r="N77" s="1011"/>
      <c r="O77" s="1133"/>
      <c r="P77" s="1133"/>
      <c r="Q77" s="1011"/>
    </row>
    <row r="78" spans="1:17" x14ac:dyDescent="0.25">
      <c r="A78" s="1011"/>
      <c r="B78" s="1011"/>
      <c r="C78" s="1011"/>
      <c r="D78" s="1011"/>
      <c r="E78" s="1011"/>
      <c r="F78" s="1011"/>
      <c r="G78" s="1011"/>
      <c r="H78" s="1011"/>
      <c r="I78" s="1011"/>
      <c r="J78" s="1011"/>
      <c r="K78" s="1011"/>
      <c r="L78" s="1011"/>
      <c r="M78" s="1011"/>
      <c r="N78" s="1011"/>
      <c r="O78" s="1133"/>
      <c r="P78" s="1133"/>
      <c r="Q78" s="1011"/>
    </row>
    <row r="79" spans="1:17" x14ac:dyDescent="0.25">
      <c r="A79" s="1011"/>
      <c r="B79" s="1011"/>
      <c r="C79" s="1011"/>
      <c r="D79" s="1011"/>
      <c r="E79" s="1011"/>
      <c r="F79" s="1011"/>
      <c r="G79" s="1011"/>
      <c r="H79" s="1011"/>
      <c r="I79" s="1011"/>
      <c r="J79" s="1011"/>
      <c r="K79" s="1011"/>
      <c r="L79" s="1011"/>
      <c r="M79" s="1011"/>
      <c r="N79" s="1011"/>
      <c r="O79" s="1133"/>
      <c r="P79" s="1133"/>
      <c r="Q79" s="1011"/>
    </row>
    <row r="80" spans="1:17" x14ac:dyDescent="0.25">
      <c r="A80" s="1011"/>
      <c r="B80" s="1011"/>
      <c r="C80" s="1011"/>
      <c r="D80" s="1011"/>
      <c r="E80" s="1011"/>
      <c r="F80" s="1011"/>
      <c r="G80" s="1011"/>
      <c r="H80" s="1011"/>
      <c r="I80" s="1011"/>
      <c r="J80" s="1011"/>
      <c r="K80" s="1011"/>
      <c r="L80" s="1011"/>
      <c r="M80" s="1011"/>
      <c r="N80" s="1011"/>
      <c r="O80" s="1133"/>
      <c r="P80" s="1133"/>
      <c r="Q80" s="1011"/>
    </row>
    <row r="81" spans="1:17" x14ac:dyDescent="0.25">
      <c r="A81" s="1011"/>
      <c r="B81" s="1011"/>
      <c r="C81" s="1011"/>
      <c r="D81" s="1011"/>
      <c r="E81" s="1011"/>
      <c r="F81" s="1011"/>
      <c r="G81" s="1011"/>
      <c r="H81" s="1011"/>
      <c r="I81" s="1011"/>
      <c r="J81" s="1011"/>
      <c r="K81" s="1011"/>
      <c r="L81" s="1011"/>
      <c r="M81" s="1011"/>
      <c r="N81" s="1011"/>
      <c r="O81" s="1133"/>
      <c r="P81" s="1133"/>
      <c r="Q81" s="1011"/>
    </row>
    <row r="82" spans="1:17" x14ac:dyDescent="0.25">
      <c r="A82" s="1011"/>
      <c r="B82" s="1011"/>
      <c r="C82" s="1011"/>
      <c r="D82" s="1011"/>
      <c r="E82" s="1011"/>
      <c r="F82" s="1011"/>
      <c r="G82" s="1011"/>
      <c r="H82" s="1011"/>
      <c r="I82" s="1011"/>
      <c r="J82" s="1011"/>
      <c r="K82" s="1011"/>
      <c r="L82" s="1011"/>
      <c r="M82" s="1011"/>
      <c r="N82" s="1011"/>
      <c r="O82" s="1133"/>
      <c r="P82" s="1133"/>
      <c r="Q82" s="1011"/>
    </row>
    <row r="83" spans="1:17" x14ac:dyDescent="0.25">
      <c r="A83" s="1011"/>
      <c r="B83" s="1011"/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  <c r="M83" s="1011"/>
      <c r="N83" s="1011"/>
      <c r="O83" s="1133"/>
      <c r="P83" s="1133"/>
      <c r="Q83" s="1011"/>
    </row>
    <row r="84" spans="1:17" x14ac:dyDescent="0.25">
      <c r="A84" s="1011"/>
      <c r="B84" s="1011"/>
      <c r="C84" s="1011"/>
      <c r="D84" s="1011"/>
      <c r="E84" s="1011"/>
      <c r="F84" s="1011"/>
      <c r="G84" s="1011"/>
      <c r="H84" s="1011"/>
      <c r="I84" s="1011"/>
      <c r="J84" s="1011"/>
      <c r="K84" s="1011"/>
      <c r="L84" s="1011"/>
      <c r="M84" s="1011"/>
      <c r="N84" s="1011"/>
      <c r="O84" s="1133"/>
      <c r="P84" s="1133"/>
      <c r="Q84" s="1011"/>
    </row>
    <row r="85" spans="1:17" x14ac:dyDescent="0.25">
      <c r="A85" s="1011"/>
      <c r="B85" s="1011"/>
      <c r="C85" s="1011"/>
      <c r="D85" s="1011"/>
      <c r="E85" s="1011"/>
      <c r="F85" s="1011"/>
      <c r="G85" s="1011"/>
      <c r="H85" s="1011"/>
      <c r="I85" s="1011"/>
      <c r="J85" s="1011"/>
      <c r="K85" s="1011"/>
      <c r="L85" s="1011"/>
      <c r="M85" s="1011"/>
      <c r="N85" s="1011"/>
      <c r="O85" s="1133"/>
      <c r="P85" s="1133"/>
      <c r="Q85" s="1011"/>
    </row>
    <row r="86" spans="1:17" x14ac:dyDescent="0.25">
      <c r="A86" s="1011"/>
      <c r="B86" s="1011"/>
      <c r="C86" s="1011"/>
      <c r="D86" s="1011"/>
      <c r="E86" s="1011"/>
      <c r="F86" s="1011"/>
      <c r="G86" s="1011"/>
      <c r="H86" s="1011"/>
      <c r="I86" s="1011"/>
      <c r="J86" s="1011"/>
      <c r="K86" s="1011"/>
      <c r="L86" s="1011"/>
      <c r="M86" s="1011"/>
      <c r="N86" s="1011"/>
      <c r="O86" s="1133"/>
      <c r="P86" s="1133"/>
      <c r="Q86" s="1011"/>
    </row>
    <row r="87" spans="1:17" x14ac:dyDescent="0.25">
      <c r="A87" s="1011"/>
      <c r="B87" s="1011"/>
      <c r="C87" s="1011"/>
      <c r="D87" s="1011"/>
      <c r="E87" s="1011"/>
      <c r="F87" s="1011"/>
      <c r="G87" s="1011"/>
      <c r="H87" s="1011"/>
      <c r="I87" s="1011"/>
      <c r="J87" s="1011"/>
      <c r="K87" s="1011"/>
      <c r="L87" s="1011"/>
      <c r="M87" s="1011"/>
      <c r="N87" s="1011"/>
      <c r="O87" s="1133"/>
      <c r="P87" s="1133"/>
      <c r="Q87" s="1011"/>
    </row>
    <row r="88" spans="1:17" x14ac:dyDescent="0.25">
      <c r="A88" s="1011"/>
      <c r="B88" s="1011"/>
      <c r="C88" s="1011"/>
      <c r="D88" s="1011"/>
      <c r="E88" s="1011"/>
      <c r="F88" s="1011"/>
      <c r="G88" s="1011"/>
      <c r="H88" s="1011"/>
      <c r="I88" s="1011"/>
      <c r="J88" s="1011"/>
      <c r="K88" s="1011"/>
      <c r="L88" s="1011"/>
      <c r="M88" s="1011"/>
      <c r="N88" s="1011"/>
      <c r="O88" s="1133"/>
      <c r="P88" s="1133"/>
      <c r="Q88" s="1011"/>
    </row>
    <row r="89" spans="1:17" x14ac:dyDescent="0.25">
      <c r="A89" s="1011"/>
      <c r="B89" s="1011"/>
      <c r="C89" s="1011"/>
      <c r="D89" s="1011"/>
      <c r="E89" s="1011"/>
      <c r="F89" s="1011"/>
      <c r="G89" s="1011"/>
      <c r="H89" s="1011"/>
      <c r="I89" s="1011"/>
      <c r="J89" s="1011"/>
      <c r="K89" s="1011"/>
      <c r="L89" s="1011"/>
      <c r="M89" s="1011"/>
      <c r="N89" s="1011"/>
      <c r="O89" s="1133"/>
      <c r="P89" s="1133"/>
      <c r="Q89" s="1011"/>
    </row>
    <row r="90" spans="1:17" x14ac:dyDescent="0.25">
      <c r="A90" s="1011"/>
      <c r="B90" s="1011"/>
      <c r="C90" s="1011"/>
      <c r="D90" s="1011"/>
      <c r="E90" s="1011"/>
      <c r="F90" s="1011"/>
      <c r="G90" s="1011"/>
      <c r="H90" s="1011"/>
      <c r="I90" s="1011"/>
      <c r="J90" s="1011"/>
      <c r="K90" s="1011"/>
      <c r="L90" s="1011"/>
      <c r="M90" s="1011"/>
      <c r="N90" s="1011"/>
      <c r="O90" s="1133"/>
      <c r="P90" s="1133"/>
      <c r="Q90" s="1011"/>
    </row>
    <row r="91" spans="1:17" x14ac:dyDescent="0.25">
      <c r="A91" s="1011"/>
      <c r="B91" s="1011"/>
      <c r="C91" s="1011"/>
      <c r="D91" s="1011"/>
      <c r="E91" s="1011"/>
      <c r="F91" s="1011"/>
      <c r="G91" s="1011"/>
      <c r="H91" s="1011"/>
      <c r="I91" s="1011"/>
      <c r="J91" s="1011"/>
      <c r="K91" s="1011"/>
      <c r="L91" s="1011"/>
      <c r="M91" s="1011"/>
      <c r="N91" s="1011"/>
      <c r="O91" s="1133"/>
      <c r="P91" s="1133"/>
      <c r="Q91" s="1011"/>
    </row>
    <row r="92" spans="1:17" x14ac:dyDescent="0.25">
      <c r="A92" s="1011"/>
      <c r="B92" s="1011"/>
      <c r="C92" s="1011"/>
      <c r="D92" s="1011"/>
      <c r="E92" s="1011"/>
      <c r="F92" s="1011"/>
      <c r="G92" s="1011"/>
      <c r="H92" s="1011"/>
      <c r="I92" s="1011"/>
      <c r="J92" s="1011"/>
      <c r="K92" s="1011"/>
      <c r="L92" s="1011"/>
      <c r="M92" s="1011"/>
      <c r="N92" s="1011"/>
      <c r="O92" s="1133"/>
      <c r="P92" s="1133"/>
      <c r="Q92" s="1011"/>
    </row>
    <row r="93" spans="1:17" x14ac:dyDescent="0.25">
      <c r="A93" s="1011"/>
      <c r="B93" s="1011"/>
      <c r="C93" s="1011"/>
      <c r="D93" s="1011"/>
      <c r="E93" s="1011"/>
      <c r="F93" s="1011"/>
      <c r="G93" s="1011"/>
      <c r="H93" s="1011"/>
      <c r="I93" s="1011"/>
      <c r="J93" s="1011"/>
      <c r="K93" s="1011"/>
      <c r="L93" s="1011"/>
      <c r="M93" s="1011"/>
      <c r="N93" s="1011"/>
      <c r="O93" s="1133"/>
      <c r="P93" s="1133"/>
      <c r="Q93" s="1011"/>
    </row>
    <row r="94" spans="1:17" x14ac:dyDescent="0.25">
      <c r="A94" s="1011"/>
      <c r="B94" s="1011"/>
      <c r="C94" s="1011"/>
      <c r="D94" s="1011"/>
      <c r="E94" s="1011"/>
      <c r="F94" s="1011"/>
      <c r="G94" s="1011"/>
      <c r="H94" s="1011"/>
      <c r="I94" s="1011"/>
      <c r="J94" s="1011"/>
      <c r="K94" s="1011"/>
      <c r="L94" s="1011"/>
      <c r="M94" s="1011"/>
      <c r="N94" s="1011"/>
      <c r="O94" s="1133"/>
      <c r="P94" s="1133"/>
      <c r="Q94" s="1011"/>
    </row>
    <row r="95" spans="1:17" x14ac:dyDescent="0.25">
      <c r="A95" s="1011"/>
      <c r="B95" s="1011"/>
      <c r="C95" s="1011"/>
      <c r="D95" s="1011"/>
      <c r="E95" s="1011"/>
      <c r="F95" s="1011"/>
      <c r="G95" s="1011"/>
      <c r="H95" s="1011"/>
      <c r="I95" s="1011"/>
      <c r="J95" s="1011"/>
      <c r="K95" s="1011"/>
      <c r="L95" s="1011"/>
      <c r="M95" s="1011"/>
      <c r="N95" s="1011"/>
      <c r="O95" s="1133"/>
      <c r="P95" s="1133"/>
      <c r="Q95" s="1011"/>
    </row>
    <row r="96" spans="1:17" x14ac:dyDescent="0.25">
      <c r="A96" s="1011"/>
      <c r="B96" s="1011"/>
      <c r="C96" s="1011"/>
      <c r="D96" s="1011"/>
      <c r="E96" s="1011"/>
      <c r="F96" s="1011"/>
      <c r="G96" s="1011"/>
      <c r="H96" s="1011"/>
      <c r="I96" s="1011"/>
      <c r="J96" s="1011"/>
      <c r="K96" s="1011"/>
      <c r="L96" s="1011"/>
      <c r="M96" s="1011"/>
      <c r="N96" s="1011"/>
      <c r="O96" s="1133"/>
      <c r="P96" s="1133"/>
      <c r="Q96" s="1011"/>
    </row>
    <row r="97" spans="1:17" x14ac:dyDescent="0.25">
      <c r="A97" s="1011"/>
      <c r="B97" s="1011"/>
      <c r="C97" s="1011"/>
      <c r="D97" s="1011"/>
      <c r="E97" s="1011"/>
      <c r="F97" s="1011"/>
      <c r="G97" s="1011"/>
      <c r="H97" s="1011"/>
      <c r="I97" s="1011"/>
      <c r="J97" s="1011"/>
      <c r="K97" s="1011"/>
      <c r="L97" s="1011"/>
      <c r="M97" s="1011"/>
      <c r="N97" s="1011"/>
      <c r="O97" s="1133"/>
      <c r="P97" s="1133"/>
      <c r="Q97" s="1011"/>
    </row>
    <row r="98" spans="1:17" x14ac:dyDescent="0.25">
      <c r="A98" s="1011"/>
      <c r="B98" s="1011"/>
      <c r="C98" s="1011"/>
      <c r="D98" s="1011"/>
      <c r="E98" s="1011"/>
      <c r="F98" s="1011"/>
      <c r="G98" s="1011"/>
      <c r="H98" s="1011"/>
      <c r="I98" s="1011"/>
      <c r="J98" s="1011"/>
      <c r="K98" s="1011"/>
      <c r="L98" s="1011"/>
      <c r="M98" s="1011"/>
      <c r="N98" s="1011"/>
      <c r="O98" s="1133"/>
      <c r="P98" s="1133"/>
      <c r="Q98" s="1011"/>
    </row>
    <row r="99" spans="1:17" x14ac:dyDescent="0.25">
      <c r="A99" s="1011"/>
      <c r="B99" s="1011"/>
      <c r="C99" s="1011"/>
      <c r="D99" s="1011"/>
      <c r="E99" s="1011"/>
      <c r="F99" s="1011"/>
      <c r="G99" s="1011"/>
      <c r="H99" s="1011"/>
      <c r="I99" s="1011"/>
      <c r="J99" s="1011"/>
      <c r="K99" s="1011"/>
      <c r="L99" s="1011"/>
      <c r="M99" s="1011"/>
      <c r="N99" s="1011"/>
      <c r="O99" s="1133"/>
      <c r="P99" s="1133"/>
      <c r="Q99" s="1011"/>
    </row>
    <row r="100" spans="1:17" x14ac:dyDescent="0.25">
      <c r="A100" s="1011"/>
      <c r="B100" s="1011"/>
      <c r="C100" s="1011"/>
      <c r="D100" s="1011"/>
      <c r="E100" s="1011"/>
      <c r="F100" s="1011"/>
      <c r="G100" s="1011"/>
      <c r="H100" s="1011"/>
      <c r="I100" s="1011"/>
      <c r="J100" s="1011"/>
      <c r="K100" s="1011"/>
      <c r="L100" s="1011"/>
      <c r="M100" s="1011"/>
      <c r="N100" s="1011"/>
      <c r="O100" s="1133"/>
      <c r="P100" s="1133"/>
      <c r="Q100" s="1011"/>
    </row>
    <row r="101" spans="1:17" x14ac:dyDescent="0.25">
      <c r="A101" s="1011"/>
      <c r="B101" s="1011"/>
      <c r="C101" s="1011"/>
      <c r="D101" s="1011"/>
      <c r="E101" s="1011"/>
      <c r="F101" s="1011"/>
      <c r="G101" s="1011"/>
      <c r="H101" s="1011"/>
      <c r="I101" s="1011"/>
      <c r="J101" s="1011"/>
      <c r="K101" s="1011"/>
      <c r="L101" s="1011"/>
      <c r="M101" s="1011"/>
      <c r="N101" s="1011"/>
      <c r="O101" s="1133"/>
      <c r="P101" s="1133"/>
      <c r="Q101" s="1011"/>
    </row>
    <row r="102" spans="1:17" x14ac:dyDescent="0.25">
      <c r="A102" s="1011"/>
      <c r="B102" s="1011"/>
      <c r="C102" s="1011"/>
      <c r="D102" s="1011"/>
      <c r="E102" s="1011"/>
      <c r="F102" s="1011"/>
      <c r="G102" s="1011"/>
      <c r="H102" s="1011"/>
      <c r="I102" s="1011"/>
      <c r="J102" s="1011"/>
      <c r="K102" s="1011"/>
      <c r="L102" s="1011"/>
      <c r="M102" s="1011"/>
      <c r="N102" s="1011"/>
      <c r="O102" s="1133"/>
      <c r="P102" s="1133"/>
      <c r="Q102" s="1011"/>
    </row>
    <row r="103" spans="1:17" x14ac:dyDescent="0.25">
      <c r="A103" s="1011"/>
      <c r="B103" s="1011"/>
      <c r="C103" s="1011"/>
      <c r="D103" s="1011"/>
      <c r="E103" s="1011"/>
      <c r="F103" s="1011"/>
      <c r="G103" s="1011"/>
      <c r="H103" s="1011"/>
      <c r="I103" s="1011"/>
      <c r="J103" s="1011"/>
      <c r="K103" s="1011"/>
      <c r="L103" s="1011"/>
      <c r="M103" s="1011"/>
      <c r="N103" s="1011"/>
      <c r="O103" s="1133"/>
      <c r="P103" s="1133"/>
      <c r="Q103" s="1011"/>
    </row>
    <row r="104" spans="1:17" x14ac:dyDescent="0.25">
      <c r="A104" s="1011"/>
      <c r="B104" s="1011"/>
      <c r="C104" s="1011"/>
      <c r="D104" s="1011"/>
      <c r="E104" s="1011"/>
      <c r="F104" s="1011"/>
      <c r="G104" s="1011"/>
      <c r="H104" s="1011"/>
      <c r="I104" s="1011"/>
      <c r="J104" s="1011"/>
      <c r="K104" s="1011"/>
      <c r="L104" s="1011"/>
      <c r="M104" s="1011"/>
      <c r="N104" s="1011"/>
      <c r="O104" s="1133"/>
      <c r="P104" s="1133"/>
      <c r="Q104" s="1011"/>
    </row>
    <row r="105" spans="1:17" x14ac:dyDescent="0.25">
      <c r="A105" s="1011"/>
      <c r="B105" s="1011"/>
      <c r="C105" s="1011"/>
      <c r="D105" s="1011"/>
      <c r="E105" s="1011"/>
      <c r="F105" s="1011"/>
      <c r="G105" s="1011"/>
      <c r="H105" s="1011"/>
      <c r="I105" s="1011"/>
      <c r="J105" s="1011"/>
      <c r="K105" s="1011"/>
      <c r="L105" s="1011"/>
      <c r="M105" s="1011"/>
      <c r="N105" s="1011"/>
      <c r="O105" s="1133"/>
      <c r="P105" s="1133"/>
      <c r="Q105" s="1011"/>
    </row>
    <row r="106" spans="1:17" x14ac:dyDescent="0.25">
      <c r="A106" s="1011"/>
      <c r="B106" s="1011"/>
      <c r="C106" s="1011"/>
      <c r="D106" s="1011"/>
      <c r="E106" s="1011"/>
      <c r="F106" s="1011"/>
      <c r="G106" s="1011"/>
      <c r="H106" s="1011"/>
      <c r="I106" s="1011"/>
      <c r="J106" s="1011"/>
      <c r="K106" s="1011"/>
      <c r="L106" s="1011"/>
      <c r="M106" s="1011"/>
      <c r="N106" s="1011"/>
      <c r="O106" s="1133"/>
      <c r="P106" s="1133"/>
      <c r="Q106" s="1011"/>
    </row>
    <row r="107" spans="1:17" x14ac:dyDescent="0.25">
      <c r="A107" s="1011"/>
      <c r="B107" s="1011"/>
      <c r="C107" s="1011"/>
      <c r="D107" s="1011"/>
      <c r="E107" s="1011"/>
      <c r="F107" s="1011"/>
      <c r="G107" s="1011"/>
      <c r="H107" s="1011"/>
      <c r="I107" s="1011"/>
      <c r="J107" s="1011"/>
      <c r="K107" s="1011"/>
      <c r="L107" s="1011"/>
      <c r="M107" s="1011"/>
      <c r="N107" s="1011"/>
      <c r="O107" s="1133"/>
      <c r="P107" s="1133"/>
      <c r="Q107" s="1011"/>
    </row>
    <row r="108" spans="1:17" x14ac:dyDescent="0.25">
      <c r="A108" s="1011"/>
      <c r="B108" s="1011"/>
      <c r="C108" s="1011"/>
      <c r="D108" s="1011"/>
      <c r="E108" s="1011"/>
      <c r="F108" s="1011"/>
      <c r="G108" s="1011"/>
      <c r="H108" s="1011"/>
      <c r="I108" s="1011"/>
      <c r="J108" s="1011"/>
      <c r="K108" s="1011"/>
      <c r="L108" s="1011"/>
      <c r="M108" s="1011"/>
      <c r="N108" s="1011"/>
      <c r="O108" s="1133"/>
      <c r="P108" s="1133"/>
      <c r="Q108" s="1011"/>
    </row>
    <row r="109" spans="1:17" x14ac:dyDescent="0.25">
      <c r="A109" s="1011"/>
      <c r="B109" s="1011"/>
      <c r="C109" s="1011"/>
      <c r="D109" s="1011"/>
      <c r="E109" s="1011"/>
      <c r="F109" s="1011"/>
      <c r="G109" s="1011"/>
      <c r="H109" s="1011"/>
      <c r="I109" s="1011"/>
      <c r="J109" s="1011"/>
      <c r="K109" s="1011"/>
      <c r="L109" s="1011"/>
      <c r="M109" s="1011"/>
      <c r="N109" s="1011"/>
      <c r="O109" s="1133"/>
      <c r="P109" s="1133"/>
      <c r="Q109" s="1011"/>
    </row>
    <row r="110" spans="1:17" x14ac:dyDescent="0.25">
      <c r="A110" s="1011"/>
      <c r="B110" s="1011"/>
      <c r="C110" s="1011"/>
      <c r="D110" s="1011"/>
      <c r="E110" s="1011"/>
      <c r="F110" s="1011"/>
      <c r="G110" s="1011"/>
      <c r="H110" s="1011"/>
      <c r="I110" s="1011"/>
      <c r="J110" s="1011"/>
      <c r="K110" s="1011"/>
      <c r="L110" s="1011"/>
      <c r="M110" s="1011"/>
      <c r="N110" s="1011"/>
      <c r="O110" s="1133"/>
      <c r="P110" s="1133"/>
      <c r="Q110" s="1011"/>
    </row>
    <row r="111" spans="1:17" x14ac:dyDescent="0.25">
      <c r="A111" s="1011"/>
      <c r="B111" s="1011"/>
      <c r="C111" s="1011"/>
      <c r="D111" s="1011"/>
      <c r="E111" s="1011"/>
      <c r="F111" s="1011"/>
      <c r="G111" s="1011"/>
      <c r="H111" s="1011"/>
      <c r="I111" s="1011"/>
      <c r="J111" s="1011"/>
      <c r="K111" s="1011"/>
      <c r="L111" s="1011"/>
      <c r="M111" s="1011"/>
      <c r="N111" s="1011"/>
      <c r="O111" s="1133"/>
      <c r="P111" s="1133"/>
      <c r="Q111" s="1011"/>
    </row>
    <row r="112" spans="1:17" x14ac:dyDescent="0.25">
      <c r="A112" s="1011"/>
      <c r="B112" s="1011"/>
      <c r="C112" s="1011"/>
      <c r="D112" s="1011"/>
      <c r="E112" s="1011"/>
      <c r="F112" s="1011"/>
      <c r="G112" s="1011"/>
      <c r="H112" s="1011"/>
      <c r="I112" s="1011"/>
      <c r="J112" s="1011"/>
      <c r="K112" s="1011"/>
      <c r="L112" s="1011"/>
      <c r="M112" s="1011"/>
      <c r="N112" s="1011"/>
      <c r="O112" s="1133"/>
      <c r="P112" s="1133"/>
      <c r="Q112" s="1011"/>
    </row>
    <row r="113" spans="1:17" x14ac:dyDescent="0.25">
      <c r="A113" s="1011"/>
      <c r="B113" s="1011"/>
      <c r="C113" s="1011"/>
      <c r="D113" s="1011"/>
      <c r="E113" s="1011"/>
      <c r="F113" s="1011"/>
      <c r="G113" s="1011"/>
      <c r="H113" s="1011"/>
      <c r="I113" s="1011"/>
      <c r="J113" s="1011"/>
      <c r="K113" s="1011"/>
      <c r="L113" s="1011"/>
      <c r="M113" s="1011"/>
      <c r="N113" s="1011"/>
      <c r="O113" s="1133"/>
      <c r="P113" s="1133"/>
      <c r="Q113" s="1011"/>
    </row>
    <row r="114" spans="1:17" x14ac:dyDescent="0.25">
      <c r="A114" s="1011"/>
      <c r="B114" s="1011"/>
      <c r="C114" s="1011"/>
      <c r="D114" s="1011"/>
      <c r="E114" s="1011"/>
      <c r="F114" s="1011"/>
      <c r="G114" s="1011"/>
      <c r="H114" s="1011"/>
      <c r="I114" s="1011"/>
      <c r="J114" s="1011"/>
      <c r="K114" s="1011"/>
      <c r="L114" s="1011"/>
      <c r="M114" s="1011"/>
      <c r="N114" s="1011"/>
      <c r="O114" s="1133"/>
      <c r="P114" s="1133"/>
      <c r="Q114" s="1011"/>
    </row>
    <row r="115" spans="1:17" x14ac:dyDescent="0.25">
      <c r="A115" s="1011"/>
      <c r="B115" s="1011"/>
      <c r="C115" s="1011"/>
      <c r="D115" s="1011"/>
      <c r="E115" s="1011"/>
      <c r="F115" s="1011"/>
      <c r="G115" s="1011"/>
      <c r="H115" s="1011"/>
      <c r="I115" s="1011"/>
      <c r="J115" s="1011"/>
      <c r="K115" s="1011"/>
      <c r="L115" s="1011"/>
      <c r="M115" s="1011"/>
      <c r="N115" s="1011"/>
      <c r="O115" s="1133"/>
      <c r="P115" s="1133"/>
      <c r="Q115" s="1011"/>
    </row>
    <row r="116" spans="1:17" x14ac:dyDescent="0.25">
      <c r="A116" s="1011"/>
      <c r="B116" s="1011"/>
      <c r="C116" s="1011"/>
      <c r="D116" s="1011"/>
      <c r="E116" s="1011"/>
      <c r="F116" s="1011"/>
      <c r="G116" s="1011"/>
      <c r="H116" s="1011"/>
      <c r="I116" s="1011"/>
      <c r="J116" s="1011"/>
      <c r="K116" s="1011"/>
      <c r="L116" s="1011"/>
      <c r="M116" s="1011"/>
      <c r="N116" s="1011"/>
      <c r="O116" s="1133"/>
      <c r="P116" s="1133"/>
      <c r="Q116" s="1011"/>
    </row>
    <row r="117" spans="1:17" x14ac:dyDescent="0.25">
      <c r="A117" s="1011"/>
      <c r="B117" s="1011"/>
      <c r="C117" s="1011"/>
      <c r="D117" s="1011"/>
      <c r="E117" s="1011"/>
      <c r="F117" s="1011"/>
      <c r="G117" s="1011"/>
      <c r="H117" s="1011"/>
      <c r="I117" s="1011"/>
      <c r="J117" s="1011"/>
      <c r="K117" s="1011"/>
      <c r="L117" s="1011"/>
      <c r="M117" s="1011"/>
      <c r="N117" s="1011"/>
      <c r="O117" s="1133"/>
      <c r="P117" s="1133"/>
      <c r="Q117" s="1011"/>
    </row>
    <row r="118" spans="1:17" x14ac:dyDescent="0.25">
      <c r="A118" s="1011"/>
      <c r="B118" s="1011"/>
      <c r="C118" s="1011"/>
      <c r="D118" s="1011"/>
      <c r="E118" s="1011"/>
      <c r="F118" s="1011"/>
      <c r="G118" s="1011"/>
      <c r="H118" s="1011"/>
      <c r="I118" s="1011"/>
      <c r="J118" s="1011"/>
      <c r="K118" s="1011"/>
      <c r="L118" s="1011"/>
      <c r="M118" s="1011"/>
      <c r="N118" s="1011"/>
      <c r="O118" s="1133"/>
      <c r="P118" s="1133"/>
      <c r="Q118" s="1011"/>
    </row>
    <row r="119" spans="1:17" x14ac:dyDescent="0.25">
      <c r="A119" s="1011"/>
      <c r="B119" s="1011"/>
      <c r="C119" s="1011"/>
      <c r="D119" s="1011"/>
      <c r="E119" s="1011"/>
      <c r="F119" s="1011"/>
      <c r="G119" s="1011"/>
      <c r="H119" s="1011"/>
      <c r="I119" s="1011"/>
      <c r="J119" s="1011"/>
      <c r="K119" s="1011"/>
      <c r="L119" s="1011"/>
      <c r="M119" s="1011"/>
      <c r="N119" s="1011"/>
      <c r="O119" s="1133"/>
      <c r="P119" s="1133"/>
      <c r="Q119" s="1011"/>
    </row>
    <row r="120" spans="1:17" x14ac:dyDescent="0.25">
      <c r="A120" s="1011"/>
      <c r="B120" s="1011"/>
      <c r="C120" s="1011"/>
      <c r="D120" s="1011"/>
      <c r="E120" s="1011"/>
      <c r="F120" s="1011"/>
      <c r="G120" s="1011"/>
      <c r="H120" s="1011"/>
      <c r="I120" s="1011"/>
      <c r="J120" s="1011"/>
      <c r="K120" s="1011"/>
      <c r="L120" s="1011"/>
      <c r="M120" s="1011"/>
      <c r="N120" s="1011"/>
      <c r="O120" s="1133"/>
      <c r="P120" s="1133"/>
      <c r="Q120" s="1011"/>
    </row>
    <row r="121" spans="1:17" x14ac:dyDescent="0.25">
      <c r="A121" s="1011"/>
      <c r="B121" s="1011"/>
      <c r="C121" s="1011"/>
      <c r="D121" s="1011"/>
      <c r="E121" s="1011"/>
      <c r="F121" s="1011"/>
      <c r="G121" s="1011"/>
      <c r="H121" s="1011"/>
      <c r="I121" s="1011"/>
      <c r="J121" s="1011"/>
      <c r="K121" s="1011"/>
      <c r="L121" s="1011"/>
      <c r="M121" s="1011"/>
      <c r="N121" s="1011"/>
      <c r="O121" s="1133"/>
      <c r="P121" s="1133"/>
      <c r="Q121" s="1011"/>
    </row>
    <row r="122" spans="1:17" x14ac:dyDescent="0.25">
      <c r="A122" s="1011"/>
      <c r="B122" s="1011"/>
      <c r="C122" s="1011"/>
      <c r="D122" s="1011"/>
      <c r="E122" s="1011"/>
      <c r="F122" s="1011"/>
      <c r="G122" s="1011"/>
      <c r="H122" s="1011"/>
      <c r="I122" s="1011"/>
      <c r="J122" s="1011"/>
      <c r="K122" s="1011"/>
      <c r="L122" s="1011"/>
      <c r="M122" s="1011"/>
      <c r="N122" s="1011"/>
      <c r="O122" s="1133"/>
      <c r="P122" s="1133"/>
      <c r="Q122" s="1011"/>
    </row>
    <row r="123" spans="1:17" x14ac:dyDescent="0.25">
      <c r="A123" s="1011"/>
      <c r="B123" s="1011"/>
      <c r="C123" s="1011"/>
      <c r="D123" s="1011"/>
      <c r="E123" s="1011"/>
      <c r="F123" s="1011"/>
      <c r="G123" s="1011"/>
      <c r="H123" s="1011"/>
      <c r="I123" s="1011"/>
      <c r="J123" s="1011"/>
      <c r="K123" s="1011"/>
      <c r="L123" s="1011"/>
      <c r="M123" s="1011"/>
      <c r="N123" s="1011"/>
      <c r="O123" s="1133"/>
      <c r="P123" s="1133"/>
      <c r="Q123" s="1011"/>
    </row>
    <row r="124" spans="1:17" x14ac:dyDescent="0.25">
      <c r="A124" s="1011"/>
      <c r="B124" s="1011"/>
      <c r="C124" s="1011"/>
      <c r="D124" s="1011"/>
      <c r="E124" s="1011"/>
      <c r="F124" s="1011"/>
      <c r="G124" s="1011"/>
      <c r="H124" s="1011"/>
      <c r="I124" s="1011"/>
      <c r="J124" s="1011"/>
      <c r="K124" s="1011"/>
      <c r="L124" s="1011"/>
      <c r="M124" s="1011"/>
      <c r="N124" s="1011"/>
      <c r="O124" s="1133"/>
      <c r="P124" s="1133"/>
      <c r="Q124" s="1011"/>
    </row>
    <row r="125" spans="1:17" x14ac:dyDescent="0.25">
      <c r="A125" s="1011"/>
      <c r="B125" s="1011"/>
      <c r="C125" s="1011"/>
      <c r="D125" s="1011"/>
      <c r="E125" s="1011"/>
      <c r="F125" s="1011"/>
      <c r="G125" s="1011"/>
      <c r="H125" s="1011"/>
      <c r="I125" s="1011"/>
      <c r="J125" s="1011"/>
      <c r="K125" s="1011"/>
      <c r="L125" s="1011"/>
      <c r="M125" s="1011"/>
      <c r="N125" s="1011"/>
      <c r="O125" s="1133"/>
      <c r="P125" s="1133"/>
      <c r="Q125" s="1011"/>
    </row>
    <row r="126" spans="1:17" x14ac:dyDescent="0.25">
      <c r="A126" s="1011"/>
      <c r="B126" s="1011"/>
      <c r="C126" s="1011"/>
      <c r="D126" s="1011"/>
      <c r="E126" s="1011"/>
      <c r="F126" s="1011"/>
      <c r="G126" s="1011"/>
      <c r="H126" s="1011"/>
      <c r="I126" s="1011"/>
      <c r="J126" s="1011"/>
      <c r="K126" s="1011"/>
      <c r="L126" s="1011"/>
      <c r="M126" s="1011"/>
      <c r="N126" s="1011"/>
      <c r="O126" s="1133"/>
      <c r="P126" s="1133"/>
      <c r="Q126" s="1011"/>
    </row>
    <row r="127" spans="1:17" x14ac:dyDescent="0.25">
      <c r="A127" s="1011"/>
      <c r="B127" s="1011"/>
      <c r="C127" s="1011"/>
      <c r="D127" s="1011"/>
      <c r="E127" s="1011"/>
      <c r="F127" s="1011"/>
      <c r="G127" s="1011"/>
      <c r="H127" s="1011"/>
      <c r="I127" s="1011"/>
      <c r="J127" s="1011"/>
      <c r="K127" s="1011"/>
      <c r="L127" s="1011"/>
      <c r="M127" s="1011"/>
      <c r="N127" s="1011"/>
      <c r="O127" s="1133"/>
      <c r="P127" s="1133"/>
      <c r="Q127" s="1011"/>
    </row>
    <row r="128" spans="1:17" x14ac:dyDescent="0.25">
      <c r="A128" s="1011"/>
      <c r="B128" s="1011"/>
      <c r="C128" s="1011"/>
      <c r="D128" s="1011"/>
      <c r="E128" s="1011"/>
      <c r="F128" s="1011"/>
      <c r="G128" s="1011"/>
      <c r="H128" s="1011"/>
      <c r="I128" s="1011"/>
      <c r="J128" s="1011"/>
      <c r="K128" s="1011"/>
      <c r="L128" s="1011"/>
      <c r="M128" s="1011"/>
      <c r="N128" s="1011"/>
      <c r="O128" s="1133"/>
      <c r="P128" s="1133"/>
      <c r="Q128" s="1011"/>
    </row>
    <row r="129" spans="1:17" x14ac:dyDescent="0.25">
      <c r="A129" s="1011"/>
      <c r="B129" s="1011"/>
      <c r="C129" s="1011"/>
      <c r="D129" s="1011"/>
      <c r="E129" s="1011"/>
      <c r="F129" s="1011"/>
      <c r="G129" s="1011"/>
      <c r="H129" s="1011"/>
      <c r="I129" s="1011"/>
      <c r="J129" s="1011"/>
      <c r="K129" s="1011"/>
      <c r="L129" s="1011"/>
      <c r="M129" s="1011"/>
      <c r="N129" s="1011"/>
      <c r="O129" s="1133"/>
      <c r="P129" s="1133"/>
      <c r="Q129" s="1011"/>
    </row>
    <row r="130" spans="1:17" x14ac:dyDescent="0.25">
      <c r="A130" s="1011"/>
      <c r="B130" s="1011"/>
      <c r="C130" s="1011"/>
      <c r="D130" s="1011"/>
      <c r="E130" s="1011"/>
      <c r="F130" s="1011"/>
      <c r="G130" s="1011"/>
      <c r="H130" s="1011"/>
      <c r="I130" s="1011"/>
      <c r="J130" s="1011"/>
      <c r="K130" s="1011"/>
      <c r="L130" s="1011"/>
      <c r="M130" s="1011"/>
      <c r="N130" s="1011"/>
      <c r="O130" s="1133"/>
      <c r="P130" s="1133"/>
      <c r="Q130" s="1011"/>
    </row>
    <row r="131" spans="1:17" x14ac:dyDescent="0.25">
      <c r="A131" s="1011"/>
      <c r="B131" s="1011"/>
      <c r="C131" s="1011"/>
      <c r="D131" s="1011"/>
      <c r="E131" s="1011"/>
      <c r="F131" s="1011"/>
      <c r="G131" s="1011"/>
      <c r="H131" s="1011"/>
      <c r="I131" s="1011"/>
      <c r="J131" s="1011"/>
      <c r="K131" s="1011"/>
      <c r="L131" s="1011"/>
      <c r="M131" s="1011"/>
      <c r="N131" s="1011"/>
      <c r="O131" s="1133"/>
      <c r="P131" s="1133"/>
      <c r="Q131" s="1011"/>
    </row>
    <row r="132" spans="1:17" x14ac:dyDescent="0.25">
      <c r="A132" s="1011"/>
      <c r="B132" s="1011"/>
      <c r="C132" s="1011"/>
      <c r="D132" s="1011"/>
      <c r="E132" s="1011"/>
      <c r="F132" s="1011"/>
      <c r="G132" s="1011"/>
      <c r="H132" s="1011"/>
      <c r="I132" s="1011"/>
      <c r="J132" s="1011"/>
      <c r="K132" s="1011"/>
      <c r="L132" s="1011"/>
      <c r="M132" s="1011"/>
      <c r="N132" s="1011"/>
      <c r="O132" s="1133"/>
      <c r="P132" s="1133"/>
      <c r="Q132" s="1011"/>
    </row>
    <row r="133" spans="1:17" x14ac:dyDescent="0.25">
      <c r="A133" s="1011"/>
      <c r="B133" s="1011"/>
      <c r="C133" s="1011"/>
      <c r="D133" s="1011"/>
      <c r="E133" s="1011"/>
      <c r="F133" s="1011"/>
      <c r="G133" s="1011"/>
      <c r="H133" s="1011"/>
      <c r="I133" s="1011"/>
      <c r="J133" s="1011"/>
      <c r="K133" s="1011"/>
      <c r="L133" s="1011"/>
      <c r="M133" s="1011"/>
      <c r="N133" s="1011"/>
      <c r="O133" s="1133"/>
      <c r="P133" s="1133"/>
      <c r="Q133" s="1011"/>
    </row>
    <row r="134" spans="1:17" x14ac:dyDescent="0.25">
      <c r="A134" s="1011"/>
      <c r="B134" s="1011"/>
      <c r="C134" s="1011"/>
      <c r="D134" s="1011"/>
      <c r="E134" s="1011"/>
      <c r="F134" s="1011"/>
      <c r="G134" s="1011"/>
      <c r="H134" s="1011"/>
      <c r="I134" s="1011"/>
      <c r="J134" s="1011"/>
      <c r="K134" s="1011"/>
      <c r="L134" s="1011"/>
      <c r="M134" s="1011"/>
      <c r="N134" s="1011"/>
      <c r="O134" s="1133"/>
      <c r="P134" s="1133"/>
      <c r="Q134" s="1011"/>
    </row>
    <row r="135" spans="1:17" x14ac:dyDescent="0.25">
      <c r="A135" s="1011"/>
      <c r="B135" s="1011"/>
      <c r="C135" s="1011"/>
      <c r="D135" s="1011"/>
      <c r="E135" s="1011"/>
      <c r="F135" s="1011"/>
      <c r="G135" s="1011"/>
      <c r="H135" s="1011"/>
      <c r="I135" s="1011"/>
      <c r="J135" s="1011"/>
      <c r="K135" s="1011"/>
      <c r="L135" s="1011"/>
      <c r="M135" s="1011"/>
      <c r="N135" s="1011"/>
      <c r="O135" s="1133"/>
      <c r="P135" s="1133"/>
      <c r="Q135" s="1011"/>
    </row>
    <row r="136" spans="1:17" x14ac:dyDescent="0.25">
      <c r="A136" s="1011"/>
      <c r="B136" s="1011"/>
      <c r="C136" s="1011"/>
      <c r="D136" s="1011"/>
      <c r="E136" s="1011"/>
      <c r="F136" s="1011"/>
      <c r="G136" s="1011"/>
      <c r="H136" s="1011"/>
      <c r="I136" s="1011"/>
      <c r="J136" s="1011"/>
      <c r="K136" s="1011"/>
      <c r="L136" s="1011"/>
      <c r="M136" s="1011"/>
      <c r="N136" s="1011"/>
      <c r="O136" s="1133"/>
      <c r="P136" s="1133"/>
      <c r="Q136" s="1011"/>
    </row>
    <row r="137" spans="1:17" x14ac:dyDescent="0.25">
      <c r="A137" s="1011"/>
      <c r="B137" s="1011"/>
      <c r="C137" s="1011"/>
      <c r="D137" s="1011"/>
      <c r="E137" s="1011"/>
      <c r="F137" s="1011"/>
      <c r="G137" s="1011"/>
      <c r="H137" s="1011"/>
      <c r="I137" s="1011"/>
      <c r="J137" s="1011"/>
      <c r="K137" s="1011"/>
      <c r="L137" s="1011"/>
      <c r="M137" s="1011"/>
      <c r="N137" s="1011"/>
      <c r="O137" s="1133"/>
      <c r="P137" s="1133"/>
      <c r="Q137" s="1011"/>
    </row>
    <row r="138" spans="1:17" x14ac:dyDescent="0.25">
      <c r="A138" s="1011"/>
      <c r="B138" s="1011"/>
      <c r="C138" s="1011"/>
      <c r="D138" s="1011"/>
      <c r="E138" s="1011"/>
      <c r="F138" s="1011"/>
      <c r="G138" s="1011"/>
      <c r="H138" s="1011"/>
      <c r="I138" s="1011"/>
      <c r="J138" s="1011"/>
      <c r="K138" s="1011"/>
      <c r="L138" s="1011"/>
      <c r="M138" s="1011"/>
      <c r="N138" s="1011"/>
      <c r="O138" s="1133"/>
      <c r="P138" s="1133"/>
      <c r="Q138" s="1011"/>
    </row>
    <row r="139" spans="1:17" x14ac:dyDescent="0.25">
      <c r="A139" s="1011"/>
      <c r="B139" s="1011"/>
      <c r="C139" s="1011"/>
      <c r="D139" s="1011"/>
      <c r="E139" s="1011"/>
      <c r="F139" s="1011"/>
      <c r="G139" s="1011"/>
      <c r="H139" s="1011"/>
      <c r="I139" s="1011"/>
      <c r="J139" s="1011"/>
      <c r="K139" s="1011"/>
      <c r="L139" s="1011"/>
      <c r="M139" s="1011"/>
      <c r="N139" s="1011"/>
      <c r="O139" s="1133"/>
      <c r="P139" s="1133"/>
      <c r="Q139" s="1011"/>
    </row>
    <row r="140" spans="1:17" x14ac:dyDescent="0.25">
      <c r="A140" s="1011"/>
      <c r="B140" s="1011"/>
      <c r="C140" s="1011"/>
      <c r="D140" s="1011"/>
      <c r="E140" s="1011"/>
      <c r="F140" s="1011"/>
      <c r="G140" s="1011"/>
      <c r="H140" s="1011"/>
      <c r="I140" s="1011"/>
      <c r="J140" s="1011"/>
      <c r="K140" s="1011"/>
      <c r="L140" s="1011"/>
      <c r="M140" s="1011"/>
      <c r="N140" s="1011"/>
      <c r="O140" s="1133"/>
      <c r="P140" s="1133"/>
      <c r="Q140" s="1011"/>
    </row>
    <row r="141" spans="1:17" x14ac:dyDescent="0.25">
      <c r="A141" s="1011"/>
      <c r="B141" s="1011"/>
      <c r="C141" s="1011"/>
      <c r="D141" s="1011"/>
      <c r="E141" s="1011"/>
      <c r="F141" s="1011"/>
      <c r="G141" s="1011"/>
      <c r="H141" s="1011"/>
      <c r="I141" s="1011"/>
      <c r="J141" s="1011"/>
      <c r="K141" s="1011"/>
      <c r="L141" s="1011"/>
      <c r="M141" s="1011"/>
      <c r="N141" s="1011"/>
      <c r="O141" s="1133"/>
      <c r="P141" s="1133"/>
      <c r="Q141" s="1011"/>
    </row>
    <row r="142" spans="1:17" x14ac:dyDescent="0.25">
      <c r="A142" s="1011"/>
      <c r="B142" s="1011"/>
      <c r="C142" s="1011"/>
      <c r="D142" s="1011"/>
      <c r="E142" s="1011"/>
      <c r="F142" s="1011"/>
      <c r="G142" s="1011"/>
      <c r="H142" s="1011"/>
      <c r="I142" s="1011"/>
      <c r="J142" s="1011"/>
      <c r="K142" s="1011"/>
      <c r="L142" s="1011"/>
      <c r="M142" s="1011"/>
      <c r="N142" s="1011"/>
      <c r="O142" s="1133"/>
      <c r="P142" s="1133"/>
      <c r="Q142" s="1011"/>
    </row>
    <row r="143" spans="1:17" x14ac:dyDescent="0.25">
      <c r="A143" s="1011"/>
      <c r="B143" s="1011"/>
      <c r="C143" s="1011"/>
      <c r="D143" s="1011"/>
      <c r="E143" s="1011"/>
      <c r="F143" s="1011"/>
      <c r="G143" s="1011"/>
      <c r="H143" s="1011"/>
      <c r="I143" s="1011"/>
      <c r="J143" s="1011"/>
      <c r="K143" s="1011"/>
      <c r="L143" s="1011"/>
      <c r="M143" s="1011"/>
      <c r="N143" s="1011"/>
      <c r="O143" s="1133"/>
      <c r="P143" s="1133"/>
      <c r="Q143" s="1011"/>
    </row>
    <row r="144" spans="1:17" x14ac:dyDescent="0.25">
      <c r="A144" s="1011"/>
      <c r="B144" s="1011"/>
      <c r="C144" s="1011"/>
      <c r="D144" s="1011"/>
      <c r="E144" s="1011"/>
      <c r="F144" s="1011"/>
      <c r="G144" s="1011"/>
      <c r="H144" s="1011"/>
      <c r="I144" s="1011"/>
      <c r="J144" s="1011"/>
      <c r="K144" s="1011"/>
      <c r="L144" s="1011"/>
      <c r="M144" s="1011"/>
      <c r="N144" s="1011"/>
      <c r="O144" s="1133"/>
      <c r="P144" s="1133"/>
      <c r="Q144" s="1011"/>
    </row>
    <row r="145" spans="1:17" x14ac:dyDescent="0.25">
      <c r="A145" s="1011"/>
      <c r="B145" s="1011"/>
      <c r="C145" s="1011"/>
      <c r="D145" s="1011"/>
      <c r="E145" s="1011"/>
      <c r="F145" s="1011"/>
      <c r="G145" s="1011"/>
      <c r="H145" s="1011"/>
      <c r="I145" s="1011"/>
      <c r="J145" s="1011"/>
      <c r="K145" s="1011"/>
      <c r="L145" s="1011"/>
      <c r="M145" s="1011"/>
      <c r="N145" s="1011"/>
      <c r="O145" s="1133"/>
      <c r="P145" s="1133"/>
      <c r="Q145" s="1011"/>
    </row>
    <row r="146" spans="1:17" x14ac:dyDescent="0.25">
      <c r="A146" s="1011"/>
      <c r="B146" s="1011"/>
      <c r="C146" s="1011"/>
      <c r="D146" s="1011"/>
      <c r="E146" s="1011"/>
      <c r="F146" s="1011"/>
      <c r="G146" s="1011"/>
      <c r="H146" s="1011"/>
      <c r="I146" s="1011"/>
      <c r="J146" s="1011"/>
      <c r="K146" s="1011"/>
      <c r="L146" s="1011"/>
      <c r="M146" s="1011"/>
      <c r="N146" s="1011"/>
      <c r="O146" s="1133"/>
      <c r="P146" s="1133"/>
      <c r="Q146" s="1011"/>
    </row>
    <row r="147" spans="1:17" x14ac:dyDescent="0.25">
      <c r="A147" s="1011"/>
      <c r="B147" s="1011"/>
      <c r="C147" s="1011"/>
      <c r="D147" s="1011"/>
      <c r="E147" s="1011"/>
      <c r="F147" s="1011"/>
      <c r="G147" s="1011"/>
      <c r="H147" s="1011"/>
      <c r="I147" s="1011"/>
      <c r="J147" s="1011"/>
      <c r="K147" s="1011"/>
      <c r="L147" s="1011"/>
      <c r="M147" s="1011"/>
      <c r="N147" s="1011"/>
      <c r="O147" s="1133"/>
      <c r="P147" s="1133"/>
      <c r="Q147" s="1011"/>
    </row>
    <row r="148" spans="1:17" x14ac:dyDescent="0.25">
      <c r="A148" s="1011"/>
      <c r="B148" s="1011"/>
      <c r="C148" s="1011"/>
      <c r="D148" s="1011"/>
      <c r="E148" s="1011"/>
      <c r="F148" s="1011"/>
      <c r="G148" s="1011"/>
      <c r="H148" s="1011"/>
      <c r="I148" s="1011"/>
      <c r="J148" s="1011"/>
      <c r="K148" s="1011"/>
      <c r="L148" s="1011"/>
      <c r="M148" s="1011"/>
      <c r="N148" s="1011"/>
      <c r="O148" s="1133"/>
      <c r="P148" s="1133"/>
      <c r="Q148" s="1011"/>
    </row>
    <row r="149" spans="1:17" x14ac:dyDescent="0.25">
      <c r="A149" s="1011"/>
      <c r="B149" s="1011"/>
      <c r="C149" s="1011"/>
      <c r="D149" s="1011"/>
      <c r="E149" s="1011"/>
      <c r="F149" s="1011"/>
      <c r="G149" s="1011"/>
      <c r="H149" s="1011"/>
      <c r="I149" s="1011"/>
      <c r="J149" s="1011"/>
      <c r="K149" s="1011"/>
      <c r="L149" s="1011"/>
      <c r="M149" s="1011"/>
      <c r="N149" s="1011"/>
      <c r="O149" s="1133"/>
      <c r="P149" s="1133"/>
      <c r="Q149" s="1011"/>
    </row>
    <row r="150" spans="1:17" x14ac:dyDescent="0.25">
      <c r="A150" s="1011"/>
      <c r="B150" s="1011"/>
      <c r="C150" s="1011"/>
      <c r="D150" s="1011"/>
      <c r="E150" s="1011"/>
      <c r="F150" s="1011"/>
      <c r="G150" s="1011"/>
      <c r="H150" s="1011"/>
      <c r="I150" s="1011"/>
      <c r="J150" s="1011"/>
      <c r="K150" s="1011"/>
      <c r="L150" s="1011"/>
      <c r="M150" s="1011"/>
      <c r="N150" s="1011"/>
      <c r="O150" s="1133"/>
      <c r="P150" s="1133"/>
      <c r="Q150" s="1011"/>
    </row>
    <row r="151" spans="1:17" x14ac:dyDescent="0.25">
      <c r="A151" s="1011"/>
      <c r="B151" s="1011"/>
      <c r="C151" s="1011"/>
      <c r="D151" s="1011"/>
      <c r="E151" s="1011"/>
      <c r="F151" s="1011"/>
      <c r="G151" s="1011"/>
      <c r="H151" s="1011"/>
      <c r="I151" s="1011"/>
      <c r="J151" s="1011"/>
      <c r="K151" s="1011"/>
      <c r="L151" s="1011"/>
      <c r="M151" s="1011"/>
      <c r="N151" s="1011"/>
      <c r="O151" s="1133"/>
      <c r="P151" s="1133"/>
      <c r="Q151" s="1011"/>
    </row>
    <row r="152" spans="1:17" x14ac:dyDescent="0.25">
      <c r="A152" s="1011"/>
      <c r="B152" s="1011"/>
      <c r="C152" s="1011"/>
      <c r="D152" s="1011"/>
      <c r="E152" s="1011"/>
      <c r="F152" s="1011"/>
      <c r="G152" s="1011"/>
      <c r="H152" s="1011"/>
      <c r="I152" s="1011"/>
      <c r="J152" s="1011"/>
      <c r="K152" s="1011"/>
      <c r="L152" s="1011"/>
      <c r="M152" s="1011"/>
      <c r="N152" s="1011"/>
      <c r="O152" s="1133"/>
      <c r="P152" s="1133"/>
      <c r="Q152" s="1011"/>
    </row>
    <row r="153" spans="1:17" x14ac:dyDescent="0.25">
      <c r="A153" s="1011"/>
      <c r="B153" s="1011"/>
      <c r="C153" s="1011"/>
      <c r="D153" s="1011"/>
      <c r="E153" s="1011"/>
      <c r="F153" s="1011"/>
      <c r="G153" s="1011"/>
      <c r="H153" s="1011"/>
      <c r="I153" s="1011"/>
      <c r="J153" s="1011"/>
      <c r="K153" s="1011"/>
      <c r="L153" s="1011"/>
      <c r="M153" s="1011"/>
      <c r="N153" s="1011"/>
      <c r="O153" s="1133"/>
      <c r="P153" s="1133"/>
      <c r="Q153" s="1011"/>
    </row>
    <row r="154" spans="1:17" x14ac:dyDescent="0.25">
      <c r="A154" s="1011"/>
      <c r="B154" s="1011"/>
      <c r="C154" s="1011"/>
      <c r="D154" s="1011"/>
      <c r="E154" s="1011"/>
      <c r="F154" s="1011"/>
      <c r="G154" s="1011"/>
      <c r="H154" s="1011"/>
      <c r="I154" s="1011"/>
      <c r="J154" s="1011"/>
      <c r="K154" s="1011"/>
      <c r="L154" s="1011"/>
      <c r="M154" s="1011"/>
      <c r="N154" s="1011"/>
      <c r="O154" s="1133"/>
      <c r="P154" s="1133"/>
      <c r="Q154" s="1011"/>
    </row>
    <row r="155" spans="1:17" x14ac:dyDescent="0.25">
      <c r="A155" s="1011"/>
      <c r="B155" s="1011"/>
      <c r="C155" s="1011"/>
      <c r="D155" s="1011"/>
      <c r="E155" s="1011"/>
      <c r="F155" s="1011"/>
      <c r="G155" s="1011"/>
      <c r="H155" s="1011"/>
      <c r="I155" s="1011"/>
      <c r="J155" s="1011"/>
      <c r="K155" s="1011"/>
      <c r="L155" s="1011"/>
      <c r="M155" s="1011"/>
      <c r="N155" s="1011"/>
      <c r="O155" s="1133"/>
      <c r="P155" s="1133"/>
      <c r="Q155" s="1011"/>
    </row>
    <row r="156" spans="1:17" x14ac:dyDescent="0.25">
      <c r="A156" s="1011"/>
      <c r="B156" s="1011"/>
      <c r="C156" s="1011"/>
      <c r="D156" s="1011"/>
      <c r="E156" s="1011"/>
      <c r="F156" s="1011"/>
      <c r="G156" s="1011"/>
      <c r="H156" s="1011"/>
      <c r="I156" s="1011"/>
      <c r="J156" s="1011"/>
      <c r="K156" s="1011"/>
      <c r="L156" s="1011"/>
      <c r="M156" s="1011"/>
      <c r="N156" s="1011"/>
      <c r="O156" s="1133"/>
      <c r="P156" s="1133"/>
      <c r="Q156" s="1011"/>
    </row>
    <row r="157" spans="1:17" x14ac:dyDescent="0.25">
      <c r="A157" s="1011"/>
      <c r="B157" s="1011"/>
      <c r="C157" s="1011"/>
      <c r="D157" s="1011"/>
      <c r="E157" s="1011"/>
      <c r="F157" s="1011"/>
      <c r="G157" s="1011"/>
      <c r="H157" s="1011"/>
      <c r="I157" s="1011"/>
      <c r="J157" s="1011"/>
      <c r="K157" s="1011"/>
      <c r="L157" s="1011"/>
      <c r="M157" s="1011"/>
      <c r="N157" s="1011"/>
      <c r="O157" s="1133"/>
      <c r="P157" s="1133"/>
      <c r="Q157" s="1011"/>
    </row>
    <row r="158" spans="1:17" x14ac:dyDescent="0.25">
      <c r="A158" s="1011"/>
      <c r="B158" s="1011"/>
      <c r="C158" s="1011"/>
      <c r="D158" s="1011"/>
      <c r="E158" s="1011"/>
      <c r="F158" s="1011"/>
      <c r="G158" s="1011"/>
      <c r="H158" s="1011"/>
      <c r="I158" s="1011"/>
      <c r="J158" s="1011"/>
      <c r="K158" s="1011"/>
      <c r="L158" s="1011"/>
      <c r="M158" s="1011"/>
      <c r="N158" s="1011"/>
      <c r="O158" s="1133"/>
      <c r="P158" s="1133"/>
      <c r="Q158" s="1011"/>
    </row>
    <row r="159" spans="1:17" x14ac:dyDescent="0.25">
      <c r="A159" s="1011"/>
      <c r="B159" s="1011"/>
      <c r="C159" s="1011"/>
      <c r="D159" s="1011"/>
      <c r="E159" s="1011"/>
      <c r="F159" s="1011"/>
      <c r="G159" s="1011"/>
      <c r="H159" s="1011"/>
      <c r="I159" s="1011"/>
      <c r="J159" s="1011"/>
      <c r="K159" s="1011"/>
      <c r="L159" s="1011"/>
      <c r="M159" s="1011"/>
      <c r="N159" s="1011"/>
      <c r="O159" s="1133"/>
      <c r="P159" s="1133"/>
      <c r="Q159" s="1011"/>
    </row>
    <row r="160" spans="1:17" x14ac:dyDescent="0.25">
      <c r="A160" s="1011"/>
      <c r="B160" s="1011"/>
      <c r="C160" s="1011"/>
      <c r="D160" s="1011"/>
      <c r="E160" s="1011"/>
      <c r="F160" s="1011"/>
      <c r="G160" s="1011"/>
      <c r="H160" s="1011"/>
      <c r="I160" s="1011"/>
      <c r="J160" s="1011"/>
      <c r="K160" s="1011"/>
      <c r="L160" s="1011"/>
      <c r="M160" s="1011"/>
      <c r="N160" s="1011"/>
      <c r="O160" s="1133"/>
      <c r="P160" s="1133"/>
      <c r="Q160" s="1011"/>
    </row>
    <row r="161" spans="1:17" x14ac:dyDescent="0.25">
      <c r="A161" s="1011"/>
      <c r="B161" s="1011"/>
      <c r="C161" s="1011"/>
      <c r="D161" s="1011"/>
      <c r="E161" s="1011"/>
      <c r="F161" s="1011"/>
      <c r="G161" s="1011"/>
      <c r="H161" s="1011"/>
      <c r="I161" s="1011"/>
      <c r="J161" s="1011"/>
      <c r="K161" s="1011"/>
      <c r="L161" s="1011"/>
      <c r="M161" s="1011"/>
      <c r="N161" s="1011"/>
      <c r="O161" s="1133"/>
      <c r="P161" s="1133"/>
      <c r="Q161" s="1011"/>
    </row>
    <row r="162" spans="1:17" x14ac:dyDescent="0.25">
      <c r="A162" s="1011"/>
      <c r="B162" s="1011"/>
      <c r="C162" s="1011"/>
      <c r="D162" s="1011"/>
      <c r="E162" s="1011"/>
      <c r="F162" s="1011"/>
      <c r="G162" s="1011"/>
      <c r="H162" s="1011"/>
      <c r="I162" s="1011"/>
      <c r="J162" s="1011"/>
      <c r="K162" s="1011"/>
      <c r="L162" s="1011"/>
      <c r="M162" s="1011"/>
      <c r="N162" s="1011"/>
      <c r="O162" s="1133"/>
      <c r="P162" s="1133"/>
      <c r="Q162" s="1011"/>
    </row>
    <row r="163" spans="1:17" x14ac:dyDescent="0.25">
      <c r="A163" s="1011"/>
      <c r="B163" s="1011"/>
      <c r="C163" s="1011"/>
      <c r="D163" s="1011"/>
      <c r="E163" s="1011"/>
      <c r="F163" s="1011"/>
      <c r="G163" s="1011"/>
      <c r="H163" s="1011"/>
      <c r="I163" s="1011"/>
      <c r="J163" s="1011"/>
      <c r="K163" s="1011"/>
      <c r="L163" s="1011"/>
      <c r="M163" s="1011"/>
      <c r="N163" s="1011"/>
      <c r="O163" s="1133"/>
      <c r="P163" s="1133"/>
      <c r="Q163" s="1011"/>
    </row>
    <row r="164" spans="1:17" x14ac:dyDescent="0.25">
      <c r="A164" s="1011"/>
      <c r="B164" s="1011"/>
      <c r="C164" s="1011"/>
      <c r="D164" s="1011"/>
      <c r="E164" s="1011"/>
      <c r="F164" s="1011"/>
      <c r="G164" s="1011"/>
      <c r="H164" s="1011"/>
      <c r="I164" s="1011"/>
      <c r="J164" s="1011"/>
      <c r="K164" s="1011"/>
      <c r="L164" s="1011"/>
      <c r="M164" s="1011"/>
      <c r="N164" s="1011"/>
      <c r="O164" s="1133"/>
      <c r="P164" s="1133"/>
      <c r="Q164" s="1011"/>
    </row>
    <row r="165" spans="1:17" x14ac:dyDescent="0.25">
      <c r="A165" s="1011"/>
      <c r="B165" s="1011"/>
      <c r="C165" s="1011"/>
      <c r="D165" s="1011"/>
      <c r="E165" s="1011"/>
      <c r="F165" s="1011"/>
      <c r="G165" s="1011"/>
      <c r="H165" s="1011"/>
      <c r="I165" s="1011"/>
      <c r="J165" s="1011"/>
      <c r="K165" s="1011"/>
      <c r="L165" s="1011"/>
      <c r="M165" s="1011"/>
      <c r="N165" s="1011"/>
      <c r="O165" s="1133"/>
      <c r="P165" s="1133"/>
      <c r="Q165" s="1011"/>
    </row>
    <row r="166" spans="1:17" x14ac:dyDescent="0.25">
      <c r="A166" s="1011"/>
      <c r="B166" s="1011"/>
      <c r="C166" s="1011"/>
      <c r="D166" s="1011"/>
      <c r="E166" s="1011"/>
      <c r="F166" s="1011"/>
      <c r="G166" s="1011"/>
      <c r="H166" s="1011"/>
      <c r="I166" s="1011"/>
      <c r="J166" s="1011"/>
      <c r="K166" s="1011"/>
      <c r="L166" s="1011"/>
      <c r="M166" s="1011"/>
      <c r="N166" s="1011"/>
      <c r="O166" s="1133"/>
      <c r="P166" s="1133"/>
      <c r="Q166" s="1011"/>
    </row>
    <row r="167" spans="1:17" x14ac:dyDescent="0.25">
      <c r="A167" s="1011"/>
      <c r="B167" s="1011"/>
      <c r="C167" s="1011"/>
      <c r="D167" s="1011"/>
      <c r="E167" s="1011"/>
      <c r="F167" s="1011"/>
      <c r="G167" s="1011"/>
      <c r="H167" s="1011"/>
      <c r="I167" s="1011"/>
      <c r="J167" s="1011"/>
      <c r="K167" s="1011"/>
      <c r="L167" s="1011"/>
      <c r="M167" s="1011"/>
      <c r="N167" s="1011"/>
      <c r="O167" s="1133"/>
      <c r="P167" s="1133"/>
      <c r="Q167" s="1011"/>
    </row>
    <row r="168" spans="1:17" x14ac:dyDescent="0.25">
      <c r="A168" s="1011"/>
      <c r="B168" s="1011"/>
      <c r="C168" s="1011"/>
      <c r="D168" s="1011"/>
      <c r="E168" s="1011"/>
      <c r="F168" s="1011"/>
      <c r="G168" s="1011"/>
      <c r="H168" s="1011"/>
      <c r="I168" s="1011"/>
      <c r="J168" s="1011"/>
      <c r="K168" s="1011"/>
      <c r="L168" s="1011"/>
      <c r="M168" s="1011"/>
      <c r="N168" s="1011"/>
      <c r="O168" s="1133"/>
      <c r="P168" s="1133"/>
      <c r="Q168" s="1011"/>
    </row>
    <row r="169" spans="1:17" x14ac:dyDescent="0.25">
      <c r="A169" s="1011"/>
      <c r="B169" s="1011"/>
      <c r="C169" s="1011"/>
      <c r="D169" s="1011"/>
      <c r="E169" s="1011"/>
      <c r="F169" s="1011"/>
      <c r="G169" s="1011"/>
      <c r="H169" s="1011"/>
      <c r="I169" s="1011"/>
      <c r="J169" s="1011"/>
      <c r="K169" s="1011"/>
      <c r="L169" s="1011"/>
      <c r="M169" s="1011"/>
      <c r="N169" s="1011"/>
      <c r="O169" s="1133"/>
      <c r="P169" s="1133"/>
      <c r="Q169" s="1011"/>
    </row>
    <row r="170" spans="1:17" x14ac:dyDescent="0.25">
      <c r="A170" s="1011"/>
      <c r="B170" s="1011"/>
      <c r="C170" s="1011"/>
      <c r="D170" s="1011"/>
      <c r="E170" s="1011"/>
      <c r="F170" s="1011"/>
      <c r="G170" s="1011"/>
      <c r="H170" s="1011"/>
      <c r="I170" s="1011"/>
      <c r="J170" s="1011"/>
      <c r="K170" s="1011"/>
      <c r="L170" s="1011"/>
      <c r="M170" s="1011"/>
      <c r="N170" s="1011"/>
      <c r="O170" s="1133"/>
      <c r="P170" s="1133"/>
      <c r="Q170" s="1011"/>
    </row>
    <row r="171" spans="1:17" x14ac:dyDescent="0.25">
      <c r="A171" s="1011"/>
      <c r="B171" s="1011"/>
      <c r="C171" s="1011"/>
      <c r="D171" s="1011"/>
      <c r="E171" s="1011"/>
      <c r="F171" s="1011"/>
      <c r="G171" s="1011"/>
      <c r="H171" s="1011"/>
      <c r="I171" s="1011"/>
      <c r="J171" s="1011"/>
      <c r="K171" s="1011"/>
      <c r="L171" s="1011"/>
      <c r="M171" s="1011"/>
      <c r="N171" s="1011"/>
      <c r="O171" s="1133"/>
      <c r="P171" s="1133"/>
      <c r="Q171" s="1011"/>
    </row>
    <row r="172" spans="1:17" x14ac:dyDescent="0.25">
      <c r="A172" s="1011"/>
      <c r="B172" s="1011"/>
      <c r="C172" s="1011"/>
      <c r="D172" s="1011"/>
      <c r="E172" s="1011"/>
      <c r="F172" s="1011"/>
      <c r="G172" s="1011"/>
      <c r="H172" s="1011"/>
      <c r="I172" s="1011"/>
      <c r="J172" s="1011"/>
      <c r="K172" s="1011"/>
      <c r="L172" s="1011"/>
      <c r="M172" s="1011"/>
      <c r="N172" s="1011"/>
      <c r="O172" s="1133"/>
      <c r="P172" s="1133"/>
      <c r="Q172" s="1011"/>
    </row>
    <row r="173" spans="1:17" x14ac:dyDescent="0.25">
      <c r="A173" s="1011"/>
      <c r="B173" s="1011"/>
      <c r="C173" s="1011"/>
      <c r="D173" s="1011"/>
      <c r="E173" s="1011"/>
      <c r="F173" s="1011"/>
      <c r="G173" s="1011"/>
      <c r="H173" s="1011"/>
      <c r="I173" s="1011"/>
      <c r="J173" s="1011"/>
      <c r="K173" s="1011"/>
      <c r="L173" s="1011"/>
      <c r="M173" s="1011"/>
      <c r="N173" s="1011"/>
      <c r="O173" s="1133"/>
      <c r="P173" s="1133"/>
      <c r="Q173" s="1011"/>
    </row>
    <row r="174" spans="1:17" x14ac:dyDescent="0.25">
      <c r="A174" s="1011"/>
      <c r="B174" s="1011"/>
      <c r="C174" s="1011"/>
      <c r="D174" s="1011"/>
      <c r="E174" s="1011"/>
      <c r="F174" s="1011"/>
      <c r="G174" s="1011"/>
      <c r="H174" s="1011"/>
      <c r="I174" s="1011"/>
      <c r="J174" s="1011"/>
      <c r="K174" s="1011"/>
      <c r="L174" s="1011"/>
      <c r="M174" s="1011"/>
      <c r="N174" s="1011"/>
      <c r="O174" s="1133"/>
      <c r="P174" s="1133"/>
      <c r="Q174" s="1011"/>
    </row>
    <row r="175" spans="1:17" x14ac:dyDescent="0.25">
      <c r="A175" s="1011"/>
      <c r="B175" s="1011"/>
      <c r="C175" s="1011"/>
      <c r="D175" s="1011"/>
      <c r="E175" s="1011"/>
      <c r="F175" s="1011"/>
      <c r="G175" s="1011"/>
      <c r="H175" s="1011"/>
      <c r="I175" s="1011"/>
      <c r="J175" s="1011"/>
      <c r="K175" s="1011"/>
      <c r="L175" s="1011"/>
      <c r="M175" s="1011"/>
      <c r="N175" s="1011"/>
      <c r="O175" s="1133"/>
      <c r="P175" s="1133"/>
      <c r="Q175" s="1011"/>
    </row>
    <row r="176" spans="1:17" x14ac:dyDescent="0.25">
      <c r="A176" s="1011"/>
      <c r="B176" s="1011"/>
      <c r="C176" s="1011"/>
      <c r="D176" s="1011"/>
      <c r="E176" s="1011"/>
      <c r="F176" s="1011"/>
      <c r="G176" s="1011"/>
      <c r="H176" s="1011"/>
      <c r="I176" s="1011"/>
      <c r="J176" s="1011"/>
      <c r="K176" s="1011"/>
      <c r="L176" s="1011"/>
      <c r="M176" s="1011"/>
      <c r="N176" s="1011"/>
      <c r="O176" s="1133"/>
      <c r="P176" s="1133"/>
      <c r="Q176" s="1011"/>
    </row>
    <row r="177" spans="1:17" x14ac:dyDescent="0.25">
      <c r="A177" s="1011"/>
      <c r="B177" s="1011"/>
      <c r="C177" s="1011"/>
      <c r="D177" s="1011"/>
      <c r="E177" s="1011"/>
      <c r="F177" s="1011"/>
      <c r="G177" s="1011"/>
      <c r="H177" s="1011"/>
      <c r="I177" s="1011"/>
      <c r="J177" s="1011"/>
      <c r="K177" s="1011"/>
      <c r="L177" s="1011"/>
      <c r="M177" s="1011"/>
      <c r="N177" s="1011"/>
      <c r="O177" s="1133"/>
      <c r="P177" s="1133"/>
      <c r="Q177" s="1011"/>
    </row>
    <row r="178" spans="1:17" x14ac:dyDescent="0.25">
      <c r="A178" s="1011"/>
      <c r="B178" s="1011"/>
      <c r="C178" s="1011"/>
      <c r="D178" s="1011"/>
      <c r="E178" s="1011"/>
      <c r="F178" s="1011"/>
      <c r="G178" s="1011"/>
      <c r="H178" s="1011"/>
      <c r="I178" s="1011"/>
      <c r="J178" s="1011"/>
      <c r="K178" s="1011"/>
      <c r="L178" s="1011"/>
      <c r="M178" s="1011"/>
      <c r="N178" s="1011"/>
      <c r="O178" s="1133"/>
      <c r="P178" s="1133"/>
      <c r="Q178" s="1011"/>
    </row>
    <row r="179" spans="1:17" x14ac:dyDescent="0.25">
      <c r="A179" s="1011"/>
      <c r="B179" s="1011"/>
      <c r="C179" s="1011"/>
      <c r="D179" s="1011"/>
      <c r="E179" s="1011"/>
      <c r="F179" s="1011"/>
      <c r="G179" s="1011"/>
      <c r="H179" s="1011"/>
      <c r="I179" s="1011"/>
      <c r="J179" s="1011"/>
      <c r="K179" s="1011"/>
      <c r="L179" s="1011"/>
      <c r="M179" s="1011"/>
      <c r="N179" s="1011"/>
      <c r="O179" s="1133"/>
      <c r="P179" s="1133"/>
      <c r="Q179" s="1011"/>
    </row>
    <row r="180" spans="1:17" x14ac:dyDescent="0.25">
      <c r="A180" s="1011"/>
      <c r="B180" s="1011"/>
      <c r="C180" s="1011"/>
      <c r="D180" s="1011"/>
      <c r="E180" s="1011"/>
      <c r="F180" s="1011"/>
      <c r="G180" s="1011"/>
      <c r="H180" s="1011"/>
      <c r="I180" s="1011"/>
      <c r="J180" s="1011"/>
      <c r="K180" s="1011"/>
      <c r="L180" s="1011"/>
      <c r="M180" s="1011"/>
      <c r="N180" s="1011"/>
      <c r="O180" s="1133"/>
      <c r="P180" s="1133"/>
      <c r="Q180" s="1011"/>
    </row>
    <row r="181" spans="1:17" x14ac:dyDescent="0.25">
      <c r="A181" s="1011"/>
      <c r="B181" s="1011"/>
      <c r="C181" s="1011"/>
      <c r="D181" s="1011"/>
      <c r="E181" s="1011"/>
      <c r="F181" s="1011"/>
      <c r="G181" s="1011"/>
      <c r="H181" s="1011"/>
      <c r="I181" s="1011"/>
      <c r="J181" s="1011"/>
      <c r="K181" s="1011"/>
      <c r="L181" s="1011"/>
      <c r="M181" s="1011"/>
      <c r="N181" s="1011"/>
      <c r="O181" s="1133"/>
      <c r="P181" s="1133"/>
      <c r="Q181" s="1011"/>
    </row>
    <row r="182" spans="1:17" x14ac:dyDescent="0.25">
      <c r="A182" s="1011"/>
      <c r="B182" s="1011"/>
      <c r="C182" s="1011"/>
      <c r="D182" s="1011"/>
      <c r="E182" s="1011"/>
      <c r="F182" s="1011"/>
      <c r="G182" s="1011"/>
      <c r="H182" s="1011"/>
      <c r="I182" s="1011"/>
      <c r="J182" s="1011"/>
      <c r="K182" s="1011"/>
      <c r="L182" s="1011"/>
      <c r="M182" s="1011"/>
      <c r="N182" s="1011"/>
      <c r="O182" s="1133"/>
      <c r="P182" s="1133"/>
      <c r="Q182" s="1011"/>
    </row>
    <row r="183" spans="1:17" x14ac:dyDescent="0.25">
      <c r="A183" s="1011"/>
      <c r="B183" s="1011"/>
      <c r="C183" s="1011"/>
      <c r="D183" s="1011"/>
      <c r="E183" s="1011"/>
      <c r="F183" s="1011"/>
      <c r="G183" s="1011"/>
      <c r="H183" s="1011"/>
      <c r="I183" s="1011"/>
      <c r="J183" s="1011"/>
      <c r="K183" s="1011"/>
      <c r="L183" s="1011"/>
      <c r="M183" s="1011"/>
      <c r="N183" s="1011"/>
      <c r="O183" s="1133"/>
      <c r="P183" s="1133"/>
      <c r="Q183" s="1011"/>
    </row>
    <row r="184" spans="1:17" x14ac:dyDescent="0.25">
      <c r="A184" s="1011"/>
      <c r="B184" s="1011"/>
      <c r="C184" s="1011"/>
      <c r="D184" s="1011"/>
      <c r="E184" s="1011"/>
      <c r="F184" s="1011"/>
      <c r="G184" s="1011"/>
      <c r="H184" s="1011"/>
      <c r="I184" s="1011"/>
      <c r="J184" s="1011"/>
      <c r="K184" s="1011"/>
      <c r="L184" s="1011"/>
      <c r="M184" s="1011"/>
      <c r="N184" s="1011"/>
      <c r="O184" s="1133"/>
      <c r="P184" s="1133"/>
      <c r="Q184" s="1011"/>
    </row>
    <row r="185" spans="1:17" x14ac:dyDescent="0.25">
      <c r="A185" s="1011"/>
      <c r="B185" s="1011"/>
      <c r="C185" s="1011"/>
      <c r="D185" s="1011"/>
      <c r="E185" s="1011"/>
      <c r="F185" s="1011"/>
      <c r="G185" s="1011"/>
      <c r="H185" s="1011"/>
      <c r="I185" s="1011"/>
      <c r="J185" s="1011"/>
      <c r="K185" s="1011"/>
      <c r="L185" s="1011"/>
      <c r="M185" s="1011"/>
      <c r="N185" s="1011"/>
      <c r="O185" s="1133"/>
      <c r="P185" s="1133"/>
      <c r="Q185" s="1011"/>
    </row>
    <row r="186" spans="1:17" x14ac:dyDescent="0.25">
      <c r="A186" s="1011"/>
      <c r="B186" s="1011"/>
      <c r="C186" s="1011"/>
      <c r="D186" s="1011"/>
      <c r="E186" s="1011"/>
      <c r="F186" s="1011"/>
      <c r="G186" s="1011"/>
      <c r="H186" s="1011"/>
      <c r="I186" s="1011"/>
      <c r="J186" s="1011"/>
      <c r="K186" s="1011"/>
      <c r="L186" s="1011"/>
      <c r="M186" s="1011"/>
      <c r="N186" s="1011"/>
      <c r="O186" s="1133"/>
      <c r="P186" s="1133"/>
      <c r="Q186" s="1011"/>
    </row>
    <row r="187" spans="1:17" x14ac:dyDescent="0.25">
      <c r="A187" s="1011"/>
      <c r="B187" s="1011"/>
      <c r="C187" s="1011"/>
      <c r="D187" s="1011"/>
      <c r="E187" s="1011"/>
      <c r="F187" s="1011"/>
      <c r="G187" s="1011"/>
      <c r="H187" s="1011"/>
      <c r="I187" s="1011"/>
      <c r="J187" s="1011"/>
      <c r="K187" s="1011"/>
      <c r="L187" s="1011"/>
      <c r="M187" s="1011"/>
      <c r="N187" s="1011"/>
      <c r="O187" s="1133"/>
      <c r="P187" s="1133"/>
      <c r="Q187" s="1011"/>
    </row>
    <row r="188" spans="1:17" x14ac:dyDescent="0.25">
      <c r="A188" s="1011"/>
      <c r="B188" s="1011"/>
      <c r="C188" s="1011"/>
      <c r="D188" s="1011"/>
      <c r="E188" s="1011"/>
      <c r="F188" s="1011"/>
      <c r="G188" s="1011"/>
      <c r="H188" s="1011"/>
      <c r="I188" s="1011"/>
      <c r="J188" s="1011"/>
      <c r="K188" s="1011"/>
      <c r="L188" s="1011"/>
      <c r="M188" s="1011"/>
      <c r="N188" s="1011"/>
      <c r="O188" s="1133"/>
      <c r="P188" s="1133"/>
      <c r="Q188" s="1011"/>
    </row>
    <row r="189" spans="1:17" x14ac:dyDescent="0.25">
      <c r="A189" s="1011"/>
      <c r="B189" s="1011"/>
      <c r="C189" s="1011"/>
      <c r="D189" s="1011"/>
      <c r="E189" s="1011"/>
      <c r="F189" s="1011"/>
      <c r="G189" s="1011"/>
      <c r="H189" s="1011"/>
      <c r="I189" s="1011"/>
      <c r="J189" s="1011"/>
      <c r="K189" s="1011"/>
      <c r="L189" s="1011"/>
      <c r="M189" s="1011"/>
      <c r="N189" s="1011"/>
      <c r="O189" s="1133"/>
      <c r="P189" s="1133"/>
      <c r="Q189" s="1011"/>
    </row>
    <row r="190" spans="1:17" x14ac:dyDescent="0.25">
      <c r="A190" s="1011"/>
      <c r="B190" s="1011"/>
      <c r="C190" s="1011"/>
      <c r="D190" s="1011"/>
      <c r="E190" s="1011"/>
      <c r="F190" s="1011"/>
      <c r="G190" s="1011"/>
      <c r="H190" s="1011"/>
      <c r="I190" s="1011"/>
      <c r="J190" s="1011"/>
      <c r="K190" s="1011"/>
      <c r="L190" s="1011"/>
      <c r="M190" s="1011"/>
      <c r="N190" s="1011"/>
      <c r="O190" s="1133"/>
      <c r="P190" s="1133"/>
      <c r="Q190" s="1011"/>
    </row>
    <row r="191" spans="1:17" x14ac:dyDescent="0.25">
      <c r="A191" s="1011"/>
      <c r="B191" s="1011"/>
      <c r="C191" s="1011"/>
      <c r="D191" s="1011"/>
      <c r="E191" s="1011"/>
      <c r="F191" s="1011"/>
      <c r="G191" s="1011"/>
      <c r="H191" s="1011"/>
      <c r="I191" s="1011"/>
      <c r="J191" s="1011"/>
      <c r="K191" s="1011"/>
      <c r="L191" s="1011"/>
      <c r="M191" s="1011"/>
      <c r="N191" s="1011"/>
      <c r="O191" s="1133"/>
      <c r="P191" s="1133"/>
      <c r="Q191" s="1011"/>
    </row>
    <row r="192" spans="1:17" x14ac:dyDescent="0.25">
      <c r="A192" s="1011"/>
      <c r="B192" s="1011"/>
      <c r="C192" s="1011"/>
      <c r="D192" s="1011"/>
      <c r="E192" s="1011"/>
      <c r="F192" s="1011"/>
      <c r="G192" s="1011"/>
      <c r="H192" s="1011"/>
      <c r="I192" s="1011"/>
      <c r="J192" s="1011"/>
      <c r="K192" s="1011"/>
      <c r="L192" s="1011"/>
      <c r="M192" s="1011"/>
      <c r="N192" s="1011"/>
      <c r="O192" s="1133"/>
      <c r="P192" s="1133"/>
      <c r="Q192" s="1011"/>
    </row>
    <row r="193" spans="1:17" x14ac:dyDescent="0.25">
      <c r="A193" s="1011"/>
      <c r="B193" s="1011"/>
      <c r="C193" s="1011"/>
      <c r="D193" s="1011"/>
      <c r="E193" s="1011"/>
      <c r="F193" s="1011"/>
      <c r="G193" s="1011"/>
      <c r="H193" s="1011"/>
      <c r="I193" s="1011"/>
      <c r="J193" s="1011"/>
      <c r="K193" s="1011"/>
      <c r="L193" s="1011"/>
      <c r="M193" s="1011"/>
      <c r="N193" s="1011"/>
      <c r="O193" s="1133"/>
      <c r="P193" s="1133"/>
      <c r="Q193" s="1011"/>
    </row>
    <row r="194" spans="1:17" x14ac:dyDescent="0.25">
      <c r="A194" s="1011"/>
      <c r="B194" s="1011"/>
      <c r="C194" s="1011"/>
      <c r="D194" s="1011"/>
      <c r="E194" s="1011"/>
      <c r="F194" s="1011"/>
      <c r="G194" s="1011"/>
      <c r="H194" s="1011"/>
      <c r="I194" s="1011"/>
      <c r="J194" s="1011"/>
      <c r="K194" s="1011"/>
      <c r="L194" s="1011"/>
      <c r="M194" s="1011"/>
      <c r="N194" s="1011"/>
      <c r="O194" s="1133"/>
      <c r="P194" s="1133"/>
      <c r="Q194" s="1011"/>
    </row>
    <row r="195" spans="1:17" x14ac:dyDescent="0.25">
      <c r="A195" s="1011"/>
      <c r="B195" s="1011"/>
      <c r="C195" s="1011"/>
      <c r="D195" s="1011"/>
      <c r="E195" s="1011"/>
      <c r="F195" s="1011"/>
      <c r="G195" s="1011"/>
      <c r="H195" s="1011"/>
      <c r="I195" s="1011"/>
      <c r="J195" s="1011"/>
      <c r="K195" s="1011"/>
      <c r="L195" s="1011"/>
      <c r="M195" s="1011"/>
      <c r="N195" s="1011"/>
      <c r="O195" s="1133"/>
      <c r="P195" s="1133"/>
      <c r="Q195" s="1011"/>
    </row>
    <row r="196" spans="1:17" x14ac:dyDescent="0.25">
      <c r="A196" s="1011"/>
      <c r="B196" s="1011"/>
      <c r="C196" s="1011"/>
      <c r="D196" s="1011"/>
      <c r="E196" s="1011"/>
      <c r="F196" s="1011"/>
      <c r="G196" s="1011"/>
      <c r="H196" s="1011"/>
      <c r="I196" s="1011"/>
      <c r="J196" s="1011"/>
      <c r="K196" s="1011"/>
      <c r="L196" s="1011"/>
      <c r="M196" s="1011"/>
      <c r="N196" s="1011"/>
      <c r="O196" s="1133"/>
      <c r="P196" s="1133"/>
      <c r="Q196" s="1011"/>
    </row>
    <row r="197" spans="1:17" x14ac:dyDescent="0.25">
      <c r="A197" s="1011"/>
      <c r="B197" s="1011"/>
      <c r="C197" s="1011"/>
      <c r="D197" s="1011"/>
      <c r="E197" s="1011"/>
      <c r="F197" s="1011"/>
      <c r="G197" s="1011"/>
      <c r="H197" s="1011"/>
      <c r="I197" s="1011"/>
      <c r="J197" s="1011"/>
      <c r="K197" s="1011"/>
      <c r="L197" s="1011"/>
      <c r="M197" s="1011"/>
      <c r="N197" s="1011"/>
      <c r="O197" s="1133"/>
      <c r="P197" s="1133"/>
      <c r="Q197" s="1011"/>
    </row>
    <row r="198" spans="1:17" x14ac:dyDescent="0.25">
      <c r="A198" s="1011"/>
      <c r="B198" s="1011"/>
      <c r="C198" s="1011"/>
      <c r="D198" s="1011"/>
      <c r="E198" s="1011"/>
      <c r="F198" s="1011"/>
      <c r="G198" s="1011"/>
      <c r="H198" s="1011"/>
      <c r="I198" s="1011"/>
      <c r="J198" s="1011"/>
      <c r="K198" s="1011"/>
      <c r="L198" s="1011"/>
      <c r="M198" s="1011"/>
      <c r="N198" s="1011"/>
      <c r="O198" s="1133"/>
      <c r="P198" s="1133"/>
      <c r="Q198" s="1011"/>
    </row>
    <row r="199" spans="1:17" x14ac:dyDescent="0.25">
      <c r="A199" s="1011"/>
      <c r="B199" s="1011"/>
      <c r="C199" s="1011"/>
      <c r="D199" s="1011"/>
      <c r="E199" s="1011"/>
      <c r="F199" s="1011"/>
      <c r="G199" s="1011"/>
      <c r="H199" s="1011"/>
      <c r="I199" s="1011"/>
      <c r="J199" s="1011"/>
      <c r="K199" s="1011"/>
      <c r="L199" s="1011"/>
      <c r="M199" s="1011"/>
      <c r="N199" s="1011"/>
      <c r="O199" s="1133"/>
      <c r="P199" s="1133"/>
      <c r="Q199" s="1011"/>
    </row>
    <row r="200" spans="1:17" x14ac:dyDescent="0.25">
      <c r="A200" s="1011"/>
      <c r="B200" s="1011"/>
      <c r="C200" s="1011"/>
      <c r="D200" s="1011"/>
      <c r="E200" s="1011"/>
      <c r="F200" s="1011"/>
      <c r="G200" s="1011"/>
      <c r="H200" s="1011"/>
      <c r="I200" s="1011"/>
      <c r="J200" s="1011"/>
      <c r="K200" s="1011"/>
      <c r="L200" s="1011"/>
      <c r="M200" s="1011"/>
      <c r="N200" s="1011"/>
      <c r="O200" s="1133"/>
      <c r="P200" s="1133"/>
      <c r="Q200" s="1011"/>
    </row>
    <row r="201" spans="1:17" x14ac:dyDescent="0.25">
      <c r="A201" s="1011"/>
      <c r="B201" s="1011"/>
      <c r="C201" s="1011"/>
      <c r="D201" s="1011"/>
      <c r="E201" s="1011"/>
      <c r="F201" s="1011"/>
      <c r="G201" s="1011"/>
      <c r="H201" s="1011"/>
      <c r="I201" s="1011"/>
      <c r="J201" s="1011"/>
      <c r="K201" s="1011"/>
      <c r="L201" s="1011"/>
      <c r="M201" s="1011"/>
      <c r="N201" s="1011"/>
      <c r="O201" s="1133"/>
      <c r="P201" s="1133"/>
      <c r="Q201" s="1011"/>
    </row>
    <row r="202" spans="1:17" x14ac:dyDescent="0.25">
      <c r="A202" s="1011"/>
      <c r="B202" s="1011"/>
      <c r="C202" s="1011"/>
      <c r="D202" s="1011"/>
      <c r="E202" s="1011"/>
      <c r="F202" s="1011"/>
      <c r="G202" s="1011"/>
      <c r="H202" s="1011"/>
      <c r="I202" s="1011"/>
      <c r="J202" s="1011"/>
      <c r="K202" s="1011"/>
      <c r="L202" s="1011"/>
      <c r="M202" s="1011"/>
      <c r="N202" s="1011"/>
      <c r="O202" s="1133"/>
      <c r="P202" s="1133"/>
      <c r="Q202" s="1011"/>
    </row>
    <row r="203" spans="1:17" x14ac:dyDescent="0.25">
      <c r="A203" s="1011"/>
      <c r="B203" s="1011"/>
      <c r="C203" s="1011"/>
      <c r="D203" s="1011"/>
      <c r="E203" s="1011"/>
      <c r="F203" s="1011"/>
      <c r="G203" s="1011"/>
      <c r="H203" s="1011"/>
      <c r="I203" s="1011"/>
      <c r="J203" s="1011"/>
      <c r="K203" s="1011"/>
      <c r="L203" s="1011"/>
      <c r="M203" s="1011"/>
      <c r="N203" s="1011"/>
      <c r="O203" s="1133"/>
      <c r="P203" s="1133"/>
      <c r="Q203" s="1011"/>
    </row>
    <row r="204" spans="1:17" x14ac:dyDescent="0.25">
      <c r="A204" s="1011"/>
      <c r="B204" s="1011"/>
      <c r="C204" s="1011"/>
      <c r="D204" s="1011"/>
      <c r="E204" s="1011"/>
      <c r="F204" s="1011"/>
      <c r="G204" s="1011"/>
      <c r="H204" s="1011"/>
      <c r="I204" s="1011"/>
      <c r="J204" s="1011"/>
      <c r="K204" s="1011"/>
      <c r="L204" s="1011"/>
      <c r="M204" s="1011"/>
      <c r="N204" s="1011"/>
      <c r="O204" s="1133"/>
      <c r="P204" s="1133"/>
      <c r="Q204" s="1011"/>
    </row>
    <row r="205" spans="1:17" x14ac:dyDescent="0.25">
      <c r="A205" s="1011"/>
      <c r="B205" s="1011"/>
      <c r="C205" s="1011"/>
      <c r="D205" s="1011"/>
      <c r="E205" s="1011"/>
      <c r="F205" s="1011"/>
      <c r="G205" s="1011"/>
      <c r="H205" s="1011"/>
      <c r="I205" s="1011"/>
      <c r="J205" s="1011"/>
      <c r="K205" s="1011"/>
      <c r="L205" s="1011"/>
      <c r="M205" s="1011"/>
      <c r="N205" s="1011"/>
      <c r="O205" s="1133"/>
      <c r="P205" s="1133"/>
      <c r="Q205" s="1011"/>
    </row>
    <row r="206" spans="1:17" x14ac:dyDescent="0.25">
      <c r="A206" s="1011"/>
      <c r="B206" s="1011"/>
      <c r="C206" s="1011"/>
      <c r="D206" s="1011"/>
      <c r="E206" s="1011"/>
      <c r="F206" s="1011"/>
      <c r="G206" s="1011"/>
      <c r="H206" s="1011"/>
      <c r="I206" s="1011"/>
      <c r="J206" s="1011"/>
      <c r="K206" s="1011"/>
      <c r="L206" s="1011"/>
      <c r="M206" s="1011"/>
      <c r="N206" s="1011"/>
      <c r="O206" s="1133"/>
      <c r="P206" s="1133"/>
      <c r="Q206" s="1011"/>
    </row>
    <row r="207" spans="1:17" x14ac:dyDescent="0.25">
      <c r="A207" s="1011"/>
      <c r="B207" s="1011"/>
      <c r="C207" s="1011"/>
      <c r="D207" s="1011"/>
      <c r="E207" s="1011"/>
      <c r="F207" s="1011"/>
      <c r="G207" s="1011"/>
      <c r="H207" s="1011"/>
      <c r="I207" s="1011"/>
      <c r="J207" s="1011"/>
      <c r="K207" s="1011"/>
      <c r="L207" s="1011"/>
      <c r="M207" s="1011"/>
      <c r="N207" s="1011"/>
      <c r="O207" s="1133"/>
      <c r="P207" s="1133"/>
      <c r="Q207" s="1011"/>
    </row>
    <row r="208" spans="1:17" x14ac:dyDescent="0.25">
      <c r="A208" s="1011"/>
      <c r="B208" s="1011"/>
      <c r="C208" s="1011"/>
      <c r="D208" s="1011"/>
      <c r="E208" s="1011"/>
      <c r="F208" s="1011"/>
      <c r="G208" s="1011"/>
      <c r="H208" s="1011"/>
      <c r="I208" s="1011"/>
      <c r="J208" s="1011"/>
      <c r="K208" s="1011"/>
      <c r="L208" s="1011"/>
      <c r="M208" s="1011"/>
      <c r="N208" s="1011"/>
      <c r="O208" s="1133"/>
      <c r="P208" s="1133"/>
      <c r="Q208" s="1011"/>
    </row>
    <row r="209" spans="1:17" x14ac:dyDescent="0.25">
      <c r="A209" s="1011"/>
      <c r="B209" s="1011"/>
      <c r="C209" s="1011"/>
      <c r="D209" s="1011"/>
      <c r="E209" s="1011"/>
      <c r="F209" s="1011"/>
      <c r="G209" s="1011"/>
      <c r="H209" s="1011"/>
      <c r="I209" s="1011"/>
      <c r="J209" s="1011"/>
      <c r="K209" s="1011"/>
      <c r="L209" s="1011"/>
      <c r="M209" s="1011"/>
      <c r="N209" s="1011"/>
      <c r="O209" s="1133"/>
      <c r="P209" s="1133"/>
      <c r="Q209" s="1011"/>
    </row>
    <row r="210" spans="1:17" x14ac:dyDescent="0.25">
      <c r="A210" s="1011"/>
      <c r="B210" s="1011"/>
      <c r="C210" s="1011"/>
      <c r="D210" s="1011"/>
      <c r="E210" s="1011"/>
      <c r="F210" s="1011"/>
      <c r="G210" s="1011"/>
      <c r="H210" s="1011"/>
      <c r="I210" s="1011"/>
      <c r="J210" s="1011"/>
      <c r="K210" s="1011"/>
      <c r="L210" s="1011"/>
      <c r="M210" s="1011"/>
      <c r="N210" s="1011"/>
      <c r="O210" s="1133"/>
      <c r="P210" s="1133"/>
      <c r="Q210" s="1011"/>
    </row>
    <row r="211" spans="1:17" x14ac:dyDescent="0.25">
      <c r="A211" s="1011"/>
      <c r="B211" s="1011"/>
      <c r="C211" s="1011"/>
      <c r="D211" s="1011"/>
      <c r="E211" s="1011"/>
      <c r="F211" s="1011"/>
      <c r="G211" s="1011"/>
      <c r="H211" s="1011"/>
      <c r="I211" s="1011"/>
      <c r="J211" s="1011"/>
      <c r="K211" s="1011"/>
      <c r="L211" s="1011"/>
      <c r="M211" s="1011"/>
      <c r="N211" s="1011"/>
      <c r="O211" s="1133"/>
      <c r="P211" s="1133"/>
      <c r="Q211" s="1011"/>
    </row>
    <row r="212" spans="1:17" x14ac:dyDescent="0.25">
      <c r="A212" s="1011"/>
      <c r="B212" s="1011"/>
      <c r="C212" s="1011"/>
      <c r="D212" s="1011"/>
      <c r="E212" s="1011"/>
      <c r="F212" s="1011"/>
      <c r="G212" s="1011"/>
      <c r="H212" s="1011"/>
      <c r="I212" s="1011"/>
      <c r="J212" s="1011"/>
      <c r="K212" s="1011"/>
      <c r="L212" s="1011"/>
      <c r="M212" s="1011"/>
      <c r="N212" s="1011"/>
      <c r="O212" s="1133"/>
      <c r="P212" s="1133"/>
      <c r="Q212" s="1011"/>
    </row>
    <row r="213" spans="1:17" x14ac:dyDescent="0.25">
      <c r="A213" s="1011"/>
      <c r="B213" s="1011"/>
      <c r="C213" s="1011"/>
      <c r="D213" s="1011"/>
      <c r="E213" s="1011"/>
      <c r="F213" s="1011"/>
      <c r="G213" s="1011"/>
      <c r="H213" s="1011"/>
      <c r="I213" s="1011"/>
      <c r="J213" s="1011"/>
      <c r="K213" s="1011"/>
      <c r="L213" s="1011"/>
      <c r="M213" s="1011"/>
      <c r="N213" s="1011"/>
      <c r="O213" s="1133"/>
      <c r="P213" s="1133"/>
      <c r="Q213" s="1011"/>
    </row>
    <row r="214" spans="1:17" x14ac:dyDescent="0.25">
      <c r="A214" s="1011"/>
      <c r="B214" s="1011"/>
      <c r="C214" s="1011"/>
      <c r="D214" s="1011"/>
      <c r="E214" s="1011"/>
      <c r="F214" s="1011"/>
      <c r="G214" s="1011"/>
      <c r="H214" s="1011"/>
      <c r="I214" s="1011"/>
      <c r="J214" s="1011"/>
      <c r="K214" s="1011"/>
      <c r="L214" s="1011"/>
      <c r="M214" s="1011"/>
      <c r="N214" s="1011"/>
      <c r="O214" s="1133"/>
      <c r="P214" s="1133"/>
      <c r="Q214" s="1011"/>
    </row>
    <row r="215" spans="1:17" x14ac:dyDescent="0.25">
      <c r="A215" s="1011"/>
      <c r="B215" s="1011"/>
      <c r="C215" s="1011"/>
      <c r="D215" s="1011"/>
      <c r="E215" s="1011"/>
      <c r="F215" s="1011"/>
      <c r="G215" s="1011"/>
      <c r="H215" s="1011"/>
      <c r="I215" s="1011"/>
      <c r="J215" s="1011"/>
      <c r="K215" s="1011"/>
      <c r="L215" s="1011"/>
      <c r="M215" s="1011"/>
      <c r="N215" s="1011"/>
      <c r="O215" s="1133"/>
      <c r="P215" s="1133"/>
      <c r="Q215" s="1011"/>
    </row>
    <row r="216" spans="1:17" x14ac:dyDescent="0.25">
      <c r="A216" s="1011"/>
      <c r="B216" s="1011"/>
      <c r="C216" s="1011"/>
      <c r="D216" s="1011"/>
      <c r="E216" s="1011"/>
      <c r="F216" s="1011"/>
      <c r="G216" s="1011"/>
      <c r="H216" s="1011"/>
      <c r="I216" s="1011"/>
      <c r="J216" s="1011"/>
      <c r="K216" s="1011"/>
      <c r="L216" s="1011"/>
      <c r="M216" s="1011"/>
      <c r="N216" s="1011"/>
      <c r="O216" s="1133"/>
      <c r="P216" s="1133"/>
      <c r="Q216" s="1011"/>
    </row>
    <row r="217" spans="1:17" x14ac:dyDescent="0.25">
      <c r="A217" s="1011"/>
      <c r="B217" s="1011"/>
      <c r="C217" s="1011"/>
      <c r="D217" s="1011"/>
      <c r="E217" s="1011"/>
      <c r="F217" s="1011"/>
      <c r="G217" s="1011"/>
      <c r="H217" s="1011"/>
      <c r="I217" s="1011"/>
      <c r="J217" s="1011"/>
      <c r="K217" s="1011"/>
      <c r="L217" s="1011"/>
      <c r="M217" s="1011"/>
      <c r="N217" s="1011"/>
      <c r="O217" s="1133"/>
      <c r="P217" s="1133"/>
      <c r="Q217" s="1011"/>
    </row>
    <row r="218" spans="1:17" x14ac:dyDescent="0.25">
      <c r="O218" s="1129"/>
      <c r="P218" s="1129"/>
    </row>
    <row r="219" spans="1:17" x14ac:dyDescent="0.25">
      <c r="O219" s="1129"/>
      <c r="P219" s="1129"/>
    </row>
    <row r="220" spans="1:17" x14ac:dyDescent="0.25">
      <c r="O220" s="1129"/>
      <c r="P220" s="1129"/>
    </row>
    <row r="221" spans="1:17" x14ac:dyDescent="0.25">
      <c r="O221" s="1129"/>
      <c r="P221" s="1129"/>
    </row>
    <row r="222" spans="1:17" x14ac:dyDescent="0.25">
      <c r="O222" s="1129"/>
      <c r="P222" s="1129"/>
    </row>
    <row r="223" spans="1:17" x14ac:dyDescent="0.25">
      <c r="O223" s="1129"/>
      <c r="P223" s="1129"/>
    </row>
    <row r="224" spans="1:17" x14ac:dyDescent="0.25">
      <c r="O224" s="1129"/>
      <c r="P224" s="1129"/>
    </row>
    <row r="225" spans="15:16" x14ac:dyDescent="0.25">
      <c r="O225" s="1129"/>
      <c r="P225" s="1129"/>
    </row>
    <row r="226" spans="15:16" x14ac:dyDescent="0.25">
      <c r="O226" s="1129"/>
      <c r="P226" s="1129"/>
    </row>
    <row r="227" spans="15:16" x14ac:dyDescent="0.25">
      <c r="O227" s="1129"/>
      <c r="P227" s="1129"/>
    </row>
    <row r="228" spans="15:16" x14ac:dyDescent="0.25">
      <c r="O228" s="1129"/>
      <c r="P228" s="1129"/>
    </row>
    <row r="229" spans="15:16" x14ac:dyDescent="0.25">
      <c r="O229" s="1129"/>
      <c r="P229" s="1129"/>
    </row>
    <row r="230" spans="15:16" x14ac:dyDescent="0.25">
      <c r="O230" s="1129"/>
      <c r="P230" s="1129"/>
    </row>
    <row r="231" spans="15:16" x14ac:dyDescent="0.25">
      <c r="O231" s="1129"/>
      <c r="P231" s="1129"/>
    </row>
    <row r="232" spans="15:16" x14ac:dyDescent="0.25">
      <c r="O232" s="1129"/>
      <c r="P232" s="1129"/>
    </row>
    <row r="233" spans="15:16" x14ac:dyDescent="0.25">
      <c r="O233" s="1129"/>
      <c r="P233" s="1129"/>
    </row>
    <row r="234" spans="15:16" x14ac:dyDescent="0.25">
      <c r="O234" s="1129"/>
      <c r="P234" s="1129"/>
    </row>
    <row r="235" spans="15:16" x14ac:dyDescent="0.25">
      <c r="O235" s="1129"/>
      <c r="P235" s="1129"/>
    </row>
    <row r="236" spans="15:16" x14ac:dyDescent="0.25">
      <c r="O236" s="1129"/>
      <c r="P236" s="1129"/>
    </row>
    <row r="237" spans="15:16" x14ac:dyDescent="0.25">
      <c r="O237" s="1129"/>
      <c r="P237" s="1129"/>
    </row>
    <row r="238" spans="15:16" x14ac:dyDescent="0.25">
      <c r="O238" s="1129"/>
      <c r="P238" s="1129"/>
    </row>
    <row r="239" spans="15:16" x14ac:dyDescent="0.25">
      <c r="O239" s="1129"/>
      <c r="P239" s="1129"/>
    </row>
    <row r="240" spans="15:16" x14ac:dyDescent="0.25">
      <c r="O240" s="1129"/>
      <c r="P240" s="1129"/>
    </row>
    <row r="241" spans="15:16" x14ac:dyDescent="0.25">
      <c r="O241" s="1129"/>
      <c r="P241" s="1129"/>
    </row>
    <row r="242" spans="15:16" x14ac:dyDescent="0.25">
      <c r="O242" s="1129"/>
      <c r="P242" s="1129"/>
    </row>
    <row r="243" spans="15:16" x14ac:dyDescent="0.25">
      <c r="O243" s="1129"/>
      <c r="P243" s="1129"/>
    </row>
    <row r="244" spans="15:16" x14ac:dyDescent="0.25">
      <c r="O244" s="1129"/>
      <c r="P244" s="1129"/>
    </row>
    <row r="245" spans="15:16" x14ac:dyDescent="0.25">
      <c r="O245" s="1129"/>
      <c r="P245" s="1129"/>
    </row>
    <row r="246" spans="15:16" x14ac:dyDescent="0.25">
      <c r="O246" s="1129"/>
      <c r="P246" s="1129"/>
    </row>
    <row r="247" spans="15:16" x14ac:dyDescent="0.25">
      <c r="O247" s="1129"/>
      <c r="P247" s="1129"/>
    </row>
    <row r="248" spans="15:16" x14ac:dyDescent="0.25">
      <c r="O248" s="1129"/>
      <c r="P248" s="1129"/>
    </row>
    <row r="249" spans="15:16" x14ac:dyDescent="0.25">
      <c r="O249" s="1129"/>
      <c r="P249" s="1129"/>
    </row>
    <row r="250" spans="15:16" x14ac:dyDescent="0.25">
      <c r="O250" s="1129"/>
      <c r="P250" s="1129"/>
    </row>
    <row r="251" spans="15:16" x14ac:dyDescent="0.25">
      <c r="O251" s="1129"/>
      <c r="P251" s="1129"/>
    </row>
    <row r="252" spans="15:16" x14ac:dyDescent="0.25">
      <c r="O252" s="1129"/>
      <c r="P252" s="1129"/>
    </row>
    <row r="253" spans="15:16" x14ac:dyDescent="0.25">
      <c r="O253" s="1129"/>
      <c r="P253" s="1129"/>
    </row>
    <row r="254" spans="15:16" x14ac:dyDescent="0.25">
      <c r="O254" s="1129"/>
      <c r="P254" s="1129"/>
    </row>
  </sheetData>
  <mergeCells count="7">
    <mergeCell ref="A2:G2"/>
    <mergeCell ref="A3:G3"/>
    <mergeCell ref="A6:Q6"/>
    <mergeCell ref="A5:Q5"/>
    <mergeCell ref="O7:Q7"/>
    <mergeCell ref="A7:A8"/>
    <mergeCell ref="B7:B8"/>
  </mergeCells>
  <phoneticPr fontId="56" type="noConversion"/>
  <pageMargins left="0.23622047244094491" right="0.23622047244094491" top="0.39370078740157483" bottom="0.74803149606299213" header="0.31496062992125984" footer="0.31496062992125984"/>
  <pageSetup paperSize="9" scale="69" orientation="landscape" r:id="rId1"/>
  <headerFooter>
    <oddFooter>&amp;Rpag.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4.85546875" customWidth="1"/>
    <col min="2" max="2" width="11.85546875" customWidth="1"/>
    <col min="3" max="14" width="11.5703125" customWidth="1"/>
    <col min="15" max="15" width="9.28515625" bestFit="1" customWidth="1"/>
    <col min="16" max="16" width="8" customWidth="1"/>
    <col min="17" max="17" width="7.7109375" customWidth="1"/>
  </cols>
  <sheetData>
    <row r="1" spans="1:17" ht="42" customHeight="1" x14ac:dyDescent="0.25"/>
    <row r="2" spans="1:17" ht="18" x14ac:dyDescent="0.35">
      <c r="A2" s="1239"/>
      <c r="B2" s="1239"/>
      <c r="C2" s="1239"/>
      <c r="D2" s="1239"/>
      <c r="E2" s="1239"/>
      <c r="F2" s="1239"/>
      <c r="G2" s="1239"/>
      <c r="H2" s="1"/>
    </row>
    <row r="3" spans="1:17" ht="18" x14ac:dyDescent="0.35">
      <c r="A3" s="1239"/>
      <c r="B3" s="1239"/>
      <c r="C3" s="1239"/>
      <c r="D3" s="1239"/>
      <c r="E3" s="1239"/>
      <c r="F3" s="1239"/>
      <c r="G3" s="1239"/>
      <c r="H3" s="1"/>
    </row>
    <row r="5" spans="1:17" ht="20.25" customHeight="1" x14ac:dyDescent="0.25">
      <c r="A5" s="1242" t="s">
        <v>567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</row>
    <row r="6" spans="1:17" ht="20.25" customHeight="1" x14ac:dyDescent="0.25">
      <c r="A6" s="1242" t="s">
        <v>617</v>
      </c>
      <c r="B6" s="1242"/>
      <c r="C6" s="1242"/>
      <c r="D6" s="1242"/>
      <c r="E6" s="1242"/>
      <c r="F6" s="1242"/>
      <c r="G6" s="1242"/>
      <c r="H6" s="1242"/>
      <c r="I6" s="1242"/>
      <c r="J6" s="1242"/>
      <c r="K6" s="1242"/>
      <c r="L6" s="1242"/>
      <c r="M6" s="1242"/>
      <c r="N6" s="1242"/>
      <c r="O6" s="1242"/>
      <c r="P6" s="1242"/>
      <c r="Q6" s="1242"/>
    </row>
    <row r="7" spans="1:17" ht="20.25" customHeight="1" x14ac:dyDescent="0.25">
      <c r="A7" s="1248" t="s">
        <v>14</v>
      </c>
      <c r="B7" s="1246" t="s">
        <v>592</v>
      </c>
      <c r="C7" s="1111" t="s">
        <v>577</v>
      </c>
      <c r="D7" s="1111" t="s">
        <v>578</v>
      </c>
      <c r="E7" s="1111" t="s">
        <v>579</v>
      </c>
      <c r="F7" s="1111" t="s">
        <v>580</v>
      </c>
      <c r="G7" s="1111" t="s">
        <v>581</v>
      </c>
      <c r="H7" s="1111" t="s">
        <v>582</v>
      </c>
      <c r="I7" s="1111" t="s">
        <v>583</v>
      </c>
      <c r="J7" s="1111" t="s">
        <v>584</v>
      </c>
      <c r="K7" s="1111" t="s">
        <v>585</v>
      </c>
      <c r="L7" s="1111" t="s">
        <v>586</v>
      </c>
      <c r="M7" s="1111" t="s">
        <v>587</v>
      </c>
      <c r="N7" s="1111" t="s">
        <v>588</v>
      </c>
      <c r="O7" s="1243" t="s">
        <v>589</v>
      </c>
      <c r="P7" s="1244"/>
      <c r="Q7" s="1245"/>
    </row>
    <row r="8" spans="1:17" x14ac:dyDescent="0.25">
      <c r="A8" s="1249"/>
      <c r="B8" s="1247"/>
      <c r="C8" s="1004" t="s">
        <v>590</v>
      </c>
      <c r="D8" s="1004" t="s">
        <v>590</v>
      </c>
      <c r="E8" s="1004" t="s">
        <v>590</v>
      </c>
      <c r="F8" s="1004" t="s">
        <v>590</v>
      </c>
      <c r="G8" s="1004" t="s">
        <v>590</v>
      </c>
      <c r="H8" s="1004" t="s">
        <v>590</v>
      </c>
      <c r="I8" s="1004" t="s">
        <v>590</v>
      </c>
      <c r="J8" s="1004" t="s">
        <v>590</v>
      </c>
      <c r="K8" s="1004" t="s">
        <v>590</v>
      </c>
      <c r="L8" s="1004" t="s">
        <v>590</v>
      </c>
      <c r="M8" s="1004" t="s">
        <v>590</v>
      </c>
      <c r="N8" s="1004" t="s">
        <v>590</v>
      </c>
      <c r="O8" s="1004" t="s">
        <v>591</v>
      </c>
      <c r="P8" s="1004" t="s">
        <v>590</v>
      </c>
      <c r="Q8" s="1004" t="s">
        <v>1</v>
      </c>
    </row>
    <row r="9" spans="1:17" ht="29.25" customHeight="1" x14ac:dyDescent="0.25">
      <c r="A9" s="1001" t="s">
        <v>640</v>
      </c>
      <c r="B9" s="1041">
        <v>155</v>
      </c>
      <c r="C9" s="1042">
        <v>581</v>
      </c>
      <c r="D9" s="1042">
        <v>558</v>
      </c>
      <c r="E9" s="1042">
        <v>996</v>
      </c>
      <c r="F9" s="1042">
        <v>940</v>
      </c>
      <c r="G9" s="1042">
        <v>930</v>
      </c>
      <c r="H9" s="1042">
        <v>928</v>
      </c>
      <c r="I9" s="1042">
        <v>909</v>
      </c>
      <c r="J9" s="1042">
        <v>932</v>
      </c>
      <c r="K9" s="1042">
        <v>960</v>
      </c>
      <c r="L9" s="1042">
        <v>979</v>
      </c>
      <c r="M9" s="1042">
        <v>988</v>
      </c>
      <c r="N9" s="1042">
        <v>1001</v>
      </c>
      <c r="O9" s="1135">
        <f>B9*(IF(C9="",0,1)+IF(D9="",0,1)+IF(E9="",0,1)+IF(F9="",0,1)+IF(G9="",0,1)+IF(H9="",0,1)+IF(I9="",0,1)+IF(J9="",0,1)+IF(K9="",0,1)+IF(L9="",0,1)+IF(M9="",0,1)+IF(N9="",0,1))</f>
        <v>1860</v>
      </c>
      <c r="P9" s="1135">
        <f>SUM(C9:N9)</f>
        <v>10702</v>
      </c>
      <c r="Q9" s="1043">
        <f>IF(O9=0,"-",P9/O9)</f>
        <v>5.7537634408602152</v>
      </c>
    </row>
    <row r="10" spans="1:17" s="1125" customFormat="1" ht="17.25" customHeight="1" x14ac:dyDescent="0.25">
      <c r="A10" s="1111" t="s">
        <v>7</v>
      </c>
      <c r="B10" s="1119">
        <f>SUM(B9:B9)</f>
        <v>155</v>
      </c>
      <c r="C10" s="1119">
        <f t="shared" ref="C10:N10" si="0">SUM(C9)</f>
        <v>581</v>
      </c>
      <c r="D10" s="1119">
        <f t="shared" si="0"/>
        <v>558</v>
      </c>
      <c r="E10" s="1119">
        <f t="shared" si="0"/>
        <v>996</v>
      </c>
      <c r="F10" s="1119">
        <f t="shared" si="0"/>
        <v>940</v>
      </c>
      <c r="G10" s="1119">
        <f t="shared" si="0"/>
        <v>930</v>
      </c>
      <c r="H10" s="1119">
        <f t="shared" si="0"/>
        <v>928</v>
      </c>
      <c r="I10" s="1119">
        <f t="shared" si="0"/>
        <v>909</v>
      </c>
      <c r="J10" s="1119">
        <f t="shared" si="0"/>
        <v>932</v>
      </c>
      <c r="K10" s="1119">
        <f t="shared" si="0"/>
        <v>960</v>
      </c>
      <c r="L10" s="1119">
        <f t="shared" si="0"/>
        <v>979</v>
      </c>
      <c r="M10" s="1119">
        <f t="shared" si="0"/>
        <v>988</v>
      </c>
      <c r="N10" s="1119">
        <f t="shared" si="0"/>
        <v>1001</v>
      </c>
      <c r="O10" s="1122">
        <f t="shared" ref="O10:P10" si="1">SUM(O9)</f>
        <v>1860</v>
      </c>
      <c r="P10" s="1122">
        <f t="shared" si="1"/>
        <v>10702</v>
      </c>
      <c r="Q10" s="1120">
        <f>IF(O10=0,"-",P10/O10)</f>
        <v>5.7537634408602152</v>
      </c>
    </row>
    <row r="11" spans="1:17" x14ac:dyDescent="0.25">
      <c r="A11" s="1011"/>
      <c r="B11" s="1011"/>
      <c r="C11" s="1011"/>
      <c r="D11" s="1011"/>
      <c r="E11" s="1011"/>
      <c r="F11" s="1011"/>
      <c r="G11" s="1011"/>
      <c r="H11" s="1011"/>
      <c r="I11" s="1011"/>
      <c r="J11" s="1011"/>
      <c r="K11" s="1011"/>
      <c r="L11" s="1011"/>
      <c r="M11" s="1011"/>
      <c r="N11" s="1011"/>
      <c r="O11" s="1136"/>
      <c r="P11" s="1136"/>
      <c r="Q11" s="1011"/>
    </row>
    <row r="12" spans="1:17" x14ac:dyDescent="0.25">
      <c r="A12" s="1108" t="s">
        <v>575</v>
      </c>
      <c r="B12" s="1011"/>
      <c r="C12" s="1011"/>
      <c r="D12" s="1011"/>
      <c r="E12" s="1011"/>
      <c r="F12" s="1011"/>
      <c r="G12" s="1011"/>
      <c r="H12" s="1011"/>
      <c r="I12" s="1011"/>
      <c r="J12" s="1011"/>
      <c r="K12" s="1011"/>
      <c r="L12" s="1011"/>
      <c r="M12" s="1011"/>
      <c r="N12" s="1011"/>
      <c r="O12" s="1136"/>
      <c r="P12" s="1136"/>
      <c r="Q12" s="1011"/>
    </row>
    <row r="13" spans="1:17" ht="15.75" hidden="1" x14ac:dyDescent="0.25">
      <c r="A13" s="1253" t="s">
        <v>418</v>
      </c>
      <c r="B13" s="1254"/>
      <c r="C13" s="1254"/>
      <c r="D13" s="1254"/>
      <c r="E13" s="1254"/>
      <c r="F13" s="1254"/>
      <c r="G13" s="1254"/>
      <c r="H13" s="1254"/>
      <c r="I13" s="1011"/>
      <c r="J13" s="1011"/>
      <c r="K13" s="1011"/>
      <c r="L13" s="1011"/>
      <c r="M13" s="1011"/>
      <c r="N13" s="1011"/>
      <c r="O13" s="1136"/>
      <c r="P13" s="1136"/>
      <c r="Q13" s="1011"/>
    </row>
    <row r="14" spans="1:17" ht="23.25" hidden="1" thickBot="1" x14ac:dyDescent="0.3">
      <c r="A14" s="1012" t="s">
        <v>14</v>
      </c>
      <c r="B14" s="1013" t="s">
        <v>198</v>
      </c>
      <c r="C14" s="1012" t="str">
        <f>'UBS Izolina Mazzei'!C34</f>
        <v>Real.</v>
      </c>
      <c r="D14" s="1012" t="str">
        <f>'UBS Izolina Mazzei'!D34</f>
        <v>Real.</v>
      </c>
      <c r="E14" s="1012" t="str">
        <f>'UBS Izolina Mazzei'!E34</f>
        <v>Real.</v>
      </c>
      <c r="F14" s="1012" t="str">
        <f>'UBS Izolina Mazzei'!F34</f>
        <v>Real.</v>
      </c>
      <c r="G14" s="1012" t="str">
        <f>'UBS Izolina Mazzei'!G34</f>
        <v>Real.</v>
      </c>
      <c r="H14" s="1012" t="str">
        <f>'UBS Izolina Mazzei'!H34</f>
        <v>Real.</v>
      </c>
      <c r="I14" s="1011"/>
      <c r="J14" s="1011"/>
      <c r="K14" s="1011"/>
      <c r="L14" s="1011"/>
      <c r="M14" s="1011"/>
      <c r="N14" s="1011"/>
      <c r="O14" s="1136"/>
      <c r="P14" s="1136"/>
      <c r="Q14" s="1011"/>
    </row>
    <row r="15" spans="1:17" ht="15.75" hidden="1" thickTop="1" x14ac:dyDescent="0.25">
      <c r="A15" s="1054" t="s">
        <v>119</v>
      </c>
      <c r="B15" s="1055">
        <v>5</v>
      </c>
      <c r="C15" s="1056">
        <v>5</v>
      </c>
      <c r="D15" s="1047"/>
      <c r="E15" s="1047"/>
      <c r="F15" s="1047"/>
      <c r="G15" s="1047"/>
      <c r="H15" s="1047"/>
      <c r="I15" s="1011"/>
      <c r="J15" s="1011"/>
      <c r="K15" s="1011"/>
      <c r="L15" s="1011"/>
      <c r="M15" s="1011"/>
      <c r="N15" s="1011"/>
      <c r="O15" s="1136"/>
      <c r="P15" s="1136"/>
      <c r="Q15" s="1011"/>
    </row>
    <row r="16" spans="1:17" hidden="1" x14ac:dyDescent="0.25">
      <c r="A16" s="1057" t="s">
        <v>120</v>
      </c>
      <c r="B16" s="1048">
        <v>4</v>
      </c>
      <c r="C16" s="1049">
        <v>4.16</v>
      </c>
      <c r="D16" s="1052"/>
      <c r="E16" s="1052"/>
      <c r="F16" s="1050"/>
      <c r="G16" s="1050"/>
      <c r="H16" s="1050"/>
      <c r="I16" s="1011"/>
      <c r="J16" s="1011"/>
      <c r="K16" s="1011"/>
      <c r="L16" s="1011"/>
      <c r="M16" s="1011"/>
      <c r="N16" s="1011"/>
      <c r="O16" s="1136"/>
      <c r="P16" s="1136"/>
      <c r="Q16" s="1011"/>
    </row>
    <row r="17" spans="1:17" hidden="1" x14ac:dyDescent="0.25">
      <c r="A17" s="1057" t="s">
        <v>121</v>
      </c>
      <c r="B17" s="1058">
        <v>2</v>
      </c>
      <c r="C17" s="1051">
        <v>2</v>
      </c>
      <c r="D17" s="1052"/>
      <c r="E17" s="1052"/>
      <c r="F17" s="1050"/>
      <c r="G17" s="1052"/>
      <c r="H17" s="1052"/>
      <c r="I17" s="1011"/>
      <c r="J17" s="1011"/>
      <c r="K17" s="1011"/>
      <c r="L17" s="1011"/>
      <c r="M17" s="1011"/>
      <c r="N17" s="1011"/>
      <c r="O17" s="1136"/>
      <c r="P17" s="1136"/>
      <c r="Q17" s="1011"/>
    </row>
    <row r="18" spans="1:17" hidden="1" x14ac:dyDescent="0.25">
      <c r="A18" s="1057" t="s">
        <v>122</v>
      </c>
      <c r="B18" s="1058">
        <v>1</v>
      </c>
      <c r="C18" s="1051">
        <v>1</v>
      </c>
      <c r="D18" s="1052"/>
      <c r="E18" s="1052"/>
      <c r="F18" s="1052"/>
      <c r="G18" s="1052"/>
      <c r="H18" s="1052"/>
      <c r="I18" s="1011"/>
      <c r="J18" s="1011"/>
      <c r="K18" s="1011"/>
      <c r="L18" s="1011"/>
      <c r="M18" s="1011"/>
      <c r="N18" s="1011"/>
      <c r="O18" s="1136"/>
      <c r="P18" s="1136"/>
      <c r="Q18" s="1011"/>
    </row>
    <row r="19" spans="1:17" hidden="1" x14ac:dyDescent="0.25">
      <c r="A19" s="1057" t="s">
        <v>123</v>
      </c>
      <c r="B19" s="1058">
        <v>1</v>
      </c>
      <c r="C19" s="1051">
        <v>1</v>
      </c>
      <c r="D19" s="1052"/>
      <c r="E19" s="1052"/>
      <c r="F19" s="1052"/>
      <c r="G19" s="1052"/>
      <c r="H19" s="1052"/>
      <c r="I19" s="1011"/>
      <c r="J19" s="1011"/>
      <c r="K19" s="1011"/>
      <c r="L19" s="1011"/>
      <c r="M19" s="1011"/>
      <c r="N19" s="1011"/>
      <c r="O19" s="1136"/>
      <c r="P19" s="1136"/>
      <c r="Q19" s="1011"/>
    </row>
    <row r="20" spans="1:17" hidden="1" x14ac:dyDescent="0.25">
      <c r="A20" s="1057" t="s">
        <v>124</v>
      </c>
      <c r="B20" s="1058">
        <v>2</v>
      </c>
      <c r="C20" s="1051">
        <v>1</v>
      </c>
      <c r="D20" s="1052"/>
      <c r="E20" s="1052"/>
      <c r="F20" s="1052"/>
      <c r="G20" s="1052"/>
      <c r="H20" s="1052"/>
      <c r="I20" s="1011"/>
      <c r="J20" s="1011"/>
      <c r="K20" s="1011"/>
      <c r="L20" s="1011"/>
      <c r="M20" s="1011"/>
      <c r="N20" s="1011"/>
      <c r="O20" s="1136"/>
      <c r="P20" s="1136"/>
      <c r="Q20" s="1011"/>
    </row>
    <row r="21" spans="1:17" hidden="1" x14ac:dyDescent="0.25">
      <c r="A21" s="1057" t="s">
        <v>125</v>
      </c>
      <c r="B21" s="1058">
        <v>4</v>
      </c>
      <c r="C21" s="1049">
        <v>4.5</v>
      </c>
      <c r="D21" s="1049"/>
      <c r="E21" s="1049"/>
      <c r="F21" s="1049"/>
      <c r="G21" s="1049"/>
      <c r="H21" s="1052"/>
      <c r="I21" s="1011"/>
      <c r="J21" s="1011"/>
      <c r="K21" s="1011"/>
      <c r="L21" s="1011"/>
      <c r="M21" s="1011"/>
      <c r="N21" s="1011"/>
      <c r="O21" s="1133"/>
      <c r="P21" s="1133"/>
      <c r="Q21" s="1011"/>
    </row>
    <row r="22" spans="1:17" hidden="1" x14ac:dyDescent="0.25">
      <c r="A22" s="1057" t="s">
        <v>126</v>
      </c>
      <c r="B22" s="1058">
        <v>1</v>
      </c>
      <c r="C22" s="1051">
        <v>1</v>
      </c>
      <c r="D22" s="1052"/>
      <c r="E22" s="1052"/>
      <c r="F22" s="1052"/>
      <c r="G22" s="1052"/>
      <c r="H22" s="1050"/>
      <c r="I22" s="1011"/>
      <c r="J22" s="1011"/>
      <c r="K22" s="1011"/>
      <c r="L22" s="1011"/>
      <c r="M22" s="1011"/>
      <c r="N22" s="1011"/>
      <c r="O22" s="1133"/>
      <c r="P22" s="1133"/>
      <c r="Q22" s="1011"/>
    </row>
    <row r="23" spans="1:17" hidden="1" x14ac:dyDescent="0.25">
      <c r="A23" s="1057" t="s">
        <v>127</v>
      </c>
      <c r="B23" s="1058">
        <v>2</v>
      </c>
      <c r="C23" s="1050">
        <v>2</v>
      </c>
      <c r="D23" s="1050"/>
      <c r="E23" s="1050"/>
      <c r="F23" s="1050"/>
      <c r="G23" s="1050"/>
      <c r="H23" s="1050"/>
      <c r="I23" s="1011"/>
      <c r="J23" s="1011"/>
      <c r="K23" s="1011"/>
      <c r="L23" s="1011"/>
      <c r="M23" s="1011"/>
      <c r="N23" s="1011"/>
      <c r="O23" s="1133"/>
      <c r="P23" s="1133"/>
      <c r="Q23" s="1011"/>
    </row>
    <row r="24" spans="1:17" ht="15.75" hidden="1" thickBot="1" x14ac:dyDescent="0.3">
      <c r="A24" s="1059" t="s">
        <v>128</v>
      </c>
      <c r="B24" s="1060">
        <v>1</v>
      </c>
      <c r="C24" s="1061">
        <v>1</v>
      </c>
      <c r="D24" s="1062"/>
      <c r="E24" s="1062"/>
      <c r="F24" s="1062"/>
      <c r="G24" s="1062"/>
      <c r="H24" s="1062"/>
      <c r="I24" s="1011"/>
      <c r="J24" s="1011"/>
      <c r="K24" s="1011"/>
      <c r="L24" s="1011"/>
      <c r="M24" s="1011"/>
      <c r="N24" s="1011"/>
      <c r="O24" s="1133"/>
      <c r="P24" s="1133"/>
      <c r="Q24" s="1011"/>
    </row>
    <row r="25" spans="1:17" ht="15.75" hidden="1" thickBot="1" x14ac:dyDescent="0.3">
      <c r="A25" s="1063" t="s">
        <v>7</v>
      </c>
      <c r="B25" s="1064">
        <f>SUM(B15:B24)</f>
        <v>23</v>
      </c>
      <c r="C25" s="1065">
        <f>SUM(C15:C24)</f>
        <v>22.66</v>
      </c>
      <c r="D25" s="1065">
        <f>SUM(D15:D24)</f>
        <v>0</v>
      </c>
      <c r="E25" s="1065">
        <f>SUM(E15:E24)</f>
        <v>0</v>
      </c>
      <c r="F25" s="1065">
        <f>SUM(F15:F24)</f>
        <v>0</v>
      </c>
      <c r="G25" s="1065">
        <f t="shared" ref="G25" si="2">SUM(G15:G24)</f>
        <v>0</v>
      </c>
      <c r="H25" s="1065">
        <f t="shared" ref="H25" si="3">SUM(H15:H24)</f>
        <v>0</v>
      </c>
      <c r="I25" s="1011"/>
      <c r="J25" s="1011"/>
      <c r="K25" s="1011"/>
      <c r="L25" s="1011"/>
      <c r="M25" s="1011"/>
      <c r="N25" s="1011"/>
      <c r="O25" s="1133"/>
      <c r="P25" s="1133"/>
      <c r="Q25" s="1011"/>
    </row>
    <row r="26" spans="1:17" x14ac:dyDescent="0.25">
      <c r="A26" s="1011"/>
      <c r="B26" s="1011"/>
      <c r="C26" s="1011"/>
      <c r="D26" s="1011"/>
      <c r="E26" s="1011"/>
      <c r="F26" s="1011"/>
      <c r="G26" s="1011"/>
      <c r="H26" s="1011"/>
      <c r="I26" s="1011"/>
      <c r="J26" s="1011"/>
      <c r="K26" s="1011"/>
      <c r="L26" s="1011"/>
      <c r="M26" s="1011"/>
      <c r="N26" s="1011"/>
      <c r="O26" s="1133"/>
      <c r="P26" s="1133"/>
      <c r="Q26" s="1011"/>
    </row>
    <row r="27" spans="1:17" x14ac:dyDescent="0.25">
      <c r="A27" s="1011"/>
      <c r="B27" s="1011"/>
      <c r="C27" s="1011"/>
      <c r="D27" s="1011"/>
      <c r="E27" s="1011"/>
      <c r="F27" s="1011"/>
      <c r="G27" s="1011"/>
      <c r="H27" s="1011"/>
      <c r="I27" s="1011"/>
      <c r="J27" s="1011"/>
      <c r="K27" s="1011"/>
      <c r="L27" s="1011"/>
      <c r="M27" s="1011"/>
      <c r="N27" s="1011"/>
      <c r="O27" s="1133"/>
      <c r="P27" s="1133"/>
      <c r="Q27" s="1011"/>
    </row>
    <row r="28" spans="1:17" x14ac:dyDescent="0.25">
      <c r="A28" s="1011"/>
      <c r="B28" s="1011"/>
      <c r="C28" s="1011"/>
      <c r="D28" s="1011"/>
      <c r="E28" s="1011"/>
      <c r="F28" s="1011"/>
      <c r="G28" s="1011"/>
      <c r="H28" s="1011"/>
      <c r="I28" s="1011"/>
      <c r="J28" s="1011"/>
      <c r="K28" s="1011"/>
      <c r="L28" s="1011"/>
      <c r="M28" s="1011"/>
      <c r="N28" s="1011"/>
      <c r="O28" s="1133"/>
      <c r="P28" s="1133"/>
      <c r="Q28" s="1011"/>
    </row>
    <row r="29" spans="1:17" x14ac:dyDescent="0.25">
      <c r="A29" s="1011"/>
      <c r="B29" s="1011"/>
      <c r="C29" s="1011"/>
      <c r="D29" s="1011"/>
      <c r="E29" s="1011"/>
      <c r="F29" s="1011"/>
      <c r="G29" s="1011"/>
      <c r="H29" s="1011"/>
      <c r="I29" s="1011"/>
      <c r="J29" s="1011"/>
      <c r="K29" s="1011"/>
      <c r="L29" s="1011"/>
      <c r="M29" s="1011"/>
      <c r="N29" s="1011"/>
      <c r="O29" s="1133"/>
      <c r="P29" s="1133"/>
      <c r="Q29" s="1011"/>
    </row>
    <row r="30" spans="1:17" x14ac:dyDescent="0.25">
      <c r="A30" s="1011"/>
      <c r="B30" s="1011"/>
      <c r="C30" s="1011"/>
      <c r="D30" s="1011"/>
      <c r="E30" s="1011"/>
      <c r="F30" s="1011"/>
      <c r="G30" s="1011"/>
      <c r="H30" s="1011"/>
      <c r="I30" s="1011"/>
      <c r="J30" s="1011"/>
      <c r="K30" s="1011"/>
      <c r="L30" s="1011"/>
      <c r="M30" s="1011"/>
      <c r="N30" s="1011"/>
      <c r="O30" s="1133"/>
      <c r="P30" s="1133"/>
      <c r="Q30" s="1011"/>
    </row>
    <row r="31" spans="1:17" x14ac:dyDescent="0.25">
      <c r="A31" s="1011"/>
      <c r="B31" s="1011"/>
      <c r="C31" s="1011"/>
      <c r="D31" s="1011"/>
      <c r="E31" s="1011"/>
      <c r="F31" s="1011"/>
      <c r="G31" s="1011"/>
      <c r="H31" s="1011"/>
      <c r="I31" s="1011"/>
      <c r="J31" s="1011"/>
      <c r="K31" s="1011"/>
      <c r="L31" s="1011"/>
      <c r="M31" s="1011"/>
      <c r="N31" s="1011"/>
      <c r="O31" s="1133"/>
      <c r="P31" s="1133"/>
      <c r="Q31" s="1011"/>
    </row>
    <row r="32" spans="1:17" x14ac:dyDescent="0.25">
      <c r="A32" s="1011"/>
      <c r="B32" s="1011"/>
      <c r="C32" s="1011"/>
      <c r="D32" s="1011"/>
      <c r="E32" s="1011"/>
      <c r="F32" s="1011"/>
      <c r="G32" s="1011"/>
      <c r="H32" s="1011"/>
      <c r="I32" s="1011"/>
      <c r="J32" s="1011"/>
      <c r="K32" s="1011"/>
      <c r="L32" s="1011"/>
      <c r="M32" s="1011"/>
      <c r="N32" s="1011"/>
      <c r="O32" s="1133"/>
      <c r="P32" s="1133"/>
      <c r="Q32" s="1011"/>
    </row>
    <row r="33" spans="1:17" x14ac:dyDescent="0.25">
      <c r="A33" s="1011"/>
      <c r="B33" s="1011"/>
      <c r="C33" s="1011"/>
      <c r="D33" s="1011"/>
      <c r="E33" s="1011"/>
      <c r="F33" s="1011"/>
      <c r="G33" s="1011"/>
      <c r="H33" s="1011"/>
      <c r="I33" s="1011"/>
      <c r="J33" s="1011"/>
      <c r="K33" s="1011"/>
      <c r="L33" s="1011"/>
      <c r="M33" s="1011"/>
      <c r="N33" s="1011"/>
      <c r="O33" s="1133"/>
      <c r="P33" s="1133"/>
      <c r="Q33" s="1011"/>
    </row>
    <row r="34" spans="1:17" x14ac:dyDescent="0.25">
      <c r="A34" s="1011"/>
      <c r="B34" s="1011"/>
      <c r="C34" s="1011"/>
      <c r="D34" s="1011"/>
      <c r="E34" s="1011"/>
      <c r="F34" s="1011"/>
      <c r="G34" s="1011"/>
      <c r="H34" s="1011"/>
      <c r="I34" s="1011"/>
      <c r="J34" s="1011"/>
      <c r="K34" s="1011"/>
      <c r="L34" s="1011"/>
      <c r="M34" s="1011"/>
      <c r="N34" s="1011"/>
      <c r="O34" s="1133"/>
      <c r="P34" s="1133"/>
      <c r="Q34" s="1011"/>
    </row>
    <row r="35" spans="1:17" x14ac:dyDescent="0.25">
      <c r="A35" s="1011"/>
      <c r="B35" s="1011"/>
      <c r="C35" s="1011"/>
      <c r="D35" s="1011"/>
      <c r="E35" s="1011"/>
      <c r="F35" s="1011"/>
      <c r="G35" s="1011"/>
      <c r="H35" s="1011"/>
      <c r="I35" s="1011"/>
      <c r="J35" s="1011"/>
      <c r="K35" s="1011"/>
      <c r="L35" s="1011"/>
      <c r="M35" s="1011"/>
      <c r="N35" s="1011"/>
      <c r="O35" s="1133"/>
      <c r="P35" s="1133"/>
      <c r="Q35" s="1011"/>
    </row>
    <row r="36" spans="1:17" x14ac:dyDescent="0.25">
      <c r="A36" s="1011"/>
      <c r="B36" s="1011"/>
      <c r="C36" s="1011"/>
      <c r="D36" s="1011"/>
      <c r="E36" s="1011"/>
      <c r="F36" s="1011"/>
      <c r="G36" s="1011"/>
      <c r="H36" s="1011"/>
      <c r="I36" s="1011"/>
      <c r="J36" s="1011"/>
      <c r="K36" s="1011"/>
      <c r="L36" s="1011"/>
      <c r="M36" s="1011"/>
      <c r="N36" s="1011"/>
      <c r="O36" s="1133"/>
      <c r="P36" s="1133"/>
      <c r="Q36" s="1011"/>
    </row>
    <row r="37" spans="1:17" x14ac:dyDescent="0.25">
      <c r="A37" s="1011"/>
      <c r="B37" s="1011"/>
      <c r="C37" s="1011"/>
      <c r="D37" s="1011"/>
      <c r="E37" s="1011"/>
      <c r="F37" s="1011"/>
      <c r="G37" s="1011"/>
      <c r="H37" s="1011"/>
      <c r="I37" s="1011"/>
      <c r="J37" s="1011"/>
      <c r="K37" s="1011"/>
      <c r="L37" s="1011"/>
      <c r="M37" s="1011"/>
      <c r="N37" s="1011"/>
      <c r="O37" s="1133"/>
      <c r="P37" s="1133"/>
      <c r="Q37" s="1011"/>
    </row>
    <row r="38" spans="1:17" x14ac:dyDescent="0.25">
      <c r="A38" s="1011"/>
      <c r="B38" s="1011"/>
      <c r="C38" s="1011"/>
      <c r="D38" s="1011"/>
      <c r="E38" s="1011"/>
      <c r="F38" s="1011"/>
      <c r="G38" s="1011"/>
      <c r="H38" s="1011"/>
      <c r="I38" s="1011"/>
      <c r="J38" s="1011"/>
      <c r="K38" s="1011"/>
      <c r="L38" s="1011"/>
      <c r="M38" s="1011"/>
      <c r="N38" s="1011"/>
      <c r="O38" s="1133"/>
      <c r="P38" s="1133"/>
      <c r="Q38" s="1011"/>
    </row>
    <row r="39" spans="1:17" x14ac:dyDescent="0.25">
      <c r="A39" s="1011"/>
      <c r="B39" s="1011"/>
      <c r="C39" s="1011"/>
      <c r="D39" s="1011"/>
      <c r="E39" s="1011"/>
      <c r="F39" s="1011"/>
      <c r="G39" s="1011"/>
      <c r="H39" s="1011"/>
      <c r="I39" s="1011"/>
      <c r="J39" s="1011"/>
      <c r="K39" s="1011"/>
      <c r="L39" s="1011"/>
      <c r="M39" s="1011"/>
      <c r="N39" s="1011"/>
      <c r="O39" s="1133"/>
      <c r="P39" s="1133"/>
      <c r="Q39" s="1011"/>
    </row>
    <row r="40" spans="1:17" x14ac:dyDescent="0.25">
      <c r="A40" s="1011"/>
      <c r="B40" s="1011"/>
      <c r="C40" s="1011"/>
      <c r="D40" s="1011"/>
      <c r="E40" s="1011"/>
      <c r="F40" s="1011"/>
      <c r="G40" s="1011"/>
      <c r="H40" s="1011"/>
      <c r="I40" s="1011"/>
      <c r="J40" s="1011"/>
      <c r="K40" s="1011"/>
      <c r="L40" s="1011"/>
      <c r="M40" s="1011"/>
      <c r="N40" s="1011"/>
      <c r="O40" s="1133"/>
      <c r="P40" s="1133"/>
      <c r="Q40" s="1011"/>
    </row>
    <row r="41" spans="1:17" x14ac:dyDescent="0.25">
      <c r="A41" s="1011"/>
      <c r="B41" s="1011"/>
      <c r="C41" s="1011"/>
      <c r="D41" s="1011"/>
      <c r="E41" s="1011"/>
      <c r="F41" s="1011"/>
      <c r="G41" s="1011"/>
      <c r="H41" s="1011"/>
      <c r="I41" s="1011"/>
      <c r="J41" s="1011"/>
      <c r="K41" s="1011"/>
      <c r="L41" s="1011"/>
      <c r="M41" s="1011"/>
      <c r="N41" s="1011"/>
      <c r="O41" s="1133"/>
      <c r="P41" s="1133"/>
      <c r="Q41" s="1011"/>
    </row>
    <row r="42" spans="1:17" x14ac:dyDescent="0.25">
      <c r="A42" s="1011"/>
      <c r="B42" s="1011"/>
      <c r="C42" s="1011"/>
      <c r="D42" s="1011"/>
      <c r="E42" s="1011"/>
      <c r="F42" s="1011"/>
      <c r="G42" s="1011"/>
      <c r="H42" s="1011"/>
      <c r="I42" s="1011"/>
      <c r="J42" s="1011"/>
      <c r="K42" s="1011"/>
      <c r="L42" s="1011"/>
      <c r="M42" s="1011"/>
      <c r="N42" s="1011"/>
      <c r="O42" s="1133"/>
      <c r="P42" s="1133"/>
      <c r="Q42" s="1011"/>
    </row>
    <row r="43" spans="1:17" x14ac:dyDescent="0.25">
      <c r="A43" s="1011"/>
      <c r="B43" s="1011"/>
      <c r="C43" s="1011"/>
      <c r="D43" s="1011"/>
      <c r="E43" s="1011"/>
      <c r="F43" s="1011"/>
      <c r="G43" s="1011"/>
      <c r="H43" s="1011"/>
      <c r="I43" s="1011"/>
      <c r="J43" s="1011"/>
      <c r="K43" s="1011"/>
      <c r="L43" s="1011"/>
      <c r="M43" s="1011"/>
      <c r="N43" s="1011"/>
      <c r="O43" s="1133"/>
      <c r="P43" s="1133"/>
      <c r="Q43" s="1011"/>
    </row>
    <row r="44" spans="1:17" x14ac:dyDescent="0.25">
      <c r="A44" s="1011"/>
      <c r="B44" s="1011"/>
      <c r="C44" s="1011"/>
      <c r="D44" s="1011"/>
      <c r="E44" s="1011"/>
      <c r="F44" s="1011"/>
      <c r="G44" s="1011"/>
      <c r="H44" s="1011"/>
      <c r="I44" s="1011"/>
      <c r="J44" s="1011"/>
      <c r="K44" s="1011"/>
      <c r="L44" s="1011"/>
      <c r="M44" s="1011"/>
      <c r="N44" s="1011"/>
      <c r="O44" s="1133"/>
      <c r="P44" s="1133"/>
      <c r="Q44" s="1011"/>
    </row>
    <row r="45" spans="1:17" x14ac:dyDescent="0.25">
      <c r="A45" s="1011"/>
      <c r="B45" s="1011"/>
      <c r="C45" s="1011"/>
      <c r="D45" s="1011"/>
      <c r="E45" s="1011"/>
      <c r="F45" s="1011"/>
      <c r="G45" s="1011"/>
      <c r="H45" s="1011"/>
      <c r="I45" s="1011"/>
      <c r="J45" s="1011"/>
      <c r="K45" s="1011"/>
      <c r="L45" s="1011"/>
      <c r="M45" s="1011"/>
      <c r="N45" s="1011"/>
      <c r="O45" s="1133"/>
      <c r="P45" s="1133"/>
      <c r="Q45" s="1011"/>
    </row>
    <row r="46" spans="1:17" x14ac:dyDescent="0.25">
      <c r="A46" s="1011"/>
      <c r="B46" s="1011"/>
      <c r="C46" s="1011"/>
      <c r="D46" s="1011"/>
      <c r="E46" s="1011"/>
      <c r="F46" s="1011"/>
      <c r="G46" s="1011"/>
      <c r="H46" s="1011"/>
      <c r="I46" s="1011"/>
      <c r="J46" s="1011"/>
      <c r="K46" s="1011"/>
      <c r="L46" s="1011"/>
      <c r="M46" s="1011"/>
      <c r="N46" s="1011"/>
      <c r="O46" s="1133"/>
      <c r="P46" s="1133"/>
      <c r="Q46" s="1011"/>
    </row>
    <row r="47" spans="1:17" x14ac:dyDescent="0.25">
      <c r="A47" s="1011"/>
      <c r="B47" s="1011"/>
      <c r="C47" s="1011"/>
      <c r="D47" s="1011"/>
      <c r="E47" s="1011"/>
      <c r="F47" s="1011"/>
      <c r="G47" s="1011"/>
      <c r="H47" s="1011"/>
      <c r="I47" s="1011"/>
      <c r="J47" s="1011"/>
      <c r="K47" s="1011"/>
      <c r="L47" s="1011"/>
      <c r="M47" s="1011"/>
      <c r="N47" s="1011"/>
      <c r="O47" s="1133"/>
      <c r="P47" s="1133"/>
      <c r="Q47" s="1011"/>
    </row>
    <row r="48" spans="1:17" x14ac:dyDescent="0.25">
      <c r="A48" s="1011"/>
      <c r="B48" s="1011"/>
      <c r="C48" s="1011"/>
      <c r="D48" s="1011"/>
      <c r="E48" s="1011"/>
      <c r="F48" s="1011"/>
      <c r="G48" s="1011"/>
      <c r="H48" s="1011"/>
      <c r="I48" s="1011"/>
      <c r="J48" s="1011"/>
      <c r="K48" s="1011"/>
      <c r="L48" s="1011"/>
      <c r="M48" s="1011"/>
      <c r="N48" s="1011"/>
      <c r="O48" s="1133"/>
      <c r="P48" s="1133"/>
      <c r="Q48" s="1011"/>
    </row>
    <row r="49" spans="1:17" x14ac:dyDescent="0.25">
      <c r="A49" s="1011"/>
      <c r="B49" s="1011"/>
      <c r="C49" s="1011"/>
      <c r="D49" s="1011"/>
      <c r="E49" s="1011"/>
      <c r="F49" s="1011"/>
      <c r="G49" s="1011"/>
      <c r="H49" s="1011"/>
      <c r="I49" s="1011"/>
      <c r="J49" s="1011"/>
      <c r="K49" s="1011"/>
      <c r="L49" s="1011"/>
      <c r="M49" s="1011"/>
      <c r="N49" s="1011"/>
      <c r="O49" s="1133"/>
      <c r="P49" s="1133"/>
      <c r="Q49" s="1011"/>
    </row>
    <row r="50" spans="1:17" x14ac:dyDescent="0.25">
      <c r="A50" s="1011"/>
      <c r="B50" s="1011"/>
      <c r="C50" s="1011"/>
      <c r="D50" s="1011"/>
      <c r="E50" s="1011"/>
      <c r="F50" s="1011"/>
      <c r="G50" s="1011"/>
      <c r="H50" s="1011"/>
      <c r="I50" s="1011"/>
      <c r="J50" s="1011"/>
      <c r="K50" s="1011"/>
      <c r="L50" s="1011"/>
      <c r="M50" s="1011"/>
      <c r="N50" s="1011"/>
      <c r="O50" s="1133"/>
      <c r="P50" s="1133"/>
      <c r="Q50" s="1011"/>
    </row>
    <row r="51" spans="1:17" x14ac:dyDescent="0.25">
      <c r="A51" s="1011"/>
      <c r="B51" s="1011"/>
      <c r="C51" s="1011"/>
      <c r="D51" s="1011"/>
      <c r="E51" s="1011"/>
      <c r="F51" s="1011"/>
      <c r="G51" s="1011"/>
      <c r="H51" s="1011"/>
      <c r="I51" s="1011"/>
      <c r="J51" s="1011"/>
      <c r="K51" s="1011"/>
      <c r="L51" s="1011"/>
      <c r="M51" s="1011"/>
      <c r="N51" s="1011"/>
      <c r="O51" s="1133"/>
      <c r="P51" s="1133"/>
      <c r="Q51" s="1011"/>
    </row>
    <row r="52" spans="1:17" x14ac:dyDescent="0.25">
      <c r="A52" s="1011"/>
      <c r="B52" s="1011"/>
      <c r="C52" s="1011"/>
      <c r="D52" s="1011"/>
      <c r="E52" s="1011"/>
      <c r="F52" s="1011"/>
      <c r="G52" s="1011"/>
      <c r="H52" s="1011"/>
      <c r="I52" s="1011"/>
      <c r="J52" s="1011"/>
      <c r="K52" s="1011"/>
      <c r="L52" s="1011"/>
      <c r="M52" s="1011"/>
      <c r="N52" s="1011"/>
      <c r="O52" s="1133"/>
      <c r="P52" s="1133"/>
      <c r="Q52" s="1011"/>
    </row>
    <row r="53" spans="1:17" x14ac:dyDescent="0.25">
      <c r="A53" s="1011"/>
      <c r="B53" s="1011"/>
      <c r="C53" s="1011"/>
      <c r="D53" s="1011"/>
      <c r="E53" s="1011"/>
      <c r="F53" s="1011"/>
      <c r="G53" s="1011"/>
      <c r="H53" s="1011"/>
      <c r="I53" s="1011"/>
      <c r="J53" s="1011"/>
      <c r="K53" s="1011"/>
      <c r="L53" s="1011"/>
      <c r="M53" s="1011"/>
      <c r="N53" s="1011"/>
      <c r="O53" s="1133"/>
      <c r="P53" s="1133"/>
      <c r="Q53" s="1011"/>
    </row>
    <row r="54" spans="1:17" x14ac:dyDescent="0.25">
      <c r="A54" s="1011"/>
      <c r="B54" s="1011"/>
      <c r="C54" s="1011"/>
      <c r="D54" s="1011"/>
      <c r="E54" s="1011"/>
      <c r="F54" s="1011"/>
      <c r="G54" s="1011"/>
      <c r="H54" s="1011"/>
      <c r="I54" s="1011"/>
      <c r="J54" s="1011"/>
      <c r="K54" s="1011"/>
      <c r="L54" s="1011"/>
      <c r="M54" s="1011"/>
      <c r="N54" s="1011"/>
      <c r="O54" s="1133"/>
      <c r="P54" s="1133"/>
      <c r="Q54" s="1011"/>
    </row>
    <row r="55" spans="1:17" x14ac:dyDescent="0.25">
      <c r="A55" s="1011"/>
      <c r="B55" s="1011"/>
      <c r="C55" s="1011"/>
      <c r="D55" s="1011"/>
      <c r="E55" s="1011"/>
      <c r="F55" s="1011"/>
      <c r="G55" s="1011"/>
      <c r="H55" s="1011"/>
      <c r="I55" s="1011"/>
      <c r="J55" s="1011"/>
      <c r="K55" s="1011"/>
      <c r="L55" s="1011"/>
      <c r="M55" s="1011"/>
      <c r="N55" s="1011"/>
      <c r="O55" s="1133"/>
      <c r="P55" s="1133"/>
      <c r="Q55" s="1011"/>
    </row>
    <row r="56" spans="1:17" x14ac:dyDescent="0.25">
      <c r="A56" s="1011"/>
      <c r="B56" s="1011"/>
      <c r="C56" s="1011"/>
      <c r="D56" s="1011"/>
      <c r="E56" s="1011"/>
      <c r="F56" s="1011"/>
      <c r="G56" s="1011"/>
      <c r="H56" s="1011"/>
      <c r="I56" s="1011"/>
      <c r="J56" s="1011"/>
      <c r="K56" s="1011"/>
      <c r="L56" s="1011"/>
      <c r="M56" s="1011"/>
      <c r="N56" s="1011"/>
      <c r="O56" s="1133"/>
      <c r="P56" s="1133"/>
      <c r="Q56" s="1011"/>
    </row>
    <row r="57" spans="1:17" x14ac:dyDescent="0.25">
      <c r="A57" s="1011"/>
      <c r="B57" s="1011"/>
      <c r="C57" s="1011"/>
      <c r="D57" s="1011"/>
      <c r="E57" s="1011"/>
      <c r="F57" s="1011"/>
      <c r="G57" s="1011"/>
      <c r="H57" s="1011"/>
      <c r="I57" s="1011"/>
      <c r="J57" s="1011"/>
      <c r="K57" s="1011"/>
      <c r="L57" s="1011"/>
      <c r="M57" s="1011"/>
      <c r="N57" s="1011"/>
      <c r="O57" s="1133"/>
      <c r="P57" s="1133"/>
      <c r="Q57" s="1011"/>
    </row>
    <row r="58" spans="1:17" x14ac:dyDescent="0.25">
      <c r="A58" s="1011"/>
      <c r="B58" s="1011"/>
      <c r="C58" s="1011"/>
      <c r="D58" s="1011"/>
      <c r="E58" s="1011"/>
      <c r="F58" s="1011"/>
      <c r="G58" s="1011"/>
      <c r="H58" s="1011"/>
      <c r="I58" s="1011"/>
      <c r="J58" s="1011"/>
      <c r="K58" s="1011"/>
      <c r="L58" s="1011"/>
      <c r="M58" s="1011"/>
      <c r="N58" s="1011"/>
      <c r="O58" s="1133"/>
      <c r="P58" s="1133"/>
      <c r="Q58" s="1011"/>
    </row>
    <row r="59" spans="1:17" x14ac:dyDescent="0.25">
      <c r="A59" s="1011"/>
      <c r="B59" s="1011"/>
      <c r="C59" s="1011"/>
      <c r="D59" s="1011"/>
      <c r="E59" s="1011"/>
      <c r="F59" s="1011"/>
      <c r="G59" s="1011"/>
      <c r="H59" s="1011"/>
      <c r="I59" s="1011"/>
      <c r="J59" s="1011"/>
      <c r="K59" s="1011"/>
      <c r="L59" s="1011"/>
      <c r="M59" s="1011"/>
      <c r="N59" s="1011"/>
      <c r="O59" s="1133"/>
      <c r="P59" s="1133"/>
      <c r="Q59" s="1011"/>
    </row>
    <row r="60" spans="1:17" x14ac:dyDescent="0.25">
      <c r="A60" s="1011"/>
      <c r="B60" s="1011"/>
      <c r="C60" s="1011"/>
      <c r="D60" s="1011"/>
      <c r="E60" s="1011"/>
      <c r="F60" s="1011"/>
      <c r="G60" s="1011"/>
      <c r="H60" s="1011"/>
      <c r="I60" s="1011"/>
      <c r="J60" s="1011"/>
      <c r="K60" s="1011"/>
      <c r="L60" s="1011"/>
      <c r="M60" s="1011"/>
      <c r="N60" s="1011"/>
      <c r="O60" s="1133"/>
      <c r="P60" s="1133"/>
      <c r="Q60" s="1011"/>
    </row>
    <row r="61" spans="1:17" x14ac:dyDescent="0.25">
      <c r="A61" s="1011"/>
      <c r="B61" s="1011"/>
      <c r="C61" s="1011"/>
      <c r="D61" s="1011"/>
      <c r="E61" s="1011"/>
      <c r="F61" s="1011"/>
      <c r="G61" s="1011"/>
      <c r="H61" s="1011"/>
      <c r="I61" s="1011"/>
      <c r="J61" s="1011"/>
      <c r="K61" s="1011"/>
      <c r="L61" s="1011"/>
      <c r="M61" s="1011"/>
      <c r="N61" s="1011"/>
      <c r="O61" s="1133"/>
      <c r="P61" s="1133"/>
      <c r="Q61" s="1011"/>
    </row>
    <row r="62" spans="1:17" x14ac:dyDescent="0.25">
      <c r="A62" s="1011"/>
      <c r="B62" s="1011"/>
      <c r="C62" s="1011"/>
      <c r="D62" s="1011"/>
      <c r="E62" s="1011"/>
      <c r="F62" s="1011"/>
      <c r="G62" s="1011"/>
      <c r="H62" s="1011"/>
      <c r="I62" s="1011"/>
      <c r="J62" s="1011"/>
      <c r="K62" s="1011"/>
      <c r="L62" s="1011"/>
      <c r="M62" s="1011"/>
      <c r="N62" s="1011"/>
      <c r="O62" s="1133"/>
      <c r="P62" s="1133"/>
      <c r="Q62" s="1011"/>
    </row>
    <row r="63" spans="1:17" x14ac:dyDescent="0.25">
      <c r="A63" s="1011"/>
      <c r="B63" s="1011"/>
      <c r="C63" s="1011"/>
      <c r="D63" s="1011"/>
      <c r="E63" s="1011"/>
      <c r="F63" s="1011"/>
      <c r="G63" s="1011"/>
      <c r="H63" s="1011"/>
      <c r="I63" s="1011"/>
      <c r="J63" s="1011"/>
      <c r="K63" s="1011"/>
      <c r="L63" s="1011"/>
      <c r="M63" s="1011"/>
      <c r="N63" s="1011"/>
      <c r="O63" s="1133"/>
      <c r="P63" s="1133"/>
      <c r="Q63" s="1011"/>
    </row>
    <row r="64" spans="1:17" x14ac:dyDescent="0.25">
      <c r="A64" s="1011"/>
      <c r="B64" s="1011"/>
      <c r="C64" s="1011"/>
      <c r="D64" s="1011"/>
      <c r="E64" s="1011"/>
      <c r="F64" s="1011"/>
      <c r="G64" s="1011"/>
      <c r="H64" s="1011"/>
      <c r="I64" s="1011"/>
      <c r="J64" s="1011"/>
      <c r="K64" s="1011"/>
      <c r="L64" s="1011"/>
      <c r="M64" s="1011"/>
      <c r="N64" s="1011"/>
      <c r="O64" s="1133"/>
      <c r="P64" s="1133"/>
      <c r="Q64" s="1011"/>
    </row>
    <row r="65" spans="1:17" x14ac:dyDescent="0.25">
      <c r="A65" s="1011"/>
      <c r="B65" s="1011"/>
      <c r="C65" s="1011"/>
      <c r="D65" s="1011"/>
      <c r="E65" s="1011"/>
      <c r="F65" s="1011"/>
      <c r="G65" s="1011"/>
      <c r="H65" s="1011"/>
      <c r="I65" s="1011"/>
      <c r="J65" s="1011"/>
      <c r="K65" s="1011"/>
      <c r="L65" s="1011"/>
      <c r="M65" s="1011"/>
      <c r="N65" s="1011"/>
      <c r="O65" s="1133"/>
      <c r="P65" s="1133"/>
      <c r="Q65" s="1011"/>
    </row>
    <row r="66" spans="1:17" x14ac:dyDescent="0.25">
      <c r="A66" s="1011"/>
      <c r="B66" s="1011"/>
      <c r="C66" s="1011"/>
      <c r="D66" s="1011"/>
      <c r="E66" s="1011"/>
      <c r="F66" s="1011"/>
      <c r="G66" s="1011"/>
      <c r="H66" s="1011"/>
      <c r="I66" s="1011"/>
      <c r="J66" s="1011"/>
      <c r="K66" s="1011"/>
      <c r="L66" s="1011"/>
      <c r="M66" s="1011"/>
      <c r="N66" s="1011"/>
      <c r="O66" s="1133"/>
      <c r="P66" s="1133"/>
      <c r="Q66" s="1011"/>
    </row>
    <row r="67" spans="1:17" x14ac:dyDescent="0.25">
      <c r="A67" s="1011"/>
      <c r="B67" s="1011"/>
      <c r="C67" s="1011"/>
      <c r="D67" s="1011"/>
      <c r="E67" s="1011"/>
      <c r="F67" s="1011"/>
      <c r="G67" s="1011"/>
      <c r="H67" s="1011"/>
      <c r="I67" s="1011"/>
      <c r="J67" s="1011"/>
      <c r="K67" s="1011"/>
      <c r="L67" s="1011"/>
      <c r="M67" s="1011"/>
      <c r="N67" s="1011"/>
      <c r="O67" s="1133"/>
      <c r="P67" s="1133"/>
      <c r="Q67" s="1011"/>
    </row>
    <row r="68" spans="1:17" x14ac:dyDescent="0.25">
      <c r="A68" s="1011"/>
      <c r="B68" s="1011"/>
      <c r="C68" s="1011"/>
      <c r="D68" s="1011"/>
      <c r="E68" s="1011"/>
      <c r="F68" s="1011"/>
      <c r="G68" s="1011"/>
      <c r="H68" s="1011"/>
      <c r="I68" s="1011"/>
      <c r="J68" s="1011"/>
      <c r="K68" s="1011"/>
      <c r="L68" s="1011"/>
      <c r="M68" s="1011"/>
      <c r="N68" s="1011"/>
      <c r="O68" s="1133"/>
      <c r="P68" s="1133"/>
      <c r="Q68" s="1011"/>
    </row>
    <row r="69" spans="1:17" x14ac:dyDescent="0.25">
      <c r="A69" s="1011"/>
      <c r="B69" s="1011"/>
      <c r="C69" s="1011"/>
      <c r="D69" s="1011"/>
      <c r="E69" s="1011"/>
      <c r="F69" s="1011"/>
      <c r="G69" s="1011"/>
      <c r="H69" s="1011"/>
      <c r="I69" s="1011"/>
      <c r="J69" s="1011"/>
      <c r="K69" s="1011"/>
      <c r="L69" s="1011"/>
      <c r="M69" s="1011"/>
      <c r="N69" s="1011"/>
      <c r="O69" s="1133"/>
      <c r="P69" s="1133"/>
      <c r="Q69" s="1011"/>
    </row>
    <row r="70" spans="1:17" x14ac:dyDescent="0.25">
      <c r="A70" s="1011"/>
      <c r="B70" s="1011"/>
      <c r="C70" s="1011"/>
      <c r="D70" s="1011"/>
      <c r="E70" s="1011"/>
      <c r="F70" s="1011"/>
      <c r="G70" s="1011"/>
      <c r="H70" s="1011"/>
      <c r="I70" s="1011"/>
      <c r="J70" s="1011"/>
      <c r="K70" s="1011"/>
      <c r="L70" s="1011"/>
      <c r="M70" s="1011"/>
      <c r="N70" s="1011"/>
      <c r="O70" s="1133"/>
      <c r="P70" s="1133"/>
      <c r="Q70" s="1011"/>
    </row>
    <row r="71" spans="1:17" x14ac:dyDescent="0.25">
      <c r="A71" s="1011"/>
      <c r="B71" s="1011"/>
      <c r="C71" s="1011"/>
      <c r="D71" s="1011"/>
      <c r="E71" s="1011"/>
      <c r="F71" s="1011"/>
      <c r="G71" s="1011"/>
      <c r="H71" s="1011"/>
      <c r="I71" s="1011"/>
      <c r="J71" s="1011"/>
      <c r="K71" s="1011"/>
      <c r="L71" s="1011"/>
      <c r="M71" s="1011"/>
      <c r="N71" s="1011"/>
      <c r="O71" s="1133"/>
      <c r="P71" s="1133"/>
      <c r="Q71" s="1011"/>
    </row>
    <row r="72" spans="1:17" x14ac:dyDescent="0.25">
      <c r="A72" s="1011"/>
      <c r="B72" s="1011"/>
      <c r="C72" s="1011"/>
      <c r="D72" s="1011"/>
      <c r="E72" s="1011"/>
      <c r="F72" s="1011"/>
      <c r="G72" s="1011"/>
      <c r="H72" s="1011"/>
      <c r="I72" s="1011"/>
      <c r="J72" s="1011"/>
      <c r="K72" s="1011"/>
      <c r="L72" s="1011"/>
      <c r="M72" s="1011"/>
      <c r="N72" s="1011"/>
      <c r="O72" s="1133"/>
      <c r="P72" s="1133"/>
      <c r="Q72" s="1011"/>
    </row>
    <row r="73" spans="1:17" x14ac:dyDescent="0.25">
      <c r="A73" s="1011"/>
      <c r="B73" s="1011"/>
      <c r="C73" s="1011"/>
      <c r="D73" s="1011"/>
      <c r="E73" s="1011"/>
      <c r="F73" s="1011"/>
      <c r="G73" s="1011"/>
      <c r="H73" s="1011"/>
      <c r="I73" s="1011"/>
      <c r="J73" s="1011"/>
      <c r="K73" s="1011"/>
      <c r="L73" s="1011"/>
      <c r="M73" s="1011"/>
      <c r="N73" s="1011"/>
      <c r="O73" s="1133"/>
      <c r="P73" s="1133"/>
      <c r="Q73" s="1011"/>
    </row>
    <row r="74" spans="1:17" x14ac:dyDescent="0.25">
      <c r="A74" s="1011"/>
      <c r="B74" s="1011"/>
      <c r="C74" s="1011"/>
      <c r="D74" s="1011"/>
      <c r="E74" s="1011"/>
      <c r="F74" s="1011"/>
      <c r="G74" s="1011"/>
      <c r="H74" s="1011"/>
      <c r="I74" s="1011"/>
      <c r="J74" s="1011"/>
      <c r="K74" s="1011"/>
      <c r="L74" s="1011"/>
      <c r="M74" s="1011"/>
      <c r="N74" s="1011"/>
      <c r="O74" s="1133"/>
      <c r="P74" s="1133"/>
      <c r="Q74" s="1011"/>
    </row>
    <row r="75" spans="1:17" x14ac:dyDescent="0.25">
      <c r="A75" s="1011"/>
      <c r="B75" s="1011"/>
      <c r="C75" s="1011"/>
      <c r="D75" s="1011"/>
      <c r="E75" s="1011"/>
      <c r="F75" s="1011"/>
      <c r="G75" s="1011"/>
      <c r="H75" s="1011"/>
      <c r="I75" s="1011"/>
      <c r="J75" s="1011"/>
      <c r="K75" s="1011"/>
      <c r="L75" s="1011"/>
      <c r="M75" s="1011"/>
      <c r="N75" s="1011"/>
      <c r="O75" s="1133"/>
      <c r="P75" s="1133"/>
      <c r="Q75" s="1011"/>
    </row>
    <row r="76" spans="1:17" x14ac:dyDescent="0.25">
      <c r="A76" s="1011"/>
      <c r="B76" s="1011"/>
      <c r="C76" s="1011"/>
      <c r="D76" s="1011"/>
      <c r="E76" s="1011"/>
      <c r="F76" s="1011"/>
      <c r="G76" s="1011"/>
      <c r="H76" s="1011"/>
      <c r="I76" s="1011"/>
      <c r="J76" s="1011"/>
      <c r="K76" s="1011"/>
      <c r="L76" s="1011"/>
      <c r="M76" s="1011"/>
      <c r="N76" s="1011"/>
      <c r="O76" s="1133"/>
      <c r="P76" s="1133"/>
      <c r="Q76" s="1011"/>
    </row>
    <row r="77" spans="1:17" x14ac:dyDescent="0.25">
      <c r="A77" s="1011"/>
      <c r="B77" s="1011"/>
      <c r="C77" s="1011"/>
      <c r="D77" s="1011"/>
      <c r="E77" s="1011"/>
      <c r="F77" s="1011"/>
      <c r="G77" s="1011"/>
      <c r="H77" s="1011"/>
      <c r="I77" s="1011"/>
      <c r="J77" s="1011"/>
      <c r="K77" s="1011"/>
      <c r="L77" s="1011"/>
      <c r="M77" s="1011"/>
      <c r="N77" s="1011"/>
      <c r="O77" s="1133"/>
      <c r="P77" s="1133"/>
      <c r="Q77" s="1011"/>
    </row>
    <row r="78" spans="1:17" x14ac:dyDescent="0.25">
      <c r="A78" s="1011"/>
      <c r="B78" s="1011"/>
      <c r="C78" s="1011"/>
      <c r="D78" s="1011"/>
      <c r="E78" s="1011"/>
      <c r="F78" s="1011"/>
      <c r="G78" s="1011"/>
      <c r="H78" s="1011"/>
      <c r="I78" s="1011"/>
      <c r="J78" s="1011"/>
      <c r="K78" s="1011"/>
      <c r="L78" s="1011"/>
      <c r="M78" s="1011"/>
      <c r="N78" s="1011"/>
      <c r="O78" s="1133"/>
      <c r="P78" s="1133"/>
      <c r="Q78" s="1011"/>
    </row>
    <row r="79" spans="1:17" x14ac:dyDescent="0.25">
      <c r="A79" s="1011"/>
      <c r="B79" s="1011"/>
      <c r="C79" s="1011"/>
      <c r="D79" s="1011"/>
      <c r="E79" s="1011"/>
      <c r="F79" s="1011"/>
      <c r="G79" s="1011"/>
      <c r="H79" s="1011"/>
      <c r="I79" s="1011"/>
      <c r="J79" s="1011"/>
      <c r="K79" s="1011"/>
      <c r="L79" s="1011"/>
      <c r="M79" s="1011"/>
      <c r="N79" s="1011"/>
      <c r="O79" s="1133"/>
      <c r="P79" s="1133"/>
      <c r="Q79" s="1011"/>
    </row>
    <row r="80" spans="1:17" x14ac:dyDescent="0.25">
      <c r="A80" s="1011"/>
      <c r="B80" s="1011"/>
      <c r="C80" s="1011"/>
      <c r="D80" s="1011"/>
      <c r="E80" s="1011"/>
      <c r="F80" s="1011"/>
      <c r="G80" s="1011"/>
      <c r="H80" s="1011"/>
      <c r="I80" s="1011"/>
      <c r="J80" s="1011"/>
      <c r="K80" s="1011"/>
      <c r="L80" s="1011"/>
      <c r="M80" s="1011"/>
      <c r="N80" s="1011"/>
      <c r="O80" s="1133"/>
      <c r="P80" s="1133"/>
      <c r="Q80" s="1011"/>
    </row>
    <row r="81" spans="1:17" x14ac:dyDescent="0.25">
      <c r="A81" s="1011"/>
      <c r="B81" s="1011"/>
      <c r="C81" s="1011"/>
      <c r="D81" s="1011"/>
      <c r="E81" s="1011"/>
      <c r="F81" s="1011"/>
      <c r="G81" s="1011"/>
      <c r="H81" s="1011"/>
      <c r="I81" s="1011"/>
      <c r="J81" s="1011"/>
      <c r="K81" s="1011"/>
      <c r="L81" s="1011"/>
      <c r="M81" s="1011"/>
      <c r="N81" s="1011"/>
      <c r="O81" s="1133"/>
      <c r="P81" s="1133"/>
      <c r="Q81" s="1011"/>
    </row>
    <row r="82" spans="1:17" x14ac:dyDescent="0.25">
      <c r="A82" s="1011"/>
      <c r="B82" s="1011"/>
      <c r="C82" s="1011"/>
      <c r="D82" s="1011"/>
      <c r="E82" s="1011"/>
      <c r="F82" s="1011"/>
      <c r="G82" s="1011"/>
      <c r="H82" s="1011"/>
      <c r="I82" s="1011"/>
      <c r="J82" s="1011"/>
      <c r="K82" s="1011"/>
      <c r="L82" s="1011"/>
      <c r="M82" s="1011"/>
      <c r="N82" s="1011"/>
      <c r="O82" s="1133"/>
      <c r="P82" s="1133"/>
      <c r="Q82" s="1011"/>
    </row>
    <row r="83" spans="1:17" x14ac:dyDescent="0.25">
      <c r="A83" s="1011"/>
      <c r="B83" s="1011"/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  <c r="M83" s="1011"/>
      <c r="N83" s="1011"/>
      <c r="O83" s="1133"/>
      <c r="P83" s="1133"/>
      <c r="Q83" s="1011"/>
    </row>
    <row r="84" spans="1:17" x14ac:dyDescent="0.25">
      <c r="A84" s="1011"/>
      <c r="B84" s="1011"/>
      <c r="C84" s="1011"/>
      <c r="D84" s="1011"/>
      <c r="E84" s="1011"/>
      <c r="F84" s="1011"/>
      <c r="G84" s="1011"/>
      <c r="H84" s="1011"/>
      <c r="I84" s="1011"/>
      <c r="J84" s="1011"/>
      <c r="K84" s="1011"/>
      <c r="L84" s="1011"/>
      <c r="M84" s="1011"/>
      <c r="N84" s="1011"/>
      <c r="O84" s="1133"/>
      <c r="P84" s="1133"/>
      <c r="Q84" s="1011"/>
    </row>
    <row r="85" spans="1:17" x14ac:dyDescent="0.25">
      <c r="A85" s="1011"/>
      <c r="B85" s="1011"/>
      <c r="C85" s="1011"/>
      <c r="D85" s="1011"/>
      <c r="E85" s="1011"/>
      <c r="F85" s="1011"/>
      <c r="G85" s="1011"/>
      <c r="H85" s="1011"/>
      <c r="I85" s="1011"/>
      <c r="J85" s="1011"/>
      <c r="K85" s="1011"/>
      <c r="L85" s="1011"/>
      <c r="M85" s="1011"/>
      <c r="N85" s="1011"/>
      <c r="O85" s="1133"/>
      <c r="P85" s="1133"/>
      <c r="Q85" s="1011"/>
    </row>
    <row r="86" spans="1:17" x14ac:dyDescent="0.25">
      <c r="A86" s="1011"/>
      <c r="B86" s="1011"/>
      <c r="C86" s="1011"/>
      <c r="D86" s="1011"/>
      <c r="E86" s="1011"/>
      <c r="F86" s="1011"/>
      <c r="G86" s="1011"/>
      <c r="H86" s="1011"/>
      <c r="I86" s="1011"/>
      <c r="J86" s="1011"/>
      <c r="K86" s="1011"/>
      <c r="L86" s="1011"/>
      <c r="M86" s="1011"/>
      <c r="N86" s="1011"/>
      <c r="O86" s="1133"/>
      <c r="P86" s="1133"/>
      <c r="Q86" s="1011"/>
    </row>
    <row r="87" spans="1:17" x14ac:dyDescent="0.25">
      <c r="A87" s="1011"/>
      <c r="B87" s="1011"/>
      <c r="C87" s="1011"/>
      <c r="D87" s="1011"/>
      <c r="E87" s="1011"/>
      <c r="F87" s="1011"/>
      <c r="G87" s="1011"/>
      <c r="H87" s="1011"/>
      <c r="I87" s="1011"/>
      <c r="J87" s="1011"/>
      <c r="K87" s="1011"/>
      <c r="L87" s="1011"/>
      <c r="M87" s="1011"/>
      <c r="N87" s="1011"/>
      <c r="O87" s="1133"/>
      <c r="P87" s="1133"/>
      <c r="Q87" s="1011"/>
    </row>
    <row r="88" spans="1:17" x14ac:dyDescent="0.25">
      <c r="A88" s="1011"/>
      <c r="B88" s="1011"/>
      <c r="C88" s="1011"/>
      <c r="D88" s="1011"/>
      <c r="E88" s="1011"/>
      <c r="F88" s="1011"/>
      <c r="G88" s="1011"/>
      <c r="H88" s="1011"/>
      <c r="I88" s="1011"/>
      <c r="J88" s="1011"/>
      <c r="K88" s="1011"/>
      <c r="L88" s="1011"/>
      <c r="M88" s="1011"/>
      <c r="N88" s="1011"/>
      <c r="O88" s="1133"/>
      <c r="P88" s="1133"/>
      <c r="Q88" s="1011"/>
    </row>
    <row r="89" spans="1:17" x14ac:dyDescent="0.25">
      <c r="A89" s="1011"/>
      <c r="B89" s="1011"/>
      <c r="C89" s="1011"/>
      <c r="D89" s="1011"/>
      <c r="E89" s="1011"/>
      <c r="F89" s="1011"/>
      <c r="G89" s="1011"/>
      <c r="H89" s="1011"/>
      <c r="I89" s="1011"/>
      <c r="J89" s="1011"/>
      <c r="K89" s="1011"/>
      <c r="L89" s="1011"/>
      <c r="M89" s="1011"/>
      <c r="N89" s="1011"/>
      <c r="O89" s="1133"/>
      <c r="P89" s="1133"/>
      <c r="Q89" s="1011"/>
    </row>
    <row r="90" spans="1:17" x14ac:dyDescent="0.25">
      <c r="A90" s="1011"/>
      <c r="B90" s="1011"/>
      <c r="C90" s="1011"/>
      <c r="D90" s="1011"/>
      <c r="E90" s="1011"/>
      <c r="F90" s="1011"/>
      <c r="G90" s="1011"/>
      <c r="H90" s="1011"/>
      <c r="I90" s="1011"/>
      <c r="J90" s="1011"/>
      <c r="K90" s="1011"/>
      <c r="L90" s="1011"/>
      <c r="M90" s="1011"/>
      <c r="N90" s="1011"/>
      <c r="O90" s="1133"/>
      <c r="P90" s="1133"/>
      <c r="Q90" s="1011"/>
    </row>
    <row r="91" spans="1:17" x14ac:dyDescent="0.25">
      <c r="A91" s="1011"/>
      <c r="B91" s="1011"/>
      <c r="C91" s="1011"/>
      <c r="D91" s="1011"/>
      <c r="E91" s="1011"/>
      <c r="F91" s="1011"/>
      <c r="G91" s="1011"/>
      <c r="H91" s="1011"/>
      <c r="I91" s="1011"/>
      <c r="J91" s="1011"/>
      <c r="K91" s="1011"/>
      <c r="L91" s="1011"/>
      <c r="M91" s="1011"/>
      <c r="N91" s="1011"/>
      <c r="O91" s="1133"/>
      <c r="P91" s="1133"/>
      <c r="Q91" s="1011"/>
    </row>
    <row r="92" spans="1:17" x14ac:dyDescent="0.25">
      <c r="A92" s="1011"/>
      <c r="B92" s="1011"/>
      <c r="C92" s="1011"/>
      <c r="D92" s="1011"/>
      <c r="E92" s="1011"/>
      <c r="F92" s="1011"/>
      <c r="G92" s="1011"/>
      <c r="H92" s="1011"/>
      <c r="I92" s="1011"/>
      <c r="J92" s="1011"/>
      <c r="K92" s="1011"/>
      <c r="L92" s="1011"/>
      <c r="M92" s="1011"/>
      <c r="N92" s="1011"/>
      <c r="O92" s="1133"/>
      <c r="P92" s="1133"/>
      <c r="Q92" s="1011"/>
    </row>
    <row r="93" spans="1:17" x14ac:dyDescent="0.25">
      <c r="A93" s="1011"/>
      <c r="B93" s="1011"/>
      <c r="C93" s="1011"/>
      <c r="D93" s="1011"/>
      <c r="E93" s="1011"/>
      <c r="F93" s="1011"/>
      <c r="G93" s="1011"/>
      <c r="H93" s="1011"/>
      <c r="I93" s="1011"/>
      <c r="J93" s="1011"/>
      <c r="K93" s="1011"/>
      <c r="L93" s="1011"/>
      <c r="M93" s="1011"/>
      <c r="N93" s="1011"/>
      <c r="O93" s="1133"/>
      <c r="P93" s="1133"/>
      <c r="Q93" s="1011"/>
    </row>
    <row r="94" spans="1:17" x14ac:dyDescent="0.25">
      <c r="A94" s="1011"/>
      <c r="B94" s="1011"/>
      <c r="C94" s="1011"/>
      <c r="D94" s="1011"/>
      <c r="E94" s="1011"/>
      <c r="F94" s="1011"/>
      <c r="G94" s="1011"/>
      <c r="H94" s="1011"/>
      <c r="I94" s="1011"/>
      <c r="J94" s="1011"/>
      <c r="K94" s="1011"/>
      <c r="L94" s="1011"/>
      <c r="M94" s="1011"/>
      <c r="N94" s="1011"/>
      <c r="O94" s="1133"/>
      <c r="P94" s="1133"/>
      <c r="Q94" s="1011"/>
    </row>
    <row r="95" spans="1:17" x14ac:dyDescent="0.25">
      <c r="A95" s="1011"/>
      <c r="B95" s="1011"/>
      <c r="C95" s="1011"/>
      <c r="D95" s="1011"/>
      <c r="E95" s="1011"/>
      <c r="F95" s="1011"/>
      <c r="G95" s="1011"/>
      <c r="H95" s="1011"/>
      <c r="I95" s="1011"/>
      <c r="J95" s="1011"/>
      <c r="K95" s="1011"/>
      <c r="L95" s="1011"/>
      <c r="M95" s="1011"/>
      <c r="N95" s="1011"/>
      <c r="O95" s="1133"/>
      <c r="P95" s="1133"/>
      <c r="Q95" s="1011"/>
    </row>
    <row r="96" spans="1:17" x14ac:dyDescent="0.25">
      <c r="A96" s="1011"/>
      <c r="B96" s="1011"/>
      <c r="C96" s="1011"/>
      <c r="D96" s="1011"/>
      <c r="E96" s="1011"/>
      <c r="F96" s="1011"/>
      <c r="G96" s="1011"/>
      <c r="H96" s="1011"/>
      <c r="I96" s="1011"/>
      <c r="J96" s="1011"/>
      <c r="K96" s="1011"/>
      <c r="L96" s="1011"/>
      <c r="M96" s="1011"/>
      <c r="N96" s="1011"/>
      <c r="O96" s="1133"/>
      <c r="P96" s="1133"/>
      <c r="Q96" s="1011"/>
    </row>
    <row r="97" spans="1:17" x14ac:dyDescent="0.25">
      <c r="A97" s="1011"/>
      <c r="B97" s="1011"/>
      <c r="C97" s="1011"/>
      <c r="D97" s="1011"/>
      <c r="E97" s="1011"/>
      <c r="F97" s="1011"/>
      <c r="G97" s="1011"/>
      <c r="H97" s="1011"/>
      <c r="I97" s="1011"/>
      <c r="J97" s="1011"/>
      <c r="K97" s="1011"/>
      <c r="L97" s="1011"/>
      <c r="M97" s="1011"/>
      <c r="N97" s="1011"/>
      <c r="O97" s="1133"/>
      <c r="P97" s="1133"/>
      <c r="Q97" s="1011"/>
    </row>
    <row r="98" spans="1:17" x14ac:dyDescent="0.25">
      <c r="A98" s="1011"/>
      <c r="B98" s="1011"/>
      <c r="C98" s="1011"/>
      <c r="D98" s="1011"/>
      <c r="E98" s="1011"/>
      <c r="F98" s="1011"/>
      <c r="G98" s="1011"/>
      <c r="H98" s="1011"/>
      <c r="I98" s="1011"/>
      <c r="J98" s="1011"/>
      <c r="K98" s="1011"/>
      <c r="L98" s="1011"/>
      <c r="M98" s="1011"/>
      <c r="N98" s="1011"/>
      <c r="O98" s="1133"/>
      <c r="P98" s="1133"/>
      <c r="Q98" s="1011"/>
    </row>
    <row r="99" spans="1:17" x14ac:dyDescent="0.25">
      <c r="A99" s="1011"/>
      <c r="B99" s="1011"/>
      <c r="C99" s="1011"/>
      <c r="D99" s="1011"/>
      <c r="E99" s="1011"/>
      <c r="F99" s="1011"/>
      <c r="G99" s="1011"/>
      <c r="H99" s="1011"/>
      <c r="I99" s="1011"/>
      <c r="J99" s="1011"/>
      <c r="K99" s="1011"/>
      <c r="L99" s="1011"/>
      <c r="M99" s="1011"/>
      <c r="N99" s="1011"/>
      <c r="O99" s="1133"/>
      <c r="P99" s="1133"/>
      <c r="Q99" s="1011"/>
    </row>
    <row r="100" spans="1:17" x14ac:dyDescent="0.25">
      <c r="A100" s="1011"/>
      <c r="B100" s="1011"/>
      <c r="C100" s="1011"/>
      <c r="D100" s="1011"/>
      <c r="E100" s="1011"/>
      <c r="F100" s="1011"/>
      <c r="G100" s="1011"/>
      <c r="H100" s="1011"/>
      <c r="I100" s="1011"/>
      <c r="J100" s="1011"/>
      <c r="K100" s="1011"/>
      <c r="L100" s="1011"/>
      <c r="M100" s="1011"/>
      <c r="N100" s="1011"/>
      <c r="O100" s="1133"/>
      <c r="P100" s="1133"/>
      <c r="Q100" s="1011"/>
    </row>
    <row r="101" spans="1:17" x14ac:dyDescent="0.25">
      <c r="A101" s="1011"/>
      <c r="B101" s="1011"/>
      <c r="C101" s="1011"/>
      <c r="D101" s="1011"/>
      <c r="E101" s="1011"/>
      <c r="F101" s="1011"/>
      <c r="G101" s="1011"/>
      <c r="H101" s="1011"/>
      <c r="I101" s="1011"/>
      <c r="J101" s="1011"/>
      <c r="K101" s="1011"/>
      <c r="L101" s="1011"/>
      <c r="M101" s="1011"/>
      <c r="N101" s="1011"/>
      <c r="O101" s="1133"/>
      <c r="P101" s="1133"/>
      <c r="Q101" s="1011"/>
    </row>
    <row r="102" spans="1:17" x14ac:dyDescent="0.25">
      <c r="A102" s="1011"/>
      <c r="B102" s="1011"/>
      <c r="C102" s="1011"/>
      <c r="D102" s="1011"/>
      <c r="E102" s="1011"/>
      <c r="F102" s="1011"/>
      <c r="G102" s="1011"/>
      <c r="H102" s="1011"/>
      <c r="I102" s="1011"/>
      <c r="J102" s="1011"/>
      <c r="K102" s="1011"/>
      <c r="L102" s="1011"/>
      <c r="M102" s="1011"/>
      <c r="N102" s="1011"/>
      <c r="O102" s="1133"/>
      <c r="P102" s="1133"/>
      <c r="Q102" s="1011"/>
    </row>
    <row r="103" spans="1:17" x14ac:dyDescent="0.25">
      <c r="A103" s="1011"/>
      <c r="B103" s="1011"/>
      <c r="C103" s="1011"/>
      <c r="D103" s="1011"/>
      <c r="E103" s="1011"/>
      <c r="F103" s="1011"/>
      <c r="G103" s="1011"/>
      <c r="H103" s="1011"/>
      <c r="I103" s="1011"/>
      <c r="J103" s="1011"/>
      <c r="K103" s="1011"/>
      <c r="L103" s="1011"/>
      <c r="M103" s="1011"/>
      <c r="N103" s="1011"/>
      <c r="O103" s="1133"/>
      <c r="P103" s="1133"/>
      <c r="Q103" s="1011"/>
    </row>
    <row r="104" spans="1:17" x14ac:dyDescent="0.25">
      <c r="A104" s="1011"/>
      <c r="B104" s="1011"/>
      <c r="C104" s="1011"/>
      <c r="D104" s="1011"/>
      <c r="E104" s="1011"/>
      <c r="F104" s="1011"/>
      <c r="G104" s="1011"/>
      <c r="H104" s="1011"/>
      <c r="I104" s="1011"/>
      <c r="J104" s="1011"/>
      <c r="K104" s="1011"/>
      <c r="L104" s="1011"/>
      <c r="M104" s="1011"/>
      <c r="N104" s="1011"/>
      <c r="O104" s="1133"/>
      <c r="P104" s="1133"/>
      <c r="Q104" s="1011"/>
    </row>
    <row r="105" spans="1:17" x14ac:dyDescent="0.25">
      <c r="A105" s="1011"/>
      <c r="B105" s="1011"/>
      <c r="C105" s="1011"/>
      <c r="D105" s="1011"/>
      <c r="E105" s="1011"/>
      <c r="F105" s="1011"/>
      <c r="G105" s="1011"/>
      <c r="H105" s="1011"/>
      <c r="I105" s="1011"/>
      <c r="J105" s="1011"/>
      <c r="K105" s="1011"/>
      <c r="L105" s="1011"/>
      <c r="M105" s="1011"/>
      <c r="N105" s="1011"/>
      <c r="O105" s="1133"/>
      <c r="P105" s="1133"/>
      <c r="Q105" s="1011"/>
    </row>
    <row r="106" spans="1:17" x14ac:dyDescent="0.25">
      <c r="A106" s="1011"/>
      <c r="B106" s="1011"/>
      <c r="C106" s="1011"/>
      <c r="D106" s="1011"/>
      <c r="E106" s="1011"/>
      <c r="F106" s="1011"/>
      <c r="G106" s="1011"/>
      <c r="H106" s="1011"/>
      <c r="I106" s="1011"/>
      <c r="J106" s="1011"/>
      <c r="K106" s="1011"/>
      <c r="L106" s="1011"/>
      <c r="M106" s="1011"/>
      <c r="N106" s="1011"/>
      <c r="O106" s="1133"/>
      <c r="P106" s="1133"/>
      <c r="Q106" s="1011"/>
    </row>
    <row r="107" spans="1:17" x14ac:dyDescent="0.25">
      <c r="A107" s="1011"/>
      <c r="B107" s="1011"/>
      <c r="C107" s="1011"/>
      <c r="D107" s="1011"/>
      <c r="E107" s="1011"/>
      <c r="F107" s="1011"/>
      <c r="G107" s="1011"/>
      <c r="H107" s="1011"/>
      <c r="I107" s="1011"/>
      <c r="J107" s="1011"/>
      <c r="K107" s="1011"/>
      <c r="L107" s="1011"/>
      <c r="M107" s="1011"/>
      <c r="N107" s="1011"/>
      <c r="O107" s="1133"/>
      <c r="P107" s="1133"/>
      <c r="Q107" s="1011"/>
    </row>
    <row r="108" spans="1:17" x14ac:dyDescent="0.25">
      <c r="A108" s="1011"/>
      <c r="B108" s="1011"/>
      <c r="C108" s="1011"/>
      <c r="D108" s="1011"/>
      <c r="E108" s="1011"/>
      <c r="F108" s="1011"/>
      <c r="G108" s="1011"/>
      <c r="H108" s="1011"/>
      <c r="I108" s="1011"/>
      <c r="J108" s="1011"/>
      <c r="K108" s="1011"/>
      <c r="L108" s="1011"/>
      <c r="M108" s="1011"/>
      <c r="N108" s="1011"/>
      <c r="O108" s="1133"/>
      <c r="P108" s="1133"/>
      <c r="Q108" s="1011"/>
    </row>
    <row r="109" spans="1:17" x14ac:dyDescent="0.25">
      <c r="A109" s="1011"/>
      <c r="B109" s="1011"/>
      <c r="C109" s="1011"/>
      <c r="D109" s="1011"/>
      <c r="E109" s="1011"/>
      <c r="F109" s="1011"/>
      <c r="G109" s="1011"/>
      <c r="H109" s="1011"/>
      <c r="I109" s="1011"/>
      <c r="J109" s="1011"/>
      <c r="K109" s="1011"/>
      <c r="L109" s="1011"/>
      <c r="M109" s="1011"/>
      <c r="N109" s="1011"/>
      <c r="O109" s="1133"/>
      <c r="P109" s="1133"/>
      <c r="Q109" s="1011"/>
    </row>
    <row r="110" spans="1:17" x14ac:dyDescent="0.25">
      <c r="A110" s="1011"/>
      <c r="B110" s="1011"/>
      <c r="C110" s="1011"/>
      <c r="D110" s="1011"/>
      <c r="E110" s="1011"/>
      <c r="F110" s="1011"/>
      <c r="G110" s="1011"/>
      <c r="H110" s="1011"/>
      <c r="I110" s="1011"/>
      <c r="J110" s="1011"/>
      <c r="K110" s="1011"/>
      <c r="L110" s="1011"/>
      <c r="M110" s="1011"/>
      <c r="N110" s="1011"/>
      <c r="O110" s="1133"/>
      <c r="P110" s="1133"/>
      <c r="Q110" s="1011"/>
    </row>
    <row r="111" spans="1:17" x14ac:dyDescent="0.25">
      <c r="A111" s="1011"/>
      <c r="B111" s="1011"/>
      <c r="C111" s="1011"/>
      <c r="D111" s="1011"/>
      <c r="E111" s="1011"/>
      <c r="F111" s="1011"/>
      <c r="G111" s="1011"/>
      <c r="H111" s="1011"/>
      <c r="I111" s="1011"/>
      <c r="J111" s="1011"/>
      <c r="K111" s="1011"/>
      <c r="L111" s="1011"/>
      <c r="M111" s="1011"/>
      <c r="N111" s="1011"/>
      <c r="O111" s="1133"/>
      <c r="P111" s="1133"/>
      <c r="Q111" s="1011"/>
    </row>
    <row r="112" spans="1:17" x14ac:dyDescent="0.25">
      <c r="A112" s="1011"/>
      <c r="B112" s="1011"/>
      <c r="C112" s="1011"/>
      <c r="D112" s="1011"/>
      <c r="E112" s="1011"/>
      <c r="F112" s="1011"/>
      <c r="G112" s="1011"/>
      <c r="H112" s="1011"/>
      <c r="I112" s="1011"/>
      <c r="J112" s="1011"/>
      <c r="K112" s="1011"/>
      <c r="L112" s="1011"/>
      <c r="M112" s="1011"/>
      <c r="N112" s="1011"/>
      <c r="O112" s="1133"/>
      <c r="P112" s="1133"/>
      <c r="Q112" s="1011"/>
    </row>
    <row r="113" spans="1:17" x14ac:dyDescent="0.25">
      <c r="A113" s="1011"/>
      <c r="B113" s="1011"/>
      <c r="C113" s="1011"/>
      <c r="D113" s="1011"/>
      <c r="E113" s="1011"/>
      <c r="F113" s="1011"/>
      <c r="G113" s="1011"/>
      <c r="H113" s="1011"/>
      <c r="I113" s="1011"/>
      <c r="J113" s="1011"/>
      <c r="K113" s="1011"/>
      <c r="L113" s="1011"/>
      <c r="M113" s="1011"/>
      <c r="N113" s="1011"/>
      <c r="O113" s="1133"/>
      <c r="P113" s="1133"/>
      <c r="Q113" s="1011"/>
    </row>
    <row r="114" spans="1:17" x14ac:dyDescent="0.25">
      <c r="A114" s="1011"/>
      <c r="B114" s="1011"/>
      <c r="C114" s="1011"/>
      <c r="D114" s="1011"/>
      <c r="E114" s="1011"/>
      <c r="F114" s="1011"/>
      <c r="G114" s="1011"/>
      <c r="H114" s="1011"/>
      <c r="I114" s="1011"/>
      <c r="J114" s="1011"/>
      <c r="K114" s="1011"/>
      <c r="L114" s="1011"/>
      <c r="M114" s="1011"/>
      <c r="N114" s="1011"/>
      <c r="O114" s="1133"/>
      <c r="P114" s="1133"/>
      <c r="Q114" s="1011"/>
    </row>
    <row r="115" spans="1:17" x14ac:dyDescent="0.25">
      <c r="A115" s="1011"/>
      <c r="B115" s="1011"/>
      <c r="C115" s="1011"/>
      <c r="D115" s="1011"/>
      <c r="E115" s="1011"/>
      <c r="F115" s="1011"/>
      <c r="G115" s="1011"/>
      <c r="H115" s="1011"/>
      <c r="I115" s="1011"/>
      <c r="J115" s="1011"/>
      <c r="K115" s="1011"/>
      <c r="L115" s="1011"/>
      <c r="M115" s="1011"/>
      <c r="N115" s="1011"/>
      <c r="O115" s="1133"/>
      <c r="P115" s="1133"/>
      <c r="Q115" s="1011"/>
    </row>
    <row r="116" spans="1:17" x14ac:dyDescent="0.25">
      <c r="A116" s="1011"/>
      <c r="B116" s="1011"/>
      <c r="C116" s="1011"/>
      <c r="D116" s="1011"/>
      <c r="E116" s="1011"/>
      <c r="F116" s="1011"/>
      <c r="G116" s="1011"/>
      <c r="H116" s="1011"/>
      <c r="I116" s="1011"/>
      <c r="J116" s="1011"/>
      <c r="K116" s="1011"/>
      <c r="L116" s="1011"/>
      <c r="M116" s="1011"/>
      <c r="N116" s="1011"/>
      <c r="O116" s="1133"/>
      <c r="P116" s="1133"/>
      <c r="Q116" s="1011"/>
    </row>
    <row r="117" spans="1:17" x14ac:dyDescent="0.25">
      <c r="A117" s="1011"/>
      <c r="B117" s="1011"/>
      <c r="C117" s="1011"/>
      <c r="D117" s="1011"/>
      <c r="E117" s="1011"/>
      <c r="F117" s="1011"/>
      <c r="G117" s="1011"/>
      <c r="H117" s="1011"/>
      <c r="I117" s="1011"/>
      <c r="J117" s="1011"/>
      <c r="K117" s="1011"/>
      <c r="L117" s="1011"/>
      <c r="M117" s="1011"/>
      <c r="N117" s="1011"/>
      <c r="O117" s="1133"/>
      <c r="P117" s="1133"/>
      <c r="Q117" s="1011"/>
    </row>
    <row r="118" spans="1:17" x14ac:dyDescent="0.25">
      <c r="A118" s="1011"/>
      <c r="B118" s="1011"/>
      <c r="C118" s="1011"/>
      <c r="D118" s="1011"/>
      <c r="E118" s="1011"/>
      <c r="F118" s="1011"/>
      <c r="G118" s="1011"/>
      <c r="H118" s="1011"/>
      <c r="I118" s="1011"/>
      <c r="J118" s="1011"/>
      <c r="K118" s="1011"/>
      <c r="L118" s="1011"/>
      <c r="M118" s="1011"/>
      <c r="N118" s="1011"/>
      <c r="O118" s="1133"/>
      <c r="P118" s="1133"/>
      <c r="Q118" s="1011"/>
    </row>
    <row r="119" spans="1:17" x14ac:dyDescent="0.25">
      <c r="A119" s="1011"/>
      <c r="B119" s="1011"/>
      <c r="C119" s="1011"/>
      <c r="D119" s="1011"/>
      <c r="E119" s="1011"/>
      <c r="F119" s="1011"/>
      <c r="G119" s="1011"/>
      <c r="H119" s="1011"/>
      <c r="I119" s="1011"/>
      <c r="J119" s="1011"/>
      <c r="K119" s="1011"/>
      <c r="L119" s="1011"/>
      <c r="M119" s="1011"/>
      <c r="N119" s="1011"/>
      <c r="O119" s="1133"/>
      <c r="P119" s="1133"/>
      <c r="Q119" s="1011"/>
    </row>
    <row r="120" spans="1:17" x14ac:dyDescent="0.25">
      <c r="A120" s="1011"/>
      <c r="B120" s="1011"/>
      <c r="C120" s="1011"/>
      <c r="D120" s="1011"/>
      <c r="E120" s="1011"/>
      <c r="F120" s="1011"/>
      <c r="G120" s="1011"/>
      <c r="H120" s="1011"/>
      <c r="I120" s="1011"/>
      <c r="J120" s="1011"/>
      <c r="K120" s="1011"/>
      <c r="L120" s="1011"/>
      <c r="M120" s="1011"/>
      <c r="N120" s="1011"/>
      <c r="O120" s="1133"/>
      <c r="P120" s="1133"/>
      <c r="Q120" s="1011"/>
    </row>
    <row r="121" spans="1:17" x14ac:dyDescent="0.25">
      <c r="A121" s="1011"/>
      <c r="B121" s="1011"/>
      <c r="C121" s="1011"/>
      <c r="D121" s="1011"/>
      <c r="E121" s="1011"/>
      <c r="F121" s="1011"/>
      <c r="G121" s="1011"/>
      <c r="H121" s="1011"/>
      <c r="I121" s="1011"/>
      <c r="J121" s="1011"/>
      <c r="K121" s="1011"/>
      <c r="L121" s="1011"/>
      <c r="M121" s="1011"/>
      <c r="N121" s="1011"/>
      <c r="O121" s="1133"/>
      <c r="P121" s="1133"/>
      <c r="Q121" s="1011"/>
    </row>
    <row r="122" spans="1:17" x14ac:dyDescent="0.25">
      <c r="A122" s="1011"/>
      <c r="B122" s="1011"/>
      <c r="C122" s="1011"/>
      <c r="D122" s="1011"/>
      <c r="E122" s="1011"/>
      <c r="F122" s="1011"/>
      <c r="G122" s="1011"/>
      <c r="H122" s="1011"/>
      <c r="I122" s="1011"/>
      <c r="J122" s="1011"/>
      <c r="K122" s="1011"/>
      <c r="L122" s="1011"/>
      <c r="M122" s="1011"/>
      <c r="N122" s="1011"/>
      <c r="O122" s="1133"/>
      <c r="P122" s="1133"/>
      <c r="Q122" s="1011"/>
    </row>
    <row r="123" spans="1:17" x14ac:dyDescent="0.25">
      <c r="A123" s="1011"/>
      <c r="B123" s="1011"/>
      <c r="C123" s="1011"/>
      <c r="D123" s="1011"/>
      <c r="E123" s="1011"/>
      <c r="F123" s="1011"/>
      <c r="G123" s="1011"/>
      <c r="H123" s="1011"/>
      <c r="I123" s="1011"/>
      <c r="J123" s="1011"/>
      <c r="K123" s="1011"/>
      <c r="L123" s="1011"/>
      <c r="M123" s="1011"/>
      <c r="N123" s="1011"/>
      <c r="O123" s="1133"/>
      <c r="P123" s="1133"/>
      <c r="Q123" s="1011"/>
    </row>
    <row r="124" spans="1:17" x14ac:dyDescent="0.25">
      <c r="A124" s="1011"/>
      <c r="B124" s="1011"/>
      <c r="C124" s="1011"/>
      <c r="D124" s="1011"/>
      <c r="E124" s="1011"/>
      <c r="F124" s="1011"/>
      <c r="G124" s="1011"/>
      <c r="H124" s="1011"/>
      <c r="I124" s="1011"/>
      <c r="J124" s="1011"/>
      <c r="K124" s="1011"/>
      <c r="L124" s="1011"/>
      <c r="M124" s="1011"/>
      <c r="N124" s="1011"/>
      <c r="O124" s="1133"/>
      <c r="P124" s="1133"/>
      <c r="Q124" s="1011"/>
    </row>
    <row r="125" spans="1:17" x14ac:dyDescent="0.25">
      <c r="A125" s="1011"/>
      <c r="B125" s="1011"/>
      <c r="C125" s="1011"/>
      <c r="D125" s="1011"/>
      <c r="E125" s="1011"/>
      <c r="F125" s="1011"/>
      <c r="G125" s="1011"/>
      <c r="H125" s="1011"/>
      <c r="I125" s="1011"/>
      <c r="J125" s="1011"/>
      <c r="K125" s="1011"/>
      <c r="L125" s="1011"/>
      <c r="M125" s="1011"/>
      <c r="N125" s="1011"/>
      <c r="O125" s="1133"/>
      <c r="P125" s="1133"/>
      <c r="Q125" s="1011"/>
    </row>
    <row r="126" spans="1:17" x14ac:dyDescent="0.25">
      <c r="A126" s="1011"/>
      <c r="B126" s="1011"/>
      <c r="C126" s="1011"/>
      <c r="D126" s="1011"/>
      <c r="E126" s="1011"/>
      <c r="F126" s="1011"/>
      <c r="G126" s="1011"/>
      <c r="H126" s="1011"/>
      <c r="I126" s="1011"/>
      <c r="J126" s="1011"/>
      <c r="K126" s="1011"/>
      <c r="L126" s="1011"/>
      <c r="M126" s="1011"/>
      <c r="N126" s="1011"/>
      <c r="O126" s="1133"/>
      <c r="P126" s="1133"/>
      <c r="Q126" s="1011"/>
    </row>
    <row r="127" spans="1:17" x14ac:dyDescent="0.25">
      <c r="A127" s="1011"/>
      <c r="B127" s="1011"/>
      <c r="C127" s="1011"/>
      <c r="D127" s="1011"/>
      <c r="E127" s="1011"/>
      <c r="F127" s="1011"/>
      <c r="G127" s="1011"/>
      <c r="H127" s="1011"/>
      <c r="I127" s="1011"/>
      <c r="J127" s="1011"/>
      <c r="K127" s="1011"/>
      <c r="L127" s="1011"/>
      <c r="M127" s="1011"/>
      <c r="N127" s="1011"/>
      <c r="O127" s="1133"/>
      <c r="P127" s="1133"/>
      <c r="Q127" s="1011"/>
    </row>
    <row r="128" spans="1:17" x14ac:dyDescent="0.25">
      <c r="A128" s="1011"/>
      <c r="B128" s="1011"/>
      <c r="C128" s="1011"/>
      <c r="D128" s="1011"/>
      <c r="E128" s="1011"/>
      <c r="F128" s="1011"/>
      <c r="G128" s="1011"/>
      <c r="H128" s="1011"/>
      <c r="I128" s="1011"/>
      <c r="J128" s="1011"/>
      <c r="K128" s="1011"/>
      <c r="L128" s="1011"/>
      <c r="M128" s="1011"/>
      <c r="N128" s="1011"/>
      <c r="O128" s="1133"/>
      <c r="P128" s="1133"/>
      <c r="Q128" s="1011"/>
    </row>
    <row r="129" spans="1:17" x14ac:dyDescent="0.25">
      <c r="A129" s="1011"/>
      <c r="B129" s="1011"/>
      <c r="C129" s="1011"/>
      <c r="D129" s="1011"/>
      <c r="E129" s="1011"/>
      <c r="F129" s="1011"/>
      <c r="G129" s="1011"/>
      <c r="H129" s="1011"/>
      <c r="I129" s="1011"/>
      <c r="J129" s="1011"/>
      <c r="K129" s="1011"/>
      <c r="L129" s="1011"/>
      <c r="M129" s="1011"/>
      <c r="N129" s="1011"/>
      <c r="O129" s="1133"/>
      <c r="P129" s="1133"/>
      <c r="Q129" s="1011"/>
    </row>
    <row r="130" spans="1:17" x14ac:dyDescent="0.25">
      <c r="A130" s="1011"/>
      <c r="B130" s="1011"/>
      <c r="C130" s="1011"/>
      <c r="D130" s="1011"/>
      <c r="E130" s="1011"/>
      <c r="F130" s="1011"/>
      <c r="G130" s="1011"/>
      <c r="H130" s="1011"/>
      <c r="I130" s="1011"/>
      <c r="J130" s="1011"/>
      <c r="K130" s="1011"/>
      <c r="L130" s="1011"/>
      <c r="M130" s="1011"/>
      <c r="N130" s="1011"/>
      <c r="O130" s="1133"/>
      <c r="P130" s="1133"/>
      <c r="Q130" s="1011"/>
    </row>
    <row r="131" spans="1:17" x14ac:dyDescent="0.25">
      <c r="A131" s="1011"/>
      <c r="B131" s="1011"/>
      <c r="C131" s="1011"/>
      <c r="D131" s="1011"/>
      <c r="E131" s="1011"/>
      <c r="F131" s="1011"/>
      <c r="G131" s="1011"/>
      <c r="H131" s="1011"/>
      <c r="I131" s="1011"/>
      <c r="J131" s="1011"/>
      <c r="K131" s="1011"/>
      <c r="L131" s="1011"/>
      <c r="M131" s="1011"/>
      <c r="N131" s="1011"/>
      <c r="O131" s="1133"/>
      <c r="P131" s="1133"/>
      <c r="Q131" s="1011"/>
    </row>
    <row r="132" spans="1:17" x14ac:dyDescent="0.25">
      <c r="A132" s="1011"/>
      <c r="B132" s="1011"/>
      <c r="C132" s="1011"/>
      <c r="D132" s="1011"/>
      <c r="E132" s="1011"/>
      <c r="F132" s="1011"/>
      <c r="G132" s="1011"/>
      <c r="H132" s="1011"/>
      <c r="I132" s="1011"/>
      <c r="J132" s="1011"/>
      <c r="K132" s="1011"/>
      <c r="L132" s="1011"/>
      <c r="M132" s="1011"/>
      <c r="N132" s="1011"/>
      <c r="O132" s="1133"/>
      <c r="P132" s="1133"/>
      <c r="Q132" s="1011"/>
    </row>
    <row r="133" spans="1:17" x14ac:dyDescent="0.25">
      <c r="A133" s="1011"/>
      <c r="B133" s="1011"/>
      <c r="C133" s="1011"/>
      <c r="D133" s="1011"/>
      <c r="E133" s="1011"/>
      <c r="F133" s="1011"/>
      <c r="G133" s="1011"/>
      <c r="H133" s="1011"/>
      <c r="I133" s="1011"/>
      <c r="J133" s="1011"/>
      <c r="K133" s="1011"/>
      <c r="L133" s="1011"/>
      <c r="M133" s="1011"/>
      <c r="N133" s="1011"/>
      <c r="O133" s="1133"/>
      <c r="P133" s="1133"/>
      <c r="Q133" s="1011"/>
    </row>
    <row r="134" spans="1:17" x14ac:dyDescent="0.25">
      <c r="A134" s="1011"/>
      <c r="B134" s="1011"/>
      <c r="C134" s="1011"/>
      <c r="D134" s="1011"/>
      <c r="E134" s="1011"/>
      <c r="F134" s="1011"/>
      <c r="G134" s="1011"/>
      <c r="H134" s="1011"/>
      <c r="I134" s="1011"/>
      <c r="J134" s="1011"/>
      <c r="K134" s="1011"/>
      <c r="L134" s="1011"/>
      <c r="M134" s="1011"/>
      <c r="N134" s="1011"/>
      <c r="O134" s="1133"/>
      <c r="P134" s="1133"/>
      <c r="Q134" s="1011"/>
    </row>
    <row r="135" spans="1:17" x14ac:dyDescent="0.25">
      <c r="A135" s="1011"/>
      <c r="B135" s="1011"/>
      <c r="C135" s="1011"/>
      <c r="D135" s="1011"/>
      <c r="E135" s="1011"/>
      <c r="F135" s="1011"/>
      <c r="G135" s="1011"/>
      <c r="H135" s="1011"/>
      <c r="I135" s="1011"/>
      <c r="J135" s="1011"/>
      <c r="K135" s="1011"/>
      <c r="L135" s="1011"/>
      <c r="M135" s="1011"/>
      <c r="N135" s="1011"/>
      <c r="O135" s="1133"/>
      <c r="P135" s="1133"/>
      <c r="Q135" s="1011"/>
    </row>
    <row r="136" spans="1:17" x14ac:dyDescent="0.25">
      <c r="A136" s="1011"/>
      <c r="B136" s="1011"/>
      <c r="C136" s="1011"/>
      <c r="D136" s="1011"/>
      <c r="E136" s="1011"/>
      <c r="F136" s="1011"/>
      <c r="G136" s="1011"/>
      <c r="H136" s="1011"/>
      <c r="I136" s="1011"/>
      <c r="J136" s="1011"/>
      <c r="K136" s="1011"/>
      <c r="L136" s="1011"/>
      <c r="M136" s="1011"/>
      <c r="N136" s="1011"/>
      <c r="O136" s="1133"/>
      <c r="P136" s="1133"/>
      <c r="Q136" s="1011"/>
    </row>
    <row r="137" spans="1:17" x14ac:dyDescent="0.25">
      <c r="A137" s="1011"/>
      <c r="B137" s="1011"/>
      <c r="C137" s="1011"/>
      <c r="D137" s="1011"/>
      <c r="E137" s="1011"/>
      <c r="F137" s="1011"/>
      <c r="G137" s="1011"/>
      <c r="H137" s="1011"/>
      <c r="I137" s="1011"/>
      <c r="J137" s="1011"/>
      <c r="K137" s="1011"/>
      <c r="L137" s="1011"/>
      <c r="M137" s="1011"/>
      <c r="N137" s="1011"/>
      <c r="O137" s="1133"/>
      <c r="P137" s="1133"/>
      <c r="Q137" s="1011"/>
    </row>
    <row r="138" spans="1:17" x14ac:dyDescent="0.25">
      <c r="A138" s="1011"/>
      <c r="B138" s="1011"/>
      <c r="C138" s="1011"/>
      <c r="D138" s="1011"/>
      <c r="E138" s="1011"/>
      <c r="F138" s="1011"/>
      <c r="G138" s="1011"/>
      <c r="H138" s="1011"/>
      <c r="I138" s="1011"/>
      <c r="J138" s="1011"/>
      <c r="K138" s="1011"/>
      <c r="L138" s="1011"/>
      <c r="M138" s="1011"/>
      <c r="N138" s="1011"/>
      <c r="O138" s="1133"/>
      <c r="P138" s="1133"/>
      <c r="Q138" s="1011"/>
    </row>
    <row r="139" spans="1:17" x14ac:dyDescent="0.25">
      <c r="A139" s="1011"/>
      <c r="B139" s="1011"/>
      <c r="C139" s="1011"/>
      <c r="D139" s="1011"/>
      <c r="E139" s="1011"/>
      <c r="F139" s="1011"/>
      <c r="G139" s="1011"/>
      <c r="H139" s="1011"/>
      <c r="I139" s="1011"/>
      <c r="J139" s="1011"/>
      <c r="K139" s="1011"/>
      <c r="L139" s="1011"/>
      <c r="M139" s="1011"/>
      <c r="N139" s="1011"/>
      <c r="O139" s="1133"/>
      <c r="P139" s="1133"/>
      <c r="Q139" s="1011"/>
    </row>
    <row r="140" spans="1:17" x14ac:dyDescent="0.25">
      <c r="A140" s="1011"/>
      <c r="B140" s="1011"/>
      <c r="C140" s="1011"/>
      <c r="D140" s="1011"/>
      <c r="E140" s="1011"/>
      <c r="F140" s="1011"/>
      <c r="G140" s="1011"/>
      <c r="H140" s="1011"/>
      <c r="I140" s="1011"/>
      <c r="J140" s="1011"/>
      <c r="K140" s="1011"/>
      <c r="L140" s="1011"/>
      <c r="M140" s="1011"/>
      <c r="N140" s="1011"/>
      <c r="O140" s="1133"/>
      <c r="P140" s="1133"/>
      <c r="Q140" s="1011"/>
    </row>
    <row r="141" spans="1:17" x14ac:dyDescent="0.25">
      <c r="A141" s="1011"/>
      <c r="B141" s="1011"/>
      <c r="C141" s="1011"/>
      <c r="D141" s="1011"/>
      <c r="E141" s="1011"/>
      <c r="F141" s="1011"/>
      <c r="G141" s="1011"/>
      <c r="H141" s="1011"/>
      <c r="I141" s="1011"/>
      <c r="J141" s="1011"/>
      <c r="K141" s="1011"/>
      <c r="L141" s="1011"/>
      <c r="M141" s="1011"/>
      <c r="N141" s="1011"/>
      <c r="O141" s="1133"/>
      <c r="P141" s="1133"/>
      <c r="Q141" s="1011"/>
    </row>
    <row r="142" spans="1:17" x14ac:dyDescent="0.25">
      <c r="A142" s="1011"/>
      <c r="B142" s="1011"/>
      <c r="C142" s="1011"/>
      <c r="D142" s="1011"/>
      <c r="E142" s="1011"/>
      <c r="F142" s="1011"/>
      <c r="G142" s="1011"/>
      <c r="H142" s="1011"/>
      <c r="I142" s="1011"/>
      <c r="J142" s="1011"/>
      <c r="K142" s="1011"/>
      <c r="L142" s="1011"/>
      <c r="M142" s="1011"/>
      <c r="N142" s="1011"/>
      <c r="O142" s="1133"/>
      <c r="P142" s="1133"/>
      <c r="Q142" s="1011"/>
    </row>
    <row r="143" spans="1:17" x14ac:dyDescent="0.25">
      <c r="A143" s="1011"/>
      <c r="B143" s="1011"/>
      <c r="C143" s="1011"/>
      <c r="D143" s="1011"/>
      <c r="E143" s="1011"/>
      <c r="F143" s="1011"/>
      <c r="G143" s="1011"/>
      <c r="H143" s="1011"/>
      <c r="I143" s="1011"/>
      <c r="J143" s="1011"/>
      <c r="K143" s="1011"/>
      <c r="L143" s="1011"/>
      <c r="M143" s="1011"/>
      <c r="N143" s="1011"/>
      <c r="O143" s="1133"/>
      <c r="P143" s="1133"/>
      <c r="Q143" s="1011"/>
    </row>
    <row r="144" spans="1:17" x14ac:dyDescent="0.25">
      <c r="A144" s="1011"/>
      <c r="B144" s="1011"/>
      <c r="C144" s="1011"/>
      <c r="D144" s="1011"/>
      <c r="E144" s="1011"/>
      <c r="F144" s="1011"/>
      <c r="G144" s="1011"/>
      <c r="H144" s="1011"/>
      <c r="I144" s="1011"/>
      <c r="J144" s="1011"/>
      <c r="K144" s="1011"/>
      <c r="L144" s="1011"/>
      <c r="M144" s="1011"/>
      <c r="N144" s="1011"/>
      <c r="O144" s="1133"/>
      <c r="P144" s="1133"/>
      <c r="Q144" s="1011"/>
    </row>
    <row r="145" spans="1:17" x14ac:dyDescent="0.25">
      <c r="A145" s="1011"/>
      <c r="B145" s="1011"/>
      <c r="C145" s="1011"/>
      <c r="D145" s="1011"/>
      <c r="E145" s="1011"/>
      <c r="F145" s="1011"/>
      <c r="G145" s="1011"/>
      <c r="H145" s="1011"/>
      <c r="I145" s="1011"/>
      <c r="J145" s="1011"/>
      <c r="K145" s="1011"/>
      <c r="L145" s="1011"/>
      <c r="M145" s="1011"/>
      <c r="N145" s="1011"/>
      <c r="O145" s="1133"/>
      <c r="P145" s="1133"/>
      <c r="Q145" s="1011"/>
    </row>
    <row r="146" spans="1:17" x14ac:dyDescent="0.25">
      <c r="A146" s="1011"/>
      <c r="B146" s="1011"/>
      <c r="C146" s="1011"/>
      <c r="D146" s="1011"/>
      <c r="E146" s="1011"/>
      <c r="F146" s="1011"/>
      <c r="G146" s="1011"/>
      <c r="H146" s="1011"/>
      <c r="I146" s="1011"/>
      <c r="J146" s="1011"/>
      <c r="K146" s="1011"/>
      <c r="L146" s="1011"/>
      <c r="M146" s="1011"/>
      <c r="N146" s="1011"/>
      <c r="O146" s="1133"/>
      <c r="P146" s="1133"/>
      <c r="Q146" s="1011"/>
    </row>
    <row r="147" spans="1:17" x14ac:dyDescent="0.25">
      <c r="A147" s="1011"/>
      <c r="B147" s="1011"/>
      <c r="C147" s="1011"/>
      <c r="D147" s="1011"/>
      <c r="E147" s="1011"/>
      <c r="F147" s="1011"/>
      <c r="G147" s="1011"/>
      <c r="H147" s="1011"/>
      <c r="I147" s="1011"/>
      <c r="J147" s="1011"/>
      <c r="K147" s="1011"/>
      <c r="L147" s="1011"/>
      <c r="M147" s="1011"/>
      <c r="N147" s="1011"/>
      <c r="O147" s="1133"/>
      <c r="P147" s="1133"/>
      <c r="Q147" s="1011"/>
    </row>
    <row r="148" spans="1:17" x14ac:dyDescent="0.25">
      <c r="A148" s="1011"/>
      <c r="B148" s="1011"/>
      <c r="C148" s="1011"/>
      <c r="D148" s="1011"/>
      <c r="E148" s="1011"/>
      <c r="F148" s="1011"/>
      <c r="G148" s="1011"/>
      <c r="H148" s="1011"/>
      <c r="I148" s="1011"/>
      <c r="J148" s="1011"/>
      <c r="K148" s="1011"/>
      <c r="L148" s="1011"/>
      <c r="M148" s="1011"/>
      <c r="N148" s="1011"/>
      <c r="O148" s="1133"/>
      <c r="P148" s="1133"/>
      <c r="Q148" s="1011"/>
    </row>
    <row r="149" spans="1:17" x14ac:dyDescent="0.25">
      <c r="A149" s="1011"/>
      <c r="B149" s="1011"/>
      <c r="C149" s="1011"/>
      <c r="D149" s="1011"/>
      <c r="E149" s="1011"/>
      <c r="F149" s="1011"/>
      <c r="G149" s="1011"/>
      <c r="H149" s="1011"/>
      <c r="I149" s="1011"/>
      <c r="J149" s="1011"/>
      <c r="K149" s="1011"/>
      <c r="L149" s="1011"/>
      <c r="M149" s="1011"/>
      <c r="N149" s="1011"/>
      <c r="O149" s="1133"/>
      <c r="P149" s="1133"/>
      <c r="Q149" s="1011"/>
    </row>
    <row r="150" spans="1:17" x14ac:dyDescent="0.25">
      <c r="A150" s="1011"/>
      <c r="B150" s="1011"/>
      <c r="C150" s="1011"/>
      <c r="D150" s="1011"/>
      <c r="E150" s="1011"/>
      <c r="F150" s="1011"/>
      <c r="G150" s="1011"/>
      <c r="H150" s="1011"/>
      <c r="I150" s="1011"/>
      <c r="J150" s="1011"/>
      <c r="K150" s="1011"/>
      <c r="L150" s="1011"/>
      <c r="M150" s="1011"/>
      <c r="N150" s="1011"/>
      <c r="O150" s="1133"/>
      <c r="P150" s="1133"/>
      <c r="Q150" s="1011"/>
    </row>
    <row r="151" spans="1:17" x14ac:dyDescent="0.25">
      <c r="A151" s="1011"/>
      <c r="B151" s="1011"/>
      <c r="C151" s="1011"/>
      <c r="D151" s="1011"/>
      <c r="E151" s="1011"/>
      <c r="F151" s="1011"/>
      <c r="G151" s="1011"/>
      <c r="H151" s="1011"/>
      <c r="I151" s="1011"/>
      <c r="J151" s="1011"/>
      <c r="K151" s="1011"/>
      <c r="L151" s="1011"/>
      <c r="M151" s="1011"/>
      <c r="N151" s="1011"/>
      <c r="O151" s="1133"/>
      <c r="P151" s="1133"/>
      <c r="Q151" s="1011"/>
    </row>
    <row r="152" spans="1:17" x14ac:dyDescent="0.25">
      <c r="A152" s="1011"/>
      <c r="B152" s="1011"/>
      <c r="C152" s="1011"/>
      <c r="D152" s="1011"/>
      <c r="E152" s="1011"/>
      <c r="F152" s="1011"/>
      <c r="G152" s="1011"/>
      <c r="H152" s="1011"/>
      <c r="I152" s="1011"/>
      <c r="J152" s="1011"/>
      <c r="K152" s="1011"/>
      <c r="L152" s="1011"/>
      <c r="M152" s="1011"/>
      <c r="N152" s="1011"/>
      <c r="O152" s="1133"/>
      <c r="P152" s="1133"/>
      <c r="Q152" s="1011"/>
    </row>
    <row r="153" spans="1:17" x14ac:dyDescent="0.25">
      <c r="A153" s="1011"/>
      <c r="B153" s="1011"/>
      <c r="C153" s="1011"/>
      <c r="D153" s="1011"/>
      <c r="E153" s="1011"/>
      <c r="F153" s="1011"/>
      <c r="G153" s="1011"/>
      <c r="H153" s="1011"/>
      <c r="I153" s="1011"/>
      <c r="J153" s="1011"/>
      <c r="K153" s="1011"/>
      <c r="L153" s="1011"/>
      <c r="M153" s="1011"/>
      <c r="N153" s="1011"/>
      <c r="O153" s="1133"/>
      <c r="P153" s="1133"/>
      <c r="Q153" s="1011"/>
    </row>
    <row r="154" spans="1:17" x14ac:dyDescent="0.25">
      <c r="A154" s="1011"/>
      <c r="B154" s="1011"/>
      <c r="C154" s="1011"/>
      <c r="D154" s="1011"/>
      <c r="E154" s="1011"/>
      <c r="F154" s="1011"/>
      <c r="G154" s="1011"/>
      <c r="H154" s="1011"/>
      <c r="I154" s="1011"/>
      <c r="J154" s="1011"/>
      <c r="K154" s="1011"/>
      <c r="L154" s="1011"/>
      <c r="M154" s="1011"/>
      <c r="N154" s="1011"/>
      <c r="O154" s="1133"/>
      <c r="P154" s="1133"/>
      <c r="Q154" s="1011"/>
    </row>
    <row r="155" spans="1:17" x14ac:dyDescent="0.25">
      <c r="A155" s="1011"/>
      <c r="B155" s="1011"/>
      <c r="C155" s="1011"/>
      <c r="D155" s="1011"/>
      <c r="E155" s="1011"/>
      <c r="F155" s="1011"/>
      <c r="G155" s="1011"/>
      <c r="H155" s="1011"/>
      <c r="I155" s="1011"/>
      <c r="J155" s="1011"/>
      <c r="K155" s="1011"/>
      <c r="L155" s="1011"/>
      <c r="M155" s="1011"/>
      <c r="N155" s="1011"/>
      <c r="O155" s="1133"/>
      <c r="P155" s="1133"/>
      <c r="Q155" s="1011"/>
    </row>
    <row r="156" spans="1:17" x14ac:dyDescent="0.25">
      <c r="A156" s="1011"/>
      <c r="B156" s="1011"/>
      <c r="C156" s="1011"/>
      <c r="D156" s="1011"/>
      <c r="E156" s="1011"/>
      <c r="F156" s="1011"/>
      <c r="G156" s="1011"/>
      <c r="H156" s="1011"/>
      <c r="I156" s="1011"/>
      <c r="J156" s="1011"/>
      <c r="K156" s="1011"/>
      <c r="L156" s="1011"/>
      <c r="M156" s="1011"/>
      <c r="N156" s="1011"/>
      <c r="O156" s="1133"/>
      <c r="P156" s="1133"/>
      <c r="Q156" s="1011"/>
    </row>
    <row r="157" spans="1:17" x14ac:dyDescent="0.25">
      <c r="A157" s="1011"/>
      <c r="B157" s="1011"/>
      <c r="C157" s="1011"/>
      <c r="D157" s="1011"/>
      <c r="E157" s="1011"/>
      <c r="F157" s="1011"/>
      <c r="G157" s="1011"/>
      <c r="H157" s="1011"/>
      <c r="I157" s="1011"/>
      <c r="J157" s="1011"/>
      <c r="K157" s="1011"/>
      <c r="L157" s="1011"/>
      <c r="M157" s="1011"/>
      <c r="N157" s="1011"/>
      <c r="O157" s="1133"/>
      <c r="P157" s="1133"/>
      <c r="Q157" s="1011"/>
    </row>
    <row r="158" spans="1:17" x14ac:dyDescent="0.25">
      <c r="A158" s="1011"/>
      <c r="B158" s="1011"/>
      <c r="C158" s="1011"/>
      <c r="D158" s="1011"/>
      <c r="E158" s="1011"/>
      <c r="F158" s="1011"/>
      <c r="G158" s="1011"/>
      <c r="H158" s="1011"/>
      <c r="I158" s="1011"/>
      <c r="J158" s="1011"/>
      <c r="K158" s="1011"/>
      <c r="L158" s="1011"/>
      <c r="M158" s="1011"/>
      <c r="N158" s="1011"/>
      <c r="O158" s="1133"/>
      <c r="P158" s="1133"/>
      <c r="Q158" s="1011"/>
    </row>
    <row r="159" spans="1:17" x14ac:dyDescent="0.25">
      <c r="A159" s="1011"/>
      <c r="B159" s="1011"/>
      <c r="C159" s="1011"/>
      <c r="D159" s="1011"/>
      <c r="E159" s="1011"/>
      <c r="F159" s="1011"/>
      <c r="G159" s="1011"/>
      <c r="H159" s="1011"/>
      <c r="I159" s="1011"/>
      <c r="J159" s="1011"/>
      <c r="K159" s="1011"/>
      <c r="L159" s="1011"/>
      <c r="M159" s="1011"/>
      <c r="N159" s="1011"/>
      <c r="O159" s="1133"/>
      <c r="P159" s="1133"/>
      <c r="Q159" s="1011"/>
    </row>
    <row r="160" spans="1:17" x14ac:dyDescent="0.25">
      <c r="A160" s="1011"/>
      <c r="B160" s="1011"/>
      <c r="C160" s="1011"/>
      <c r="D160" s="1011"/>
      <c r="E160" s="1011"/>
      <c r="F160" s="1011"/>
      <c r="G160" s="1011"/>
      <c r="H160" s="1011"/>
      <c r="I160" s="1011"/>
      <c r="J160" s="1011"/>
      <c r="K160" s="1011"/>
      <c r="L160" s="1011"/>
      <c r="M160" s="1011"/>
      <c r="N160" s="1011"/>
      <c r="O160" s="1133"/>
      <c r="P160" s="1133"/>
      <c r="Q160" s="1011"/>
    </row>
    <row r="161" spans="1:17" x14ac:dyDescent="0.25">
      <c r="A161" s="1011"/>
      <c r="B161" s="1011"/>
      <c r="C161" s="1011"/>
      <c r="D161" s="1011"/>
      <c r="E161" s="1011"/>
      <c r="F161" s="1011"/>
      <c r="G161" s="1011"/>
      <c r="H161" s="1011"/>
      <c r="I161" s="1011"/>
      <c r="J161" s="1011"/>
      <c r="K161" s="1011"/>
      <c r="L161" s="1011"/>
      <c r="M161" s="1011"/>
      <c r="N161" s="1011"/>
      <c r="O161" s="1133"/>
      <c r="P161" s="1133"/>
      <c r="Q161" s="1011"/>
    </row>
    <row r="162" spans="1:17" x14ac:dyDescent="0.25">
      <c r="A162" s="1011"/>
      <c r="B162" s="1011"/>
      <c r="C162" s="1011"/>
      <c r="D162" s="1011"/>
      <c r="E162" s="1011"/>
      <c r="F162" s="1011"/>
      <c r="G162" s="1011"/>
      <c r="H162" s="1011"/>
      <c r="I162" s="1011"/>
      <c r="J162" s="1011"/>
      <c r="K162" s="1011"/>
      <c r="L162" s="1011"/>
      <c r="M162" s="1011"/>
      <c r="N162" s="1011"/>
      <c r="O162" s="1133"/>
      <c r="P162" s="1133"/>
      <c r="Q162" s="1011"/>
    </row>
    <row r="163" spans="1:17" x14ac:dyDescent="0.25">
      <c r="A163" s="1011"/>
      <c r="B163" s="1011"/>
      <c r="C163" s="1011"/>
      <c r="D163" s="1011"/>
      <c r="E163" s="1011"/>
      <c r="F163" s="1011"/>
      <c r="G163" s="1011"/>
      <c r="H163" s="1011"/>
      <c r="I163" s="1011"/>
      <c r="J163" s="1011"/>
      <c r="K163" s="1011"/>
      <c r="L163" s="1011"/>
      <c r="M163" s="1011"/>
      <c r="N163" s="1011"/>
      <c r="O163" s="1133"/>
      <c r="P163" s="1133"/>
      <c r="Q163" s="1011"/>
    </row>
    <row r="164" spans="1:17" x14ac:dyDescent="0.25">
      <c r="A164" s="1011"/>
      <c r="B164" s="1011"/>
      <c r="C164" s="1011"/>
      <c r="D164" s="1011"/>
      <c r="E164" s="1011"/>
      <c r="F164" s="1011"/>
      <c r="G164" s="1011"/>
      <c r="H164" s="1011"/>
      <c r="I164" s="1011"/>
      <c r="J164" s="1011"/>
      <c r="K164" s="1011"/>
      <c r="L164" s="1011"/>
      <c r="M164" s="1011"/>
      <c r="N164" s="1011"/>
      <c r="O164" s="1133"/>
      <c r="P164" s="1133"/>
      <c r="Q164" s="1011"/>
    </row>
    <row r="165" spans="1:17" x14ac:dyDescent="0.25">
      <c r="A165" s="1011"/>
      <c r="B165" s="1011"/>
      <c r="C165" s="1011"/>
      <c r="D165" s="1011"/>
      <c r="E165" s="1011"/>
      <c r="F165" s="1011"/>
      <c r="G165" s="1011"/>
      <c r="H165" s="1011"/>
      <c r="I165" s="1011"/>
      <c r="J165" s="1011"/>
      <c r="K165" s="1011"/>
      <c r="L165" s="1011"/>
      <c r="M165" s="1011"/>
      <c r="N165" s="1011"/>
      <c r="O165" s="1133"/>
      <c r="P165" s="1133"/>
      <c r="Q165" s="1011"/>
    </row>
    <row r="166" spans="1:17" x14ac:dyDescent="0.25">
      <c r="A166" s="1011"/>
      <c r="B166" s="1011"/>
      <c r="C166" s="1011"/>
      <c r="D166" s="1011"/>
      <c r="E166" s="1011"/>
      <c r="F166" s="1011"/>
      <c r="G166" s="1011"/>
      <c r="H166" s="1011"/>
      <c r="I166" s="1011"/>
      <c r="J166" s="1011"/>
      <c r="K166" s="1011"/>
      <c r="L166" s="1011"/>
      <c r="M166" s="1011"/>
      <c r="N166" s="1011"/>
      <c r="O166" s="1133"/>
      <c r="P166" s="1133"/>
      <c r="Q166" s="1011"/>
    </row>
    <row r="167" spans="1:17" x14ac:dyDescent="0.25">
      <c r="A167" s="1011"/>
      <c r="B167" s="1011"/>
      <c r="C167" s="1011"/>
      <c r="D167" s="1011"/>
      <c r="E167" s="1011"/>
      <c r="F167" s="1011"/>
      <c r="G167" s="1011"/>
      <c r="H167" s="1011"/>
      <c r="I167" s="1011"/>
      <c r="J167" s="1011"/>
      <c r="K167" s="1011"/>
      <c r="L167" s="1011"/>
      <c r="M167" s="1011"/>
      <c r="N167" s="1011"/>
      <c r="O167" s="1133"/>
      <c r="P167" s="1133"/>
      <c r="Q167" s="1011"/>
    </row>
    <row r="168" spans="1:17" x14ac:dyDescent="0.25">
      <c r="A168" s="1011"/>
      <c r="B168" s="1011"/>
      <c r="C168" s="1011"/>
      <c r="D168" s="1011"/>
      <c r="E168" s="1011"/>
      <c r="F168" s="1011"/>
      <c r="G168" s="1011"/>
      <c r="H168" s="1011"/>
      <c r="I168" s="1011"/>
      <c r="J168" s="1011"/>
      <c r="K168" s="1011"/>
      <c r="L168" s="1011"/>
      <c r="M168" s="1011"/>
      <c r="N168" s="1011"/>
      <c r="O168" s="1133"/>
      <c r="P168" s="1133"/>
      <c r="Q168" s="1011"/>
    </row>
    <row r="169" spans="1:17" x14ac:dyDescent="0.25">
      <c r="A169" s="1011"/>
      <c r="B169" s="1011"/>
      <c r="C169" s="1011"/>
      <c r="D169" s="1011"/>
      <c r="E169" s="1011"/>
      <c r="F169" s="1011"/>
      <c r="G169" s="1011"/>
      <c r="H169" s="1011"/>
      <c r="I169" s="1011"/>
      <c r="J169" s="1011"/>
      <c r="K169" s="1011"/>
      <c r="L169" s="1011"/>
      <c r="M169" s="1011"/>
      <c r="N169" s="1011"/>
      <c r="O169" s="1133"/>
      <c r="P169" s="1133"/>
      <c r="Q169" s="1011"/>
    </row>
    <row r="170" spans="1:17" x14ac:dyDescent="0.25">
      <c r="A170" s="1011"/>
      <c r="B170" s="1011"/>
      <c r="C170" s="1011"/>
      <c r="D170" s="1011"/>
      <c r="E170" s="1011"/>
      <c r="F170" s="1011"/>
      <c r="G170" s="1011"/>
      <c r="H170" s="1011"/>
      <c r="I170" s="1011"/>
      <c r="J170" s="1011"/>
      <c r="K170" s="1011"/>
      <c r="L170" s="1011"/>
      <c r="M170" s="1011"/>
      <c r="N170" s="1011"/>
      <c r="O170" s="1133"/>
      <c r="P170" s="1133"/>
      <c r="Q170" s="1011"/>
    </row>
    <row r="171" spans="1:17" x14ac:dyDescent="0.25">
      <c r="A171" s="1011"/>
      <c r="B171" s="1011"/>
      <c r="C171" s="1011"/>
      <c r="D171" s="1011"/>
      <c r="E171" s="1011"/>
      <c r="F171" s="1011"/>
      <c r="G171" s="1011"/>
      <c r="H171" s="1011"/>
      <c r="I171" s="1011"/>
      <c r="J171" s="1011"/>
      <c r="K171" s="1011"/>
      <c r="L171" s="1011"/>
      <c r="M171" s="1011"/>
      <c r="N171" s="1011"/>
      <c r="O171" s="1133"/>
      <c r="P171" s="1133"/>
      <c r="Q171" s="1011"/>
    </row>
    <row r="172" spans="1:17" x14ac:dyDescent="0.25">
      <c r="A172" s="1011"/>
      <c r="B172" s="1011"/>
      <c r="C172" s="1011"/>
      <c r="D172" s="1011"/>
      <c r="E172" s="1011"/>
      <c r="F172" s="1011"/>
      <c r="G172" s="1011"/>
      <c r="H172" s="1011"/>
      <c r="I172" s="1011"/>
      <c r="J172" s="1011"/>
      <c r="K172" s="1011"/>
      <c r="L172" s="1011"/>
      <c r="M172" s="1011"/>
      <c r="N172" s="1011"/>
      <c r="O172" s="1133"/>
      <c r="P172" s="1133"/>
      <c r="Q172" s="1011"/>
    </row>
    <row r="173" spans="1:17" x14ac:dyDescent="0.25">
      <c r="A173" s="1011"/>
      <c r="B173" s="1011"/>
      <c r="C173" s="1011"/>
      <c r="D173" s="1011"/>
      <c r="E173" s="1011"/>
      <c r="F173" s="1011"/>
      <c r="G173" s="1011"/>
      <c r="H173" s="1011"/>
      <c r="I173" s="1011"/>
      <c r="J173" s="1011"/>
      <c r="K173" s="1011"/>
      <c r="L173" s="1011"/>
      <c r="M173" s="1011"/>
      <c r="N173" s="1011"/>
      <c r="O173" s="1133"/>
      <c r="P173" s="1133"/>
      <c r="Q173" s="1011"/>
    </row>
    <row r="174" spans="1:17" x14ac:dyDescent="0.25">
      <c r="A174" s="1011"/>
      <c r="B174" s="1011"/>
      <c r="C174" s="1011"/>
      <c r="D174" s="1011"/>
      <c r="E174" s="1011"/>
      <c r="F174" s="1011"/>
      <c r="G174" s="1011"/>
      <c r="H174" s="1011"/>
      <c r="I174" s="1011"/>
      <c r="J174" s="1011"/>
      <c r="K174" s="1011"/>
      <c r="L174" s="1011"/>
      <c r="M174" s="1011"/>
      <c r="N174" s="1011"/>
      <c r="O174" s="1133"/>
      <c r="P174" s="1133"/>
      <c r="Q174" s="1011"/>
    </row>
    <row r="175" spans="1:17" x14ac:dyDescent="0.25">
      <c r="A175" s="1011"/>
      <c r="B175" s="1011"/>
      <c r="C175" s="1011"/>
      <c r="D175" s="1011"/>
      <c r="E175" s="1011"/>
      <c r="F175" s="1011"/>
      <c r="G175" s="1011"/>
      <c r="H175" s="1011"/>
      <c r="I175" s="1011"/>
      <c r="J175" s="1011"/>
      <c r="K175" s="1011"/>
      <c r="L175" s="1011"/>
      <c r="M175" s="1011"/>
      <c r="N175" s="1011"/>
      <c r="O175" s="1133"/>
      <c r="P175" s="1133"/>
      <c r="Q175" s="1011"/>
    </row>
    <row r="176" spans="1:17" x14ac:dyDescent="0.25">
      <c r="A176" s="1011"/>
      <c r="B176" s="1011"/>
      <c r="C176" s="1011"/>
      <c r="D176" s="1011"/>
      <c r="E176" s="1011"/>
      <c r="F176" s="1011"/>
      <c r="G176" s="1011"/>
      <c r="H176" s="1011"/>
      <c r="I176" s="1011"/>
      <c r="J176" s="1011"/>
      <c r="K176" s="1011"/>
      <c r="L176" s="1011"/>
      <c r="M176" s="1011"/>
      <c r="N176" s="1011"/>
      <c r="O176" s="1133"/>
      <c r="P176" s="1133"/>
      <c r="Q176" s="1011"/>
    </row>
    <row r="177" spans="1:17" x14ac:dyDescent="0.25">
      <c r="A177" s="1011"/>
      <c r="B177" s="1011"/>
      <c r="C177" s="1011"/>
      <c r="D177" s="1011"/>
      <c r="E177" s="1011"/>
      <c r="F177" s="1011"/>
      <c r="G177" s="1011"/>
      <c r="H177" s="1011"/>
      <c r="I177" s="1011"/>
      <c r="J177" s="1011"/>
      <c r="K177" s="1011"/>
      <c r="L177" s="1011"/>
      <c r="M177" s="1011"/>
      <c r="N177" s="1011"/>
      <c r="O177" s="1133"/>
      <c r="P177" s="1133"/>
      <c r="Q177" s="1011"/>
    </row>
    <row r="178" spans="1:17" x14ac:dyDescent="0.25">
      <c r="A178" s="1011"/>
      <c r="B178" s="1011"/>
      <c r="C178" s="1011"/>
      <c r="D178" s="1011"/>
      <c r="E178" s="1011"/>
      <c r="F178" s="1011"/>
      <c r="G178" s="1011"/>
      <c r="H178" s="1011"/>
      <c r="I178" s="1011"/>
      <c r="J178" s="1011"/>
      <c r="K178" s="1011"/>
      <c r="L178" s="1011"/>
      <c r="M178" s="1011"/>
      <c r="N178" s="1011"/>
      <c r="O178" s="1133"/>
      <c r="P178" s="1133"/>
      <c r="Q178" s="1011"/>
    </row>
    <row r="179" spans="1:17" x14ac:dyDescent="0.25">
      <c r="A179" s="1011"/>
      <c r="B179" s="1011"/>
      <c r="C179" s="1011"/>
      <c r="D179" s="1011"/>
      <c r="E179" s="1011"/>
      <c r="F179" s="1011"/>
      <c r="G179" s="1011"/>
      <c r="H179" s="1011"/>
      <c r="I179" s="1011"/>
      <c r="J179" s="1011"/>
      <c r="K179" s="1011"/>
      <c r="L179" s="1011"/>
      <c r="M179" s="1011"/>
      <c r="N179" s="1011"/>
      <c r="O179" s="1133"/>
      <c r="P179" s="1133"/>
      <c r="Q179" s="1011"/>
    </row>
    <row r="180" spans="1:17" x14ac:dyDescent="0.25">
      <c r="A180" s="1011"/>
      <c r="B180" s="1011"/>
      <c r="C180" s="1011"/>
      <c r="D180" s="1011"/>
      <c r="E180" s="1011"/>
      <c r="F180" s="1011"/>
      <c r="G180" s="1011"/>
      <c r="H180" s="1011"/>
      <c r="I180" s="1011"/>
      <c r="J180" s="1011"/>
      <c r="K180" s="1011"/>
      <c r="L180" s="1011"/>
      <c r="M180" s="1011"/>
      <c r="N180" s="1011"/>
      <c r="O180" s="1133"/>
      <c r="P180" s="1133"/>
      <c r="Q180" s="1011"/>
    </row>
    <row r="181" spans="1:17" x14ac:dyDescent="0.25">
      <c r="A181" s="1011"/>
      <c r="B181" s="1011"/>
      <c r="C181" s="1011"/>
      <c r="D181" s="1011"/>
      <c r="E181" s="1011"/>
      <c r="F181" s="1011"/>
      <c r="G181" s="1011"/>
      <c r="H181" s="1011"/>
      <c r="I181" s="1011"/>
      <c r="J181" s="1011"/>
      <c r="K181" s="1011"/>
      <c r="L181" s="1011"/>
      <c r="M181" s="1011"/>
      <c r="N181" s="1011"/>
      <c r="O181" s="1133"/>
      <c r="P181" s="1133"/>
      <c r="Q181" s="1011"/>
    </row>
    <row r="182" spans="1:17" x14ac:dyDescent="0.25">
      <c r="A182" s="1011"/>
      <c r="B182" s="1011"/>
      <c r="C182" s="1011"/>
      <c r="D182" s="1011"/>
      <c r="E182" s="1011"/>
      <c r="F182" s="1011"/>
      <c r="G182" s="1011"/>
      <c r="H182" s="1011"/>
      <c r="I182" s="1011"/>
      <c r="J182" s="1011"/>
      <c r="K182" s="1011"/>
      <c r="L182" s="1011"/>
      <c r="M182" s="1011"/>
      <c r="N182" s="1011"/>
      <c r="O182" s="1133"/>
      <c r="P182" s="1133"/>
      <c r="Q182" s="1011"/>
    </row>
    <row r="183" spans="1:17" x14ac:dyDescent="0.25">
      <c r="A183" s="1011"/>
      <c r="B183" s="1011"/>
      <c r="C183" s="1011"/>
      <c r="D183" s="1011"/>
      <c r="E183" s="1011"/>
      <c r="F183" s="1011"/>
      <c r="G183" s="1011"/>
      <c r="H183" s="1011"/>
      <c r="I183" s="1011"/>
      <c r="J183" s="1011"/>
      <c r="K183" s="1011"/>
      <c r="L183" s="1011"/>
      <c r="M183" s="1011"/>
      <c r="N183" s="1011"/>
      <c r="O183" s="1133"/>
      <c r="P183" s="1133"/>
      <c r="Q183" s="1011"/>
    </row>
    <row r="184" spans="1:17" x14ac:dyDescent="0.25">
      <c r="A184" s="1011"/>
      <c r="B184" s="1011"/>
      <c r="C184" s="1011"/>
      <c r="D184" s="1011"/>
      <c r="E184" s="1011"/>
      <c r="F184" s="1011"/>
      <c r="G184" s="1011"/>
      <c r="H184" s="1011"/>
      <c r="I184" s="1011"/>
      <c r="J184" s="1011"/>
      <c r="K184" s="1011"/>
      <c r="L184" s="1011"/>
      <c r="M184" s="1011"/>
      <c r="N184" s="1011"/>
      <c r="O184" s="1133"/>
      <c r="P184" s="1133"/>
      <c r="Q184" s="1011"/>
    </row>
    <row r="185" spans="1:17" x14ac:dyDescent="0.25">
      <c r="A185" s="1011"/>
      <c r="B185" s="1011"/>
      <c r="C185" s="1011"/>
      <c r="D185" s="1011"/>
      <c r="E185" s="1011"/>
      <c r="F185" s="1011"/>
      <c r="G185" s="1011"/>
      <c r="H185" s="1011"/>
      <c r="I185" s="1011"/>
      <c r="J185" s="1011"/>
      <c r="K185" s="1011"/>
      <c r="L185" s="1011"/>
      <c r="M185" s="1011"/>
      <c r="N185" s="1011"/>
      <c r="O185" s="1133"/>
      <c r="P185" s="1133"/>
      <c r="Q185" s="1011"/>
    </row>
    <row r="186" spans="1:17" x14ac:dyDescent="0.25">
      <c r="A186" s="1011"/>
      <c r="B186" s="1011"/>
      <c r="C186" s="1011"/>
      <c r="D186" s="1011"/>
      <c r="E186" s="1011"/>
      <c r="F186" s="1011"/>
      <c r="G186" s="1011"/>
      <c r="H186" s="1011"/>
      <c r="I186" s="1011"/>
      <c r="J186" s="1011"/>
      <c r="K186" s="1011"/>
      <c r="L186" s="1011"/>
      <c r="M186" s="1011"/>
      <c r="N186" s="1011"/>
      <c r="O186" s="1133"/>
      <c r="P186" s="1133"/>
      <c r="Q186" s="1011"/>
    </row>
    <row r="187" spans="1:17" x14ac:dyDescent="0.25">
      <c r="A187" s="1011"/>
      <c r="B187" s="1011"/>
      <c r="C187" s="1011"/>
      <c r="D187" s="1011"/>
      <c r="E187" s="1011"/>
      <c r="F187" s="1011"/>
      <c r="G187" s="1011"/>
      <c r="H187" s="1011"/>
      <c r="I187" s="1011"/>
      <c r="J187" s="1011"/>
      <c r="K187" s="1011"/>
      <c r="L187" s="1011"/>
      <c r="M187" s="1011"/>
      <c r="N187" s="1011"/>
      <c r="O187" s="1133"/>
      <c r="P187" s="1133"/>
      <c r="Q187" s="1011"/>
    </row>
    <row r="188" spans="1:17" x14ac:dyDescent="0.25">
      <c r="A188" s="1011"/>
      <c r="B188" s="1011"/>
      <c r="C188" s="1011"/>
      <c r="D188" s="1011"/>
      <c r="E188" s="1011"/>
      <c r="F188" s="1011"/>
      <c r="G188" s="1011"/>
      <c r="H188" s="1011"/>
      <c r="I188" s="1011"/>
      <c r="J188" s="1011"/>
      <c r="K188" s="1011"/>
      <c r="L188" s="1011"/>
      <c r="M188" s="1011"/>
      <c r="N188" s="1011"/>
      <c r="O188" s="1133"/>
      <c r="P188" s="1133"/>
      <c r="Q188" s="1011"/>
    </row>
    <row r="189" spans="1:17" x14ac:dyDescent="0.25">
      <c r="A189" s="1011"/>
      <c r="B189" s="1011"/>
      <c r="C189" s="1011"/>
      <c r="D189" s="1011"/>
      <c r="E189" s="1011"/>
      <c r="F189" s="1011"/>
      <c r="G189" s="1011"/>
      <c r="H189" s="1011"/>
      <c r="I189" s="1011"/>
      <c r="J189" s="1011"/>
      <c r="K189" s="1011"/>
      <c r="L189" s="1011"/>
      <c r="M189" s="1011"/>
      <c r="N189" s="1011"/>
      <c r="O189" s="1133"/>
      <c r="P189" s="1133"/>
      <c r="Q189" s="1011"/>
    </row>
    <row r="190" spans="1:17" x14ac:dyDescent="0.25">
      <c r="A190" s="1011"/>
      <c r="B190" s="1011"/>
      <c r="C190" s="1011"/>
      <c r="D190" s="1011"/>
      <c r="E190" s="1011"/>
      <c r="F190" s="1011"/>
      <c r="G190" s="1011"/>
      <c r="H190" s="1011"/>
      <c r="I190" s="1011"/>
      <c r="J190" s="1011"/>
      <c r="K190" s="1011"/>
      <c r="L190" s="1011"/>
      <c r="M190" s="1011"/>
      <c r="N190" s="1011"/>
      <c r="O190" s="1133"/>
      <c r="P190" s="1133"/>
      <c r="Q190" s="1011"/>
    </row>
    <row r="191" spans="1:17" x14ac:dyDescent="0.25">
      <c r="A191" s="1011"/>
      <c r="B191" s="1011"/>
      <c r="C191" s="1011"/>
      <c r="D191" s="1011"/>
      <c r="E191" s="1011"/>
      <c r="F191" s="1011"/>
      <c r="G191" s="1011"/>
      <c r="H191" s="1011"/>
      <c r="I191" s="1011"/>
      <c r="J191" s="1011"/>
      <c r="K191" s="1011"/>
      <c r="L191" s="1011"/>
      <c r="M191" s="1011"/>
      <c r="N191" s="1011"/>
      <c r="O191" s="1133"/>
      <c r="P191" s="1133"/>
      <c r="Q191" s="1011"/>
    </row>
    <row r="192" spans="1:17" x14ac:dyDescent="0.25">
      <c r="A192" s="1011"/>
      <c r="B192" s="1011"/>
      <c r="C192" s="1011"/>
      <c r="D192" s="1011"/>
      <c r="E192" s="1011"/>
      <c r="F192" s="1011"/>
      <c r="G192" s="1011"/>
      <c r="H192" s="1011"/>
      <c r="I192" s="1011"/>
      <c r="J192" s="1011"/>
      <c r="K192" s="1011"/>
      <c r="L192" s="1011"/>
      <c r="M192" s="1011"/>
      <c r="N192" s="1011"/>
      <c r="O192" s="1133"/>
      <c r="P192" s="1133"/>
      <c r="Q192" s="1011"/>
    </row>
    <row r="193" spans="1:17" x14ac:dyDescent="0.25">
      <c r="A193" s="1011"/>
      <c r="B193" s="1011"/>
      <c r="C193" s="1011"/>
      <c r="D193" s="1011"/>
      <c r="E193" s="1011"/>
      <c r="F193" s="1011"/>
      <c r="G193" s="1011"/>
      <c r="H193" s="1011"/>
      <c r="I193" s="1011"/>
      <c r="J193" s="1011"/>
      <c r="K193" s="1011"/>
      <c r="L193" s="1011"/>
      <c r="M193" s="1011"/>
      <c r="N193" s="1011"/>
      <c r="O193" s="1133"/>
      <c r="P193" s="1133"/>
      <c r="Q193" s="1011"/>
    </row>
    <row r="194" spans="1:17" x14ac:dyDescent="0.25">
      <c r="A194" s="1011"/>
      <c r="B194" s="1011"/>
      <c r="C194" s="1011"/>
      <c r="D194" s="1011"/>
      <c r="E194" s="1011"/>
      <c r="F194" s="1011"/>
      <c r="G194" s="1011"/>
      <c r="H194" s="1011"/>
      <c r="I194" s="1011"/>
      <c r="J194" s="1011"/>
      <c r="K194" s="1011"/>
      <c r="L194" s="1011"/>
      <c r="M194" s="1011"/>
      <c r="N194" s="1011"/>
      <c r="O194" s="1133"/>
      <c r="P194" s="1133"/>
      <c r="Q194" s="1011"/>
    </row>
    <row r="195" spans="1:17" x14ac:dyDescent="0.25">
      <c r="A195" s="1011"/>
      <c r="B195" s="1011"/>
      <c r="C195" s="1011"/>
      <c r="D195" s="1011"/>
      <c r="E195" s="1011"/>
      <c r="F195" s="1011"/>
      <c r="G195" s="1011"/>
      <c r="H195" s="1011"/>
      <c r="I195" s="1011"/>
      <c r="J195" s="1011"/>
      <c r="K195" s="1011"/>
      <c r="L195" s="1011"/>
      <c r="M195" s="1011"/>
      <c r="N195" s="1011"/>
      <c r="O195" s="1133"/>
      <c r="P195" s="1133"/>
      <c r="Q195" s="1011"/>
    </row>
    <row r="196" spans="1:17" x14ac:dyDescent="0.25">
      <c r="A196" s="1011"/>
      <c r="B196" s="1011"/>
      <c r="C196" s="1011"/>
      <c r="D196" s="1011"/>
      <c r="E196" s="1011"/>
      <c r="F196" s="1011"/>
      <c r="G196" s="1011"/>
      <c r="H196" s="1011"/>
      <c r="I196" s="1011"/>
      <c r="J196" s="1011"/>
      <c r="K196" s="1011"/>
      <c r="L196" s="1011"/>
      <c r="M196" s="1011"/>
      <c r="N196" s="1011"/>
      <c r="O196" s="1133"/>
      <c r="P196" s="1133"/>
      <c r="Q196" s="1011"/>
    </row>
    <row r="197" spans="1:17" x14ac:dyDescent="0.25">
      <c r="A197" s="1011"/>
      <c r="B197" s="1011"/>
      <c r="C197" s="1011"/>
      <c r="D197" s="1011"/>
      <c r="E197" s="1011"/>
      <c r="F197" s="1011"/>
      <c r="G197" s="1011"/>
      <c r="H197" s="1011"/>
      <c r="I197" s="1011"/>
      <c r="J197" s="1011"/>
      <c r="K197" s="1011"/>
      <c r="L197" s="1011"/>
      <c r="M197" s="1011"/>
      <c r="N197" s="1011"/>
      <c r="O197" s="1133"/>
      <c r="P197" s="1133"/>
      <c r="Q197" s="1011"/>
    </row>
    <row r="198" spans="1:17" x14ac:dyDescent="0.25">
      <c r="A198" s="1011"/>
      <c r="B198" s="1011"/>
      <c r="C198" s="1011"/>
      <c r="D198" s="1011"/>
      <c r="E198" s="1011"/>
      <c r="F198" s="1011"/>
      <c r="G198" s="1011"/>
      <c r="H198" s="1011"/>
      <c r="I198" s="1011"/>
      <c r="J198" s="1011"/>
      <c r="K198" s="1011"/>
      <c r="L198" s="1011"/>
      <c r="M198" s="1011"/>
      <c r="N198" s="1011"/>
      <c r="O198" s="1133"/>
      <c r="P198" s="1133"/>
      <c r="Q198" s="1011"/>
    </row>
    <row r="199" spans="1:17" x14ac:dyDescent="0.25">
      <c r="A199" s="1011"/>
      <c r="B199" s="1011"/>
      <c r="C199" s="1011"/>
      <c r="D199" s="1011"/>
      <c r="E199" s="1011"/>
      <c r="F199" s="1011"/>
      <c r="G199" s="1011"/>
      <c r="H199" s="1011"/>
      <c r="I199" s="1011"/>
      <c r="J199" s="1011"/>
      <c r="K199" s="1011"/>
      <c r="L199" s="1011"/>
      <c r="M199" s="1011"/>
      <c r="N199" s="1011"/>
      <c r="O199" s="1133"/>
      <c r="P199" s="1133"/>
      <c r="Q199" s="1011"/>
    </row>
    <row r="200" spans="1:17" x14ac:dyDescent="0.25">
      <c r="A200" s="1011"/>
      <c r="B200" s="1011"/>
      <c r="C200" s="1011"/>
      <c r="D200" s="1011"/>
      <c r="E200" s="1011"/>
      <c r="F200" s="1011"/>
      <c r="G200" s="1011"/>
      <c r="H200" s="1011"/>
      <c r="I200" s="1011"/>
      <c r="J200" s="1011"/>
      <c r="K200" s="1011"/>
      <c r="L200" s="1011"/>
      <c r="M200" s="1011"/>
      <c r="N200" s="1011"/>
      <c r="O200" s="1133"/>
      <c r="P200" s="1133"/>
      <c r="Q200" s="1011"/>
    </row>
    <row r="201" spans="1:17" x14ac:dyDescent="0.25">
      <c r="A201" s="1011"/>
      <c r="B201" s="1011"/>
      <c r="C201" s="1011"/>
      <c r="D201" s="1011"/>
      <c r="E201" s="1011"/>
      <c r="F201" s="1011"/>
      <c r="G201" s="1011"/>
      <c r="H201" s="1011"/>
      <c r="I201" s="1011"/>
      <c r="J201" s="1011"/>
      <c r="K201" s="1011"/>
      <c r="L201" s="1011"/>
      <c r="M201" s="1011"/>
      <c r="N201" s="1011"/>
      <c r="O201" s="1133"/>
      <c r="P201" s="1133"/>
      <c r="Q201" s="1011"/>
    </row>
    <row r="202" spans="1:17" x14ac:dyDescent="0.25">
      <c r="A202" s="1011"/>
      <c r="B202" s="1011"/>
      <c r="C202" s="1011"/>
      <c r="D202" s="1011"/>
      <c r="E202" s="1011"/>
      <c r="F202" s="1011"/>
      <c r="G202" s="1011"/>
      <c r="H202" s="1011"/>
      <c r="I202" s="1011"/>
      <c r="J202" s="1011"/>
      <c r="K202" s="1011"/>
      <c r="L202" s="1011"/>
      <c r="M202" s="1011"/>
      <c r="N202" s="1011"/>
      <c r="O202" s="1133"/>
      <c r="P202" s="1133"/>
      <c r="Q202" s="1011"/>
    </row>
    <row r="203" spans="1:17" x14ac:dyDescent="0.25">
      <c r="A203" s="1011"/>
      <c r="B203" s="1011"/>
      <c r="C203" s="1011"/>
      <c r="D203" s="1011"/>
      <c r="E203" s="1011"/>
      <c r="F203" s="1011"/>
      <c r="G203" s="1011"/>
      <c r="H203" s="1011"/>
      <c r="I203" s="1011"/>
      <c r="J203" s="1011"/>
      <c r="K203" s="1011"/>
      <c r="L203" s="1011"/>
      <c r="M203" s="1011"/>
      <c r="N203" s="1011"/>
      <c r="O203" s="1133"/>
      <c r="P203" s="1133"/>
      <c r="Q203" s="1011"/>
    </row>
    <row r="204" spans="1:17" x14ac:dyDescent="0.25">
      <c r="A204" s="1011"/>
      <c r="B204" s="1011"/>
      <c r="C204" s="1011"/>
      <c r="D204" s="1011"/>
      <c r="E204" s="1011"/>
      <c r="F204" s="1011"/>
      <c r="G204" s="1011"/>
      <c r="H204" s="1011"/>
      <c r="I204" s="1011"/>
      <c r="J204" s="1011"/>
      <c r="K204" s="1011"/>
      <c r="L204" s="1011"/>
      <c r="M204" s="1011"/>
      <c r="N204" s="1011"/>
      <c r="O204" s="1133"/>
      <c r="P204" s="1133"/>
      <c r="Q204" s="1011"/>
    </row>
    <row r="205" spans="1:17" x14ac:dyDescent="0.25">
      <c r="A205" s="1011"/>
      <c r="B205" s="1011"/>
      <c r="C205" s="1011"/>
      <c r="D205" s="1011"/>
      <c r="E205" s="1011"/>
      <c r="F205" s="1011"/>
      <c r="G205" s="1011"/>
      <c r="H205" s="1011"/>
      <c r="I205" s="1011"/>
      <c r="J205" s="1011"/>
      <c r="K205" s="1011"/>
      <c r="L205" s="1011"/>
      <c r="M205" s="1011"/>
      <c r="N205" s="1011"/>
      <c r="O205" s="1133"/>
      <c r="P205" s="1133"/>
      <c r="Q205" s="1011"/>
    </row>
    <row r="206" spans="1:17" x14ac:dyDescent="0.25">
      <c r="A206" s="1011"/>
      <c r="B206" s="1011"/>
      <c r="C206" s="1011"/>
      <c r="D206" s="1011"/>
      <c r="E206" s="1011"/>
      <c r="F206" s="1011"/>
      <c r="G206" s="1011"/>
      <c r="H206" s="1011"/>
      <c r="I206" s="1011"/>
      <c r="J206" s="1011"/>
      <c r="K206" s="1011"/>
      <c r="L206" s="1011"/>
      <c r="M206" s="1011"/>
      <c r="N206" s="1011"/>
      <c r="O206" s="1133"/>
      <c r="P206" s="1133"/>
      <c r="Q206" s="1011"/>
    </row>
    <row r="207" spans="1:17" x14ac:dyDescent="0.25">
      <c r="A207" s="1011"/>
      <c r="B207" s="1011"/>
      <c r="C207" s="1011"/>
      <c r="D207" s="1011"/>
      <c r="E207" s="1011"/>
      <c r="F207" s="1011"/>
      <c r="G207" s="1011"/>
      <c r="H207" s="1011"/>
      <c r="I207" s="1011"/>
      <c r="J207" s="1011"/>
      <c r="K207" s="1011"/>
      <c r="L207" s="1011"/>
      <c r="M207" s="1011"/>
      <c r="N207" s="1011"/>
      <c r="O207" s="1133"/>
      <c r="P207" s="1133"/>
      <c r="Q207" s="1011"/>
    </row>
    <row r="208" spans="1:17" x14ac:dyDescent="0.25">
      <c r="A208" s="1011"/>
      <c r="B208" s="1011"/>
      <c r="C208" s="1011"/>
      <c r="D208" s="1011"/>
      <c r="E208" s="1011"/>
      <c r="F208" s="1011"/>
      <c r="G208" s="1011"/>
      <c r="H208" s="1011"/>
      <c r="I208" s="1011"/>
      <c r="J208" s="1011"/>
      <c r="K208" s="1011"/>
      <c r="L208" s="1011"/>
      <c r="M208" s="1011"/>
      <c r="N208" s="1011"/>
      <c r="O208" s="1133"/>
      <c r="P208" s="1133"/>
      <c r="Q208" s="1011"/>
    </row>
    <row r="209" spans="1:17" x14ac:dyDescent="0.25">
      <c r="A209" s="1011"/>
      <c r="B209" s="1011"/>
      <c r="C209" s="1011"/>
      <c r="D209" s="1011"/>
      <c r="E209" s="1011"/>
      <c r="F209" s="1011"/>
      <c r="G209" s="1011"/>
      <c r="H209" s="1011"/>
      <c r="I209" s="1011"/>
      <c r="J209" s="1011"/>
      <c r="K209" s="1011"/>
      <c r="L209" s="1011"/>
      <c r="M209" s="1011"/>
      <c r="N209" s="1011"/>
      <c r="O209" s="1133"/>
      <c r="P209" s="1133"/>
      <c r="Q209" s="1011"/>
    </row>
    <row r="210" spans="1:17" x14ac:dyDescent="0.25">
      <c r="A210" s="1011"/>
      <c r="B210" s="1011"/>
      <c r="C210" s="1011"/>
      <c r="D210" s="1011"/>
      <c r="E210" s="1011"/>
      <c r="F210" s="1011"/>
      <c r="G210" s="1011"/>
      <c r="H210" s="1011"/>
      <c r="I210" s="1011"/>
      <c r="J210" s="1011"/>
      <c r="K210" s="1011"/>
      <c r="L210" s="1011"/>
      <c r="M210" s="1011"/>
      <c r="N210" s="1011"/>
      <c r="O210" s="1133"/>
      <c r="P210" s="1133"/>
      <c r="Q210" s="1011"/>
    </row>
    <row r="211" spans="1:17" x14ac:dyDescent="0.25">
      <c r="A211" s="1011"/>
      <c r="B211" s="1011"/>
      <c r="C211" s="1011"/>
      <c r="D211" s="1011"/>
      <c r="E211" s="1011"/>
      <c r="F211" s="1011"/>
      <c r="G211" s="1011"/>
      <c r="H211" s="1011"/>
      <c r="I211" s="1011"/>
      <c r="J211" s="1011"/>
      <c r="K211" s="1011"/>
      <c r="L211" s="1011"/>
      <c r="M211" s="1011"/>
      <c r="N211" s="1011"/>
      <c r="O211" s="1133"/>
      <c r="P211" s="1133"/>
      <c r="Q211" s="1011"/>
    </row>
    <row r="212" spans="1:17" x14ac:dyDescent="0.25">
      <c r="A212" s="1011"/>
      <c r="B212" s="1011"/>
      <c r="C212" s="1011"/>
      <c r="D212" s="1011"/>
      <c r="E212" s="1011"/>
      <c r="F212" s="1011"/>
      <c r="G212" s="1011"/>
      <c r="H212" s="1011"/>
      <c r="I212" s="1011"/>
      <c r="J212" s="1011"/>
      <c r="K212" s="1011"/>
      <c r="L212" s="1011"/>
      <c r="M212" s="1011"/>
      <c r="N212" s="1011"/>
      <c r="O212" s="1133"/>
      <c r="P212" s="1133"/>
      <c r="Q212" s="1011"/>
    </row>
    <row r="213" spans="1:17" x14ac:dyDescent="0.25">
      <c r="A213" s="1011"/>
      <c r="B213" s="1011"/>
      <c r="C213" s="1011"/>
      <c r="D213" s="1011"/>
      <c r="E213" s="1011"/>
      <c r="F213" s="1011"/>
      <c r="G213" s="1011"/>
      <c r="H213" s="1011"/>
      <c r="I213" s="1011"/>
      <c r="J213" s="1011"/>
      <c r="K213" s="1011"/>
      <c r="L213" s="1011"/>
      <c r="M213" s="1011"/>
      <c r="N213" s="1011"/>
      <c r="O213" s="1133"/>
      <c r="P213" s="1133"/>
      <c r="Q213" s="1011"/>
    </row>
    <row r="214" spans="1:17" x14ac:dyDescent="0.25">
      <c r="A214" s="1011"/>
      <c r="B214" s="1011"/>
      <c r="C214" s="1011"/>
      <c r="D214" s="1011"/>
      <c r="E214" s="1011"/>
      <c r="F214" s="1011"/>
      <c r="G214" s="1011"/>
      <c r="H214" s="1011"/>
      <c r="I214" s="1011"/>
      <c r="J214" s="1011"/>
      <c r="K214" s="1011"/>
      <c r="L214" s="1011"/>
      <c r="M214" s="1011"/>
      <c r="N214" s="1011"/>
      <c r="O214" s="1133"/>
      <c r="P214" s="1133"/>
      <c r="Q214" s="1011"/>
    </row>
    <row r="215" spans="1:17" x14ac:dyDescent="0.25">
      <c r="A215" s="1011"/>
      <c r="B215" s="1011"/>
      <c r="C215" s="1011"/>
      <c r="D215" s="1011"/>
      <c r="E215" s="1011"/>
      <c r="F215" s="1011"/>
      <c r="G215" s="1011"/>
      <c r="H215" s="1011"/>
      <c r="I215" s="1011"/>
      <c r="J215" s="1011"/>
      <c r="K215" s="1011"/>
      <c r="L215" s="1011"/>
      <c r="M215" s="1011"/>
      <c r="N215" s="1011"/>
      <c r="O215" s="1133"/>
      <c r="P215" s="1133"/>
      <c r="Q215" s="1011"/>
    </row>
    <row r="216" spans="1:17" x14ac:dyDescent="0.25">
      <c r="A216" s="1011"/>
      <c r="B216" s="1011"/>
      <c r="C216" s="1011"/>
      <c r="D216" s="1011"/>
      <c r="E216" s="1011"/>
      <c r="F216" s="1011"/>
      <c r="G216" s="1011"/>
      <c r="H216" s="1011"/>
      <c r="I216" s="1011"/>
      <c r="J216" s="1011"/>
      <c r="K216" s="1011"/>
      <c r="L216" s="1011"/>
      <c r="M216" s="1011"/>
      <c r="N216" s="1011"/>
      <c r="O216" s="1133"/>
      <c r="P216" s="1133"/>
      <c r="Q216" s="1011"/>
    </row>
    <row r="217" spans="1:17" x14ac:dyDescent="0.25">
      <c r="A217" s="1011"/>
      <c r="B217" s="1011"/>
      <c r="C217" s="1011"/>
      <c r="D217" s="1011"/>
      <c r="E217" s="1011"/>
      <c r="F217" s="1011"/>
      <c r="G217" s="1011"/>
      <c r="H217" s="1011"/>
      <c r="I217" s="1011"/>
      <c r="J217" s="1011"/>
      <c r="K217" s="1011"/>
      <c r="L217" s="1011"/>
      <c r="M217" s="1011"/>
      <c r="N217" s="1011"/>
      <c r="O217" s="1133"/>
      <c r="P217" s="1133"/>
      <c r="Q217" s="1011"/>
    </row>
    <row r="218" spans="1:17" x14ac:dyDescent="0.25">
      <c r="A218" s="1011"/>
      <c r="B218" s="1011"/>
      <c r="C218" s="1011"/>
      <c r="D218" s="1011"/>
      <c r="E218" s="1011"/>
      <c r="F218" s="1011"/>
      <c r="G218" s="1011"/>
      <c r="H218" s="1011"/>
      <c r="I218" s="1011"/>
      <c r="J218" s="1011"/>
      <c r="K218" s="1011"/>
      <c r="L218" s="1011"/>
      <c r="M218" s="1011"/>
      <c r="N218" s="1011"/>
      <c r="O218" s="1133"/>
      <c r="P218" s="1133"/>
      <c r="Q218" s="1011"/>
    </row>
    <row r="219" spans="1:17" x14ac:dyDescent="0.25">
      <c r="A219" s="1011"/>
      <c r="B219" s="1011"/>
      <c r="C219" s="1011"/>
      <c r="D219" s="1011"/>
      <c r="E219" s="1011"/>
      <c r="F219" s="1011"/>
      <c r="G219" s="1011"/>
      <c r="H219" s="1011"/>
      <c r="I219" s="1011"/>
      <c r="J219" s="1011"/>
      <c r="K219" s="1011"/>
      <c r="L219" s="1011"/>
      <c r="M219" s="1011"/>
      <c r="N219" s="1011"/>
      <c r="O219" s="1133"/>
      <c r="P219" s="1133"/>
      <c r="Q219" s="1011"/>
    </row>
    <row r="220" spans="1:17" x14ac:dyDescent="0.25">
      <c r="A220" s="1011"/>
      <c r="B220" s="1011"/>
      <c r="C220" s="1011"/>
      <c r="D220" s="1011"/>
      <c r="E220" s="1011"/>
      <c r="F220" s="1011"/>
      <c r="G220" s="1011"/>
      <c r="H220" s="1011"/>
      <c r="I220" s="1011"/>
      <c r="J220" s="1011"/>
      <c r="K220" s="1011"/>
      <c r="L220" s="1011"/>
      <c r="M220" s="1011"/>
      <c r="N220" s="1011"/>
      <c r="O220" s="1133"/>
      <c r="P220" s="1133"/>
      <c r="Q220" s="1011"/>
    </row>
    <row r="221" spans="1:17" x14ac:dyDescent="0.25">
      <c r="A221" s="1011"/>
      <c r="B221" s="1011"/>
      <c r="C221" s="1011"/>
      <c r="D221" s="1011"/>
      <c r="E221" s="1011"/>
      <c r="F221" s="1011"/>
      <c r="G221" s="1011"/>
      <c r="H221" s="1011"/>
      <c r="I221" s="1011"/>
      <c r="J221" s="1011"/>
      <c r="K221" s="1011"/>
      <c r="L221" s="1011"/>
      <c r="M221" s="1011"/>
      <c r="N221" s="1011"/>
      <c r="O221" s="1133"/>
      <c r="P221" s="1133"/>
      <c r="Q221" s="1011"/>
    </row>
    <row r="222" spans="1:17" x14ac:dyDescent="0.25">
      <c r="A222" s="1011"/>
      <c r="B222" s="1011"/>
      <c r="C222" s="1011"/>
      <c r="D222" s="1011"/>
      <c r="E222" s="1011"/>
      <c r="F222" s="1011"/>
      <c r="G222" s="1011"/>
      <c r="H222" s="1011"/>
      <c r="I222" s="1011"/>
      <c r="J222" s="1011"/>
      <c r="K222" s="1011"/>
      <c r="L222" s="1011"/>
      <c r="M222" s="1011"/>
      <c r="N222" s="1011"/>
      <c r="O222" s="1133"/>
      <c r="P222" s="1133"/>
      <c r="Q222" s="1011"/>
    </row>
    <row r="223" spans="1:17" x14ac:dyDescent="0.25">
      <c r="A223" s="1011"/>
      <c r="B223" s="1011"/>
      <c r="C223" s="1011"/>
      <c r="D223" s="1011"/>
      <c r="E223" s="1011"/>
      <c r="F223" s="1011"/>
      <c r="G223" s="1011"/>
      <c r="H223" s="1011"/>
      <c r="I223" s="1011"/>
      <c r="J223" s="1011"/>
      <c r="K223" s="1011"/>
      <c r="L223" s="1011"/>
      <c r="M223" s="1011"/>
      <c r="N223" s="1011"/>
      <c r="O223" s="1133"/>
      <c r="P223" s="1133"/>
      <c r="Q223" s="1011"/>
    </row>
    <row r="224" spans="1:17" x14ac:dyDescent="0.25">
      <c r="A224" s="1011"/>
      <c r="B224" s="1011"/>
      <c r="C224" s="1011"/>
      <c r="D224" s="1011"/>
      <c r="E224" s="1011"/>
      <c r="F224" s="1011"/>
      <c r="G224" s="1011"/>
      <c r="H224" s="1011"/>
      <c r="I224" s="1011"/>
      <c r="J224" s="1011"/>
      <c r="K224" s="1011"/>
      <c r="L224" s="1011"/>
      <c r="M224" s="1011"/>
      <c r="N224" s="1011"/>
      <c r="O224" s="1133"/>
      <c r="P224" s="1133"/>
      <c r="Q224" s="1011"/>
    </row>
    <row r="225" spans="1:17" x14ac:dyDescent="0.25">
      <c r="A225" s="1011"/>
      <c r="B225" s="1011"/>
      <c r="C225" s="1011"/>
      <c r="D225" s="1011"/>
      <c r="E225" s="1011"/>
      <c r="F225" s="1011"/>
      <c r="G225" s="1011"/>
      <c r="H225" s="1011"/>
      <c r="I225" s="1011"/>
      <c r="J225" s="1011"/>
      <c r="K225" s="1011"/>
      <c r="L225" s="1011"/>
      <c r="M225" s="1011"/>
      <c r="N225" s="1011"/>
      <c r="O225" s="1133"/>
      <c r="P225" s="1133"/>
      <c r="Q225" s="1011"/>
    </row>
    <row r="226" spans="1:17" x14ac:dyDescent="0.25">
      <c r="A226" s="1011"/>
      <c r="B226" s="1011"/>
      <c r="C226" s="1011"/>
      <c r="D226" s="1011"/>
      <c r="E226" s="1011"/>
      <c r="F226" s="1011"/>
      <c r="G226" s="1011"/>
      <c r="H226" s="1011"/>
      <c r="I226" s="1011"/>
      <c r="J226" s="1011"/>
      <c r="K226" s="1011"/>
      <c r="L226" s="1011"/>
      <c r="M226" s="1011"/>
      <c r="N226" s="1011"/>
      <c r="O226" s="1133"/>
      <c r="P226" s="1133"/>
      <c r="Q226" s="1011"/>
    </row>
    <row r="227" spans="1:17" x14ac:dyDescent="0.25">
      <c r="A227" s="1011"/>
      <c r="B227" s="1011"/>
      <c r="C227" s="1011"/>
      <c r="D227" s="1011"/>
      <c r="E227" s="1011"/>
      <c r="F227" s="1011"/>
      <c r="G227" s="1011"/>
      <c r="H227" s="1011"/>
      <c r="I227" s="1011"/>
      <c r="J227" s="1011"/>
      <c r="K227" s="1011"/>
      <c r="L227" s="1011"/>
      <c r="M227" s="1011"/>
      <c r="N227" s="1011"/>
      <c r="O227" s="1133"/>
      <c r="P227" s="1133"/>
      <c r="Q227" s="1011"/>
    </row>
    <row r="228" spans="1:17" x14ac:dyDescent="0.25">
      <c r="O228" s="1129"/>
      <c r="P228" s="1129"/>
    </row>
    <row r="229" spans="1:17" x14ac:dyDescent="0.25">
      <c r="O229" s="1129"/>
      <c r="P229" s="1129"/>
    </row>
    <row r="230" spans="1:17" x14ac:dyDescent="0.25">
      <c r="O230" s="1129"/>
      <c r="P230" s="1129"/>
    </row>
    <row r="231" spans="1:17" x14ac:dyDescent="0.25">
      <c r="O231" s="1129"/>
      <c r="P231" s="1129"/>
    </row>
    <row r="232" spans="1:17" x14ac:dyDescent="0.25">
      <c r="O232" s="1129"/>
      <c r="P232" s="1129"/>
    </row>
    <row r="233" spans="1:17" x14ac:dyDescent="0.25">
      <c r="O233" s="1129"/>
      <c r="P233" s="1129"/>
    </row>
    <row r="234" spans="1:17" x14ac:dyDescent="0.25">
      <c r="O234" s="1129"/>
      <c r="P234" s="1129"/>
    </row>
    <row r="235" spans="1:17" x14ac:dyDescent="0.25">
      <c r="O235" s="1129"/>
      <c r="P235" s="1129"/>
    </row>
    <row r="236" spans="1:17" x14ac:dyDescent="0.25">
      <c r="O236" s="1129"/>
      <c r="P236" s="1129"/>
    </row>
    <row r="237" spans="1:17" x14ac:dyDescent="0.25">
      <c r="O237" s="1129"/>
      <c r="P237" s="1129"/>
    </row>
    <row r="238" spans="1:17" x14ac:dyDescent="0.25">
      <c r="O238" s="1129"/>
      <c r="P238" s="1129"/>
    </row>
    <row r="239" spans="1:17" x14ac:dyDescent="0.25">
      <c r="O239" s="1129"/>
      <c r="P239" s="1129"/>
    </row>
    <row r="240" spans="1:17" x14ac:dyDescent="0.25">
      <c r="O240" s="1129"/>
      <c r="P240" s="1129"/>
    </row>
    <row r="241" spans="15:16" x14ac:dyDescent="0.25">
      <c r="O241" s="1129"/>
      <c r="P241" s="1129"/>
    </row>
    <row r="242" spans="15:16" x14ac:dyDescent="0.25">
      <c r="O242" s="1129"/>
      <c r="P242" s="1129"/>
    </row>
    <row r="243" spans="15:16" x14ac:dyDescent="0.25">
      <c r="O243" s="1129"/>
      <c r="P243" s="1129"/>
    </row>
    <row r="244" spans="15:16" x14ac:dyDescent="0.25">
      <c r="O244" s="1129"/>
      <c r="P244" s="1129"/>
    </row>
    <row r="245" spans="15:16" x14ac:dyDescent="0.25">
      <c r="O245" s="1129"/>
      <c r="P245" s="1129"/>
    </row>
    <row r="246" spans="15:16" x14ac:dyDescent="0.25">
      <c r="O246" s="1129"/>
      <c r="P246" s="1129"/>
    </row>
    <row r="247" spans="15:16" x14ac:dyDescent="0.25">
      <c r="O247" s="1129"/>
      <c r="P247" s="1129"/>
    </row>
    <row r="248" spans="15:16" x14ac:dyDescent="0.25">
      <c r="O248" s="1129"/>
      <c r="P248" s="1129"/>
    </row>
    <row r="249" spans="15:16" x14ac:dyDescent="0.25">
      <c r="O249" s="1129"/>
      <c r="P249" s="1129"/>
    </row>
    <row r="250" spans="15:16" x14ac:dyDescent="0.25">
      <c r="O250" s="1129"/>
      <c r="P250" s="1129"/>
    </row>
    <row r="251" spans="15:16" x14ac:dyDescent="0.25">
      <c r="O251" s="1129"/>
      <c r="P251" s="1129"/>
    </row>
    <row r="252" spans="15:16" x14ac:dyDescent="0.25">
      <c r="O252" s="1129"/>
      <c r="P252" s="1129"/>
    </row>
    <row r="253" spans="15:16" x14ac:dyDescent="0.25">
      <c r="O253" s="1129"/>
      <c r="P253" s="1129"/>
    </row>
    <row r="254" spans="15:16" x14ac:dyDescent="0.25">
      <c r="O254" s="1129"/>
      <c r="P254" s="1129"/>
    </row>
  </sheetData>
  <mergeCells count="8">
    <mergeCell ref="A2:G2"/>
    <mergeCell ref="A3:G3"/>
    <mergeCell ref="A13:H13"/>
    <mergeCell ref="A6:Q6"/>
    <mergeCell ref="A5:Q5"/>
    <mergeCell ref="O7:Q7"/>
    <mergeCell ref="A7:A8"/>
    <mergeCell ref="B7:B8"/>
  </mergeCells>
  <phoneticPr fontId="56" type="noConversion"/>
  <pageMargins left="0.23622047244094491" right="0.23622047244094491" top="0.39370078740157483" bottom="0.74803149606299213" header="0.31496062992125984" footer="0.31496062992125984"/>
  <pageSetup paperSize="9" scale="68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5.42578125" customWidth="1"/>
    <col min="2" max="2" width="11.85546875" customWidth="1"/>
    <col min="3" max="14" width="11.5703125" customWidth="1"/>
    <col min="15" max="15" width="8.7109375" customWidth="1"/>
    <col min="16" max="16" width="8" customWidth="1"/>
    <col min="17" max="17" width="8.85546875" customWidth="1"/>
  </cols>
  <sheetData>
    <row r="1" spans="1:17" ht="42" customHeight="1" x14ac:dyDescent="0.25"/>
    <row r="2" spans="1:17" ht="18" x14ac:dyDescent="0.35">
      <c r="A2" s="1239"/>
      <c r="B2" s="1239"/>
      <c r="C2" s="1239"/>
      <c r="D2" s="1239"/>
      <c r="E2" s="1239"/>
      <c r="F2" s="1239"/>
      <c r="G2" s="1239"/>
      <c r="H2" s="1"/>
    </row>
    <row r="3" spans="1:17" ht="18" x14ac:dyDescent="0.35">
      <c r="A3" s="1239"/>
      <c r="B3" s="1239"/>
      <c r="C3" s="1239"/>
      <c r="D3" s="1239"/>
      <c r="E3" s="1239"/>
      <c r="F3" s="1239"/>
      <c r="G3" s="1239"/>
      <c r="H3" s="1"/>
    </row>
    <row r="5" spans="1:17" ht="20.25" customHeight="1" x14ac:dyDescent="0.25">
      <c r="A5" s="1242" t="s">
        <v>567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</row>
    <row r="6" spans="1:17" ht="20.25" customHeight="1" x14ac:dyDescent="0.25">
      <c r="A6" s="1242" t="s">
        <v>616</v>
      </c>
      <c r="B6" s="1242"/>
      <c r="C6" s="1242"/>
      <c r="D6" s="1242"/>
      <c r="E6" s="1242"/>
      <c r="F6" s="1242"/>
      <c r="G6" s="1242"/>
      <c r="H6" s="1242"/>
      <c r="I6" s="1242"/>
      <c r="J6" s="1242"/>
      <c r="K6" s="1242"/>
      <c r="L6" s="1242"/>
      <c r="M6" s="1242"/>
      <c r="N6" s="1242"/>
      <c r="O6" s="1242"/>
      <c r="P6" s="1242"/>
      <c r="Q6" s="1242"/>
    </row>
    <row r="7" spans="1:17" ht="20.25" customHeight="1" x14ac:dyDescent="0.25">
      <c r="A7" s="1248" t="s">
        <v>14</v>
      </c>
      <c r="B7" s="1246" t="s">
        <v>592</v>
      </c>
      <c r="C7" s="1111" t="s">
        <v>577</v>
      </c>
      <c r="D7" s="1111" t="s">
        <v>578</v>
      </c>
      <c r="E7" s="1111" t="s">
        <v>579</v>
      </c>
      <c r="F7" s="1111" t="s">
        <v>580</v>
      </c>
      <c r="G7" s="1111" t="s">
        <v>581</v>
      </c>
      <c r="H7" s="1111" t="s">
        <v>582</v>
      </c>
      <c r="I7" s="1111" t="s">
        <v>583</v>
      </c>
      <c r="J7" s="1111" t="s">
        <v>584</v>
      </c>
      <c r="K7" s="1111" t="s">
        <v>585</v>
      </c>
      <c r="L7" s="1111" t="s">
        <v>586</v>
      </c>
      <c r="M7" s="1111" t="s">
        <v>587</v>
      </c>
      <c r="N7" s="1111" t="s">
        <v>588</v>
      </c>
      <c r="O7" s="1243" t="s">
        <v>589</v>
      </c>
      <c r="P7" s="1244"/>
      <c r="Q7" s="1245"/>
    </row>
    <row r="8" spans="1:17" x14ac:dyDescent="0.25">
      <c r="A8" s="1249"/>
      <c r="B8" s="1247"/>
      <c r="C8" s="1004" t="s">
        <v>590</v>
      </c>
      <c r="D8" s="1004" t="s">
        <v>590</v>
      </c>
      <c r="E8" s="1004" t="s">
        <v>590</v>
      </c>
      <c r="F8" s="1004" t="s">
        <v>590</v>
      </c>
      <c r="G8" s="1004" t="s">
        <v>590</v>
      </c>
      <c r="H8" s="1004" t="s">
        <v>590</v>
      </c>
      <c r="I8" s="1004" t="s">
        <v>590</v>
      </c>
      <c r="J8" s="1004" t="s">
        <v>590</v>
      </c>
      <c r="K8" s="1004" t="s">
        <v>590</v>
      </c>
      <c r="L8" s="1004" t="s">
        <v>590</v>
      </c>
      <c r="M8" s="1004" t="s">
        <v>590</v>
      </c>
      <c r="N8" s="1004" t="s">
        <v>590</v>
      </c>
      <c r="O8" s="1004" t="s">
        <v>591</v>
      </c>
      <c r="P8" s="1004" t="s">
        <v>590</v>
      </c>
      <c r="Q8" s="1004" t="s">
        <v>1</v>
      </c>
    </row>
    <row r="9" spans="1:17" ht="18" customHeight="1" x14ac:dyDescent="0.25">
      <c r="A9" s="1001" t="s">
        <v>533</v>
      </c>
      <c r="B9" s="1041">
        <v>396</v>
      </c>
      <c r="C9" s="1042">
        <v>349</v>
      </c>
      <c r="D9" s="1042">
        <v>343</v>
      </c>
      <c r="E9" s="1042">
        <v>142</v>
      </c>
      <c r="F9" s="1042">
        <v>136</v>
      </c>
      <c r="G9" s="1042">
        <v>285</v>
      </c>
      <c r="H9" s="1204">
        <v>236</v>
      </c>
      <c r="I9" s="1042">
        <v>307</v>
      </c>
      <c r="J9" s="1042">
        <v>548</v>
      </c>
      <c r="K9" s="1042">
        <v>314</v>
      </c>
      <c r="L9" s="1042">
        <v>434</v>
      </c>
      <c r="M9" s="1042">
        <v>461</v>
      </c>
      <c r="N9" s="1042">
        <v>305</v>
      </c>
      <c r="O9" s="1135">
        <f>B9*(IF(C9="",0,1)+IF(D9="",0,1)+IF(E9="",0,1)+IF(F9="",0,1)+IF(G9="",0,1)+IF(H9="",0,1)+IF(I9="",0,1)+IF(J9="",0,1)+IF(K9="",0,1)+IF(L9="",0,1)+IF(M9="",0,1)+IF(N9="",0,1))</f>
        <v>4752</v>
      </c>
      <c r="P9" s="1135">
        <f>SUM(C9:N9)</f>
        <v>3860</v>
      </c>
      <c r="Q9" s="1043">
        <f>IF(O9=0,"-",P9/O9)</f>
        <v>0.81228956228956228</v>
      </c>
    </row>
    <row r="10" spans="1:17" ht="18" customHeight="1" x14ac:dyDescent="0.25">
      <c r="A10" s="1001" t="s">
        <v>534</v>
      </c>
      <c r="B10" s="1041">
        <v>792</v>
      </c>
      <c r="C10" s="1042">
        <v>560</v>
      </c>
      <c r="D10" s="1042">
        <v>722</v>
      </c>
      <c r="E10" s="1042">
        <v>367</v>
      </c>
      <c r="F10" s="1042">
        <v>225</v>
      </c>
      <c r="G10" s="1042">
        <v>439</v>
      </c>
      <c r="H10" s="1204">
        <v>580</v>
      </c>
      <c r="I10" s="1042">
        <v>639</v>
      </c>
      <c r="J10" s="1042">
        <v>868</v>
      </c>
      <c r="K10" s="1042">
        <v>826</v>
      </c>
      <c r="L10" s="1042">
        <v>941</v>
      </c>
      <c r="M10" s="1042">
        <v>540</v>
      </c>
      <c r="N10" s="1042">
        <v>702</v>
      </c>
      <c r="O10" s="1135">
        <f t="shared" ref="O10:O22" si="0">B10*(IF(C10="",0,1)+IF(D10="",0,1)+IF(E10="",0,1)+IF(F10="",0,1)+IF(G10="",0,1)+IF(H10="",0,1)+IF(I10="",0,1)+IF(J10="",0,1)+IF(K10="",0,1)+IF(L10="",0,1)+IF(M10="",0,1)+IF(N10="",0,1))</f>
        <v>9504</v>
      </c>
      <c r="P10" s="1135">
        <f t="shared" ref="P10:P23" si="1">SUM(C10:N10)</f>
        <v>7409</v>
      </c>
      <c r="Q10" s="1043">
        <f t="shared" ref="Q10:Q23" si="2">IF(O10=0,"-",P10/O10)</f>
        <v>0.77956649831649827</v>
      </c>
    </row>
    <row r="11" spans="1:17" ht="18" customHeight="1" x14ac:dyDescent="0.25">
      <c r="A11" s="1001" t="s">
        <v>535</v>
      </c>
      <c r="B11" s="1041">
        <v>66</v>
      </c>
      <c r="C11" s="1042">
        <v>319</v>
      </c>
      <c r="D11" s="1121">
        <v>363</v>
      </c>
      <c r="E11" s="1042">
        <v>306</v>
      </c>
      <c r="F11" s="1042">
        <v>86</v>
      </c>
      <c r="G11" s="1042">
        <v>253</v>
      </c>
      <c r="H11" s="1204">
        <v>228</v>
      </c>
      <c r="I11" s="1042">
        <v>409</v>
      </c>
      <c r="J11" s="1042">
        <v>607</v>
      </c>
      <c r="K11" s="1042">
        <v>781</v>
      </c>
      <c r="L11" s="1042">
        <v>686</v>
      </c>
      <c r="M11" s="1042">
        <v>742</v>
      </c>
      <c r="N11" s="1042">
        <v>799</v>
      </c>
      <c r="O11" s="1135">
        <f t="shared" si="0"/>
        <v>792</v>
      </c>
      <c r="P11" s="1135">
        <f t="shared" si="1"/>
        <v>5579</v>
      </c>
      <c r="Q11" s="1043">
        <f t="shared" si="2"/>
        <v>7.0441919191919196</v>
      </c>
    </row>
    <row r="12" spans="1:17" ht="18" customHeight="1" x14ac:dyDescent="0.25">
      <c r="A12" s="1001" t="s">
        <v>536</v>
      </c>
      <c r="B12" s="1041">
        <v>66</v>
      </c>
      <c r="C12" s="1042">
        <v>130</v>
      </c>
      <c r="D12" s="1121">
        <v>147</v>
      </c>
      <c r="E12" s="1042">
        <v>109</v>
      </c>
      <c r="F12" s="1042">
        <v>60</v>
      </c>
      <c r="G12" s="1042">
        <v>89</v>
      </c>
      <c r="H12" s="1204">
        <v>100</v>
      </c>
      <c r="I12" s="1042">
        <v>162</v>
      </c>
      <c r="J12" s="1042">
        <v>109</v>
      </c>
      <c r="K12" s="1042">
        <v>163</v>
      </c>
      <c r="L12" s="1042">
        <v>205</v>
      </c>
      <c r="M12" s="1042">
        <v>167</v>
      </c>
      <c r="N12" s="1042">
        <v>159</v>
      </c>
      <c r="O12" s="1135">
        <f t="shared" si="0"/>
        <v>792</v>
      </c>
      <c r="P12" s="1135">
        <f t="shared" si="1"/>
        <v>1600</v>
      </c>
      <c r="Q12" s="1043">
        <f t="shared" si="2"/>
        <v>2.0202020202020203</v>
      </c>
    </row>
    <row r="13" spans="1:17" ht="18" customHeight="1" x14ac:dyDescent="0.25">
      <c r="A13" s="1001" t="s">
        <v>537</v>
      </c>
      <c r="B13" s="1041">
        <v>540</v>
      </c>
      <c r="C13" s="1042">
        <v>404</v>
      </c>
      <c r="D13" s="1042">
        <v>445</v>
      </c>
      <c r="E13" s="1042">
        <v>279</v>
      </c>
      <c r="F13" s="1042">
        <v>186</v>
      </c>
      <c r="G13" s="1042">
        <v>323</v>
      </c>
      <c r="H13" s="1204">
        <v>417</v>
      </c>
      <c r="I13" s="1042">
        <v>389</v>
      </c>
      <c r="J13" s="1042">
        <v>400</v>
      </c>
      <c r="K13" s="1042">
        <v>445</v>
      </c>
      <c r="L13" s="1042">
        <v>452</v>
      </c>
      <c r="M13" s="1042">
        <v>414</v>
      </c>
      <c r="N13" s="1042">
        <v>484</v>
      </c>
      <c r="O13" s="1135">
        <f t="shared" si="0"/>
        <v>6480</v>
      </c>
      <c r="P13" s="1135">
        <f t="shared" si="1"/>
        <v>4638</v>
      </c>
      <c r="Q13" s="1043">
        <f t="shared" si="2"/>
        <v>0.71574074074074079</v>
      </c>
    </row>
    <row r="14" spans="1:17" ht="18" customHeight="1" x14ac:dyDescent="0.25">
      <c r="A14" s="1001" t="s">
        <v>538</v>
      </c>
      <c r="B14" s="1041">
        <v>660</v>
      </c>
      <c r="C14" s="1042">
        <v>477</v>
      </c>
      <c r="D14" s="1042">
        <v>603</v>
      </c>
      <c r="E14" s="1042">
        <v>320</v>
      </c>
      <c r="F14" s="1042">
        <v>160</v>
      </c>
      <c r="G14" s="1042">
        <v>277</v>
      </c>
      <c r="H14" s="1204">
        <v>330</v>
      </c>
      <c r="I14" s="1042">
        <v>297</v>
      </c>
      <c r="J14" s="1042">
        <v>470</v>
      </c>
      <c r="K14" s="1042">
        <v>268</v>
      </c>
      <c r="L14" s="1042">
        <v>411</v>
      </c>
      <c r="M14" s="1042">
        <v>529</v>
      </c>
      <c r="N14" s="1042">
        <v>502</v>
      </c>
      <c r="O14" s="1135">
        <f t="shared" si="0"/>
        <v>7920</v>
      </c>
      <c r="P14" s="1135">
        <f t="shared" si="1"/>
        <v>4644</v>
      </c>
      <c r="Q14" s="1043">
        <f t="shared" si="2"/>
        <v>0.58636363636363631</v>
      </c>
    </row>
    <row r="15" spans="1:17" ht="18" customHeight="1" x14ac:dyDescent="0.25">
      <c r="A15" s="1001" t="s">
        <v>539</v>
      </c>
      <c r="B15" s="1041">
        <v>132</v>
      </c>
      <c r="C15" s="1042">
        <v>108</v>
      </c>
      <c r="D15" s="1042">
        <v>130</v>
      </c>
      <c r="E15" s="1042">
        <v>112</v>
      </c>
      <c r="F15" s="1042">
        <v>39</v>
      </c>
      <c r="G15" s="1042">
        <v>153</v>
      </c>
      <c r="H15" s="1204">
        <v>208</v>
      </c>
      <c r="I15" s="1042">
        <v>147</v>
      </c>
      <c r="J15" s="1042">
        <v>275</v>
      </c>
      <c r="K15" s="1042">
        <v>139</v>
      </c>
      <c r="L15" s="1042">
        <v>120</v>
      </c>
      <c r="M15" s="1042">
        <v>54</v>
      </c>
      <c r="N15" s="1042">
        <v>123</v>
      </c>
      <c r="O15" s="1135">
        <f t="shared" si="0"/>
        <v>1584</v>
      </c>
      <c r="P15" s="1135">
        <f t="shared" si="1"/>
        <v>1608</v>
      </c>
      <c r="Q15" s="1043">
        <f t="shared" si="2"/>
        <v>1.0151515151515151</v>
      </c>
    </row>
    <row r="16" spans="1:17" ht="18" customHeight="1" x14ac:dyDescent="0.25">
      <c r="A16" s="1001" t="s">
        <v>540</v>
      </c>
      <c r="B16" s="1041">
        <v>48</v>
      </c>
      <c r="C16" s="1042">
        <v>22</v>
      </c>
      <c r="D16" s="1042">
        <v>37</v>
      </c>
      <c r="E16" s="1042">
        <v>35</v>
      </c>
      <c r="F16" s="1042">
        <v>0</v>
      </c>
      <c r="G16" s="1042">
        <v>0</v>
      </c>
      <c r="H16" s="1204">
        <v>12</v>
      </c>
      <c r="I16" s="1042">
        <v>11</v>
      </c>
      <c r="J16" s="1042">
        <v>0</v>
      </c>
      <c r="K16" s="1042">
        <v>2</v>
      </c>
      <c r="L16" s="1042">
        <v>0</v>
      </c>
      <c r="M16" s="1042">
        <v>0</v>
      </c>
      <c r="N16" s="1042">
        <v>0</v>
      </c>
      <c r="O16" s="1135">
        <f t="shared" si="0"/>
        <v>576</v>
      </c>
      <c r="P16" s="1135">
        <f t="shared" si="1"/>
        <v>119</v>
      </c>
      <c r="Q16" s="1043">
        <f t="shared" si="2"/>
        <v>0.20659722222222221</v>
      </c>
    </row>
    <row r="17" spans="1:17" ht="18" customHeight="1" x14ac:dyDescent="0.25">
      <c r="A17" s="1001" t="s">
        <v>541</v>
      </c>
      <c r="B17" s="1041">
        <v>60</v>
      </c>
      <c r="C17" s="1042">
        <v>15</v>
      </c>
      <c r="D17" s="1042">
        <v>14</v>
      </c>
      <c r="E17" s="1042">
        <v>35</v>
      </c>
      <c r="F17" s="1042">
        <v>0</v>
      </c>
      <c r="G17" s="1042">
        <v>0</v>
      </c>
      <c r="H17" s="1204">
        <v>0</v>
      </c>
      <c r="I17" s="1042">
        <v>0</v>
      </c>
      <c r="J17" s="1042">
        <v>0</v>
      </c>
      <c r="K17" s="1042">
        <v>0</v>
      </c>
      <c r="L17" s="1042">
        <v>0</v>
      </c>
      <c r="M17" s="1042">
        <v>0</v>
      </c>
      <c r="N17" s="1042">
        <v>0</v>
      </c>
      <c r="O17" s="1135">
        <f t="shared" si="0"/>
        <v>720</v>
      </c>
      <c r="P17" s="1135">
        <f t="shared" si="1"/>
        <v>64</v>
      </c>
      <c r="Q17" s="1043">
        <f t="shared" si="2"/>
        <v>8.8888888888888892E-2</v>
      </c>
    </row>
    <row r="18" spans="1:17" ht="18" customHeight="1" x14ac:dyDescent="0.25">
      <c r="A18" s="1001" t="s">
        <v>542</v>
      </c>
      <c r="B18" s="1041">
        <v>660</v>
      </c>
      <c r="C18" s="1042">
        <v>388</v>
      </c>
      <c r="D18" s="1042">
        <v>480</v>
      </c>
      <c r="E18" s="1042">
        <v>253</v>
      </c>
      <c r="F18" s="1042">
        <v>147</v>
      </c>
      <c r="G18" s="1042">
        <v>346</v>
      </c>
      <c r="H18" s="1204">
        <v>382</v>
      </c>
      <c r="I18" s="1042">
        <v>402</v>
      </c>
      <c r="J18" s="1042">
        <v>363</v>
      </c>
      <c r="K18" s="1042">
        <v>496</v>
      </c>
      <c r="L18" s="1042">
        <v>507</v>
      </c>
      <c r="M18" s="1042">
        <v>456</v>
      </c>
      <c r="N18" s="1042">
        <v>365</v>
      </c>
      <c r="O18" s="1135">
        <f t="shared" si="0"/>
        <v>7920</v>
      </c>
      <c r="P18" s="1135">
        <f t="shared" si="1"/>
        <v>4585</v>
      </c>
      <c r="Q18" s="1043">
        <f t="shared" si="2"/>
        <v>0.57891414141414144</v>
      </c>
    </row>
    <row r="19" spans="1:17" ht="18" customHeight="1" x14ac:dyDescent="0.25">
      <c r="A19" s="1001" t="s">
        <v>543</v>
      </c>
      <c r="B19" s="1041">
        <v>484</v>
      </c>
      <c r="C19" s="1042">
        <v>729</v>
      </c>
      <c r="D19" s="1042">
        <v>740</v>
      </c>
      <c r="E19" s="1042">
        <v>389</v>
      </c>
      <c r="F19" s="1042">
        <v>201</v>
      </c>
      <c r="G19" s="1042">
        <v>458</v>
      </c>
      <c r="H19" s="1204">
        <v>529</v>
      </c>
      <c r="I19" s="1042">
        <v>506</v>
      </c>
      <c r="J19" s="1042">
        <v>655</v>
      </c>
      <c r="K19" s="1042">
        <v>567</v>
      </c>
      <c r="L19" s="1042">
        <v>510</v>
      </c>
      <c r="M19" s="1042">
        <v>561</v>
      </c>
      <c r="N19" s="1042">
        <v>532</v>
      </c>
      <c r="O19" s="1135">
        <f t="shared" si="0"/>
        <v>5808</v>
      </c>
      <c r="P19" s="1135">
        <f t="shared" si="1"/>
        <v>6377</v>
      </c>
      <c r="Q19" s="1043">
        <f t="shared" si="2"/>
        <v>1.0979683195592287</v>
      </c>
    </row>
    <row r="20" spans="1:17" ht="18" customHeight="1" x14ac:dyDescent="0.25">
      <c r="A20" s="1001" t="s">
        <v>544</v>
      </c>
      <c r="B20" s="1041">
        <v>84</v>
      </c>
      <c r="C20" s="1042">
        <v>98</v>
      </c>
      <c r="D20" s="1042">
        <v>52</v>
      </c>
      <c r="E20" s="1042">
        <v>63</v>
      </c>
      <c r="F20" s="1042">
        <v>24</v>
      </c>
      <c r="G20" s="1042">
        <v>93</v>
      </c>
      <c r="H20" s="1204">
        <v>22</v>
      </c>
      <c r="I20" s="1042">
        <v>48</v>
      </c>
      <c r="J20" s="1042">
        <v>35</v>
      </c>
      <c r="K20" s="1042">
        <v>120</v>
      </c>
      <c r="L20" s="1042">
        <v>101</v>
      </c>
      <c r="M20" s="1042">
        <v>129</v>
      </c>
      <c r="N20" s="1042">
        <v>94</v>
      </c>
      <c r="O20" s="1135">
        <f t="shared" si="0"/>
        <v>1008</v>
      </c>
      <c r="P20" s="1135">
        <f t="shared" si="1"/>
        <v>879</v>
      </c>
      <c r="Q20" s="1043">
        <f t="shared" si="2"/>
        <v>0.87202380952380953</v>
      </c>
    </row>
    <row r="21" spans="1:17" ht="18" customHeight="1" x14ac:dyDescent="0.25">
      <c r="A21" s="1001" t="s">
        <v>545</v>
      </c>
      <c r="B21" s="1041">
        <v>264</v>
      </c>
      <c r="C21" s="1042">
        <v>221</v>
      </c>
      <c r="D21" s="1042">
        <v>232</v>
      </c>
      <c r="E21" s="1042">
        <v>179</v>
      </c>
      <c r="F21" s="1042">
        <v>119</v>
      </c>
      <c r="G21" s="1042">
        <v>161</v>
      </c>
      <c r="H21" s="1204">
        <v>327</v>
      </c>
      <c r="I21" s="1042">
        <v>293</v>
      </c>
      <c r="J21" s="1042">
        <v>269</v>
      </c>
      <c r="K21" s="1042">
        <v>256</v>
      </c>
      <c r="L21" s="1042">
        <v>238</v>
      </c>
      <c r="M21" s="1042">
        <v>289</v>
      </c>
      <c r="N21" s="1042">
        <v>98</v>
      </c>
      <c r="O21" s="1135">
        <f t="shared" si="0"/>
        <v>3168</v>
      </c>
      <c r="P21" s="1135">
        <f t="shared" si="1"/>
        <v>2682</v>
      </c>
      <c r="Q21" s="1043">
        <f t="shared" si="2"/>
        <v>0.84659090909090906</v>
      </c>
    </row>
    <row r="22" spans="1:17" ht="18" customHeight="1" thickBot="1" x14ac:dyDescent="0.3">
      <c r="A22" s="1001" t="s">
        <v>546</v>
      </c>
      <c r="B22" s="1041">
        <v>396</v>
      </c>
      <c r="C22" s="1042">
        <v>291</v>
      </c>
      <c r="D22" s="1042">
        <v>330</v>
      </c>
      <c r="E22" s="1042">
        <v>278</v>
      </c>
      <c r="F22" s="1042">
        <v>178</v>
      </c>
      <c r="G22" s="1042">
        <v>405</v>
      </c>
      <c r="H22" s="1204">
        <v>171</v>
      </c>
      <c r="I22" s="1042">
        <v>288</v>
      </c>
      <c r="J22" s="1042">
        <v>576</v>
      </c>
      <c r="K22" s="1042">
        <v>392</v>
      </c>
      <c r="L22" s="1042">
        <v>486</v>
      </c>
      <c r="M22" s="1042">
        <v>433</v>
      </c>
      <c r="N22" s="1042">
        <v>425</v>
      </c>
      <c r="O22" s="1135">
        <f t="shared" si="0"/>
        <v>4752</v>
      </c>
      <c r="P22" s="1135">
        <f t="shared" si="1"/>
        <v>4253</v>
      </c>
      <c r="Q22" s="1043">
        <f t="shared" si="2"/>
        <v>0.8949915824915825</v>
      </c>
    </row>
    <row r="23" spans="1:17" ht="18" hidden="1" customHeight="1" thickBot="1" x14ac:dyDescent="0.3">
      <c r="A23" s="1143" t="s">
        <v>547</v>
      </c>
      <c r="B23" s="1127">
        <v>120</v>
      </c>
      <c r="C23" s="1128">
        <v>0</v>
      </c>
      <c r="D23" s="1128">
        <v>0</v>
      </c>
      <c r="E23" s="1128">
        <v>0</v>
      </c>
      <c r="F23" s="1128"/>
      <c r="G23" s="1128"/>
      <c r="H23" s="1128"/>
      <c r="I23" s="1128"/>
      <c r="J23" s="1128"/>
      <c r="K23" s="1128"/>
      <c r="L23" s="1128"/>
      <c r="M23" s="1128"/>
      <c r="N23" s="1128"/>
      <c r="O23" s="1138">
        <f>B23*(IF(C23="",0,1)+IF(D23="",0,1)+IF(E23="",0,1)+IF(F23="",0,1)+IF(G23="",0,1)+IF(H23="",0,1)+IF(I23="",0,1)+IF(J23="",0,1)+IF(K23="",0,1)+IF(L23="",0,1)+IF(M23="",0,1)+IF(N23="",0,1))</f>
        <v>360</v>
      </c>
      <c r="P23" s="1138">
        <f t="shared" si="1"/>
        <v>0</v>
      </c>
      <c r="Q23" s="1140">
        <f t="shared" si="2"/>
        <v>0</v>
      </c>
    </row>
    <row r="24" spans="1:17" s="1125" customFormat="1" ht="17.25" customHeight="1" thickBot="1" x14ac:dyDescent="0.3">
      <c r="A24" s="1141" t="s">
        <v>443</v>
      </c>
      <c r="B24" s="1145">
        <f t="shared" ref="B24:P24" si="3">SUM(B9:B23)</f>
        <v>4768</v>
      </c>
      <c r="C24" s="1145">
        <f t="shared" si="3"/>
        <v>4111</v>
      </c>
      <c r="D24" s="1145">
        <f t="shared" si="3"/>
        <v>4638</v>
      </c>
      <c r="E24" s="1145">
        <f t="shared" si="3"/>
        <v>2867</v>
      </c>
      <c r="F24" s="1145">
        <f t="shared" si="3"/>
        <v>1561</v>
      </c>
      <c r="G24" s="1145">
        <f t="shared" si="3"/>
        <v>3282</v>
      </c>
      <c r="H24" s="1145">
        <f t="shared" si="3"/>
        <v>3542</v>
      </c>
      <c r="I24" s="1145">
        <f t="shared" si="3"/>
        <v>3898</v>
      </c>
      <c r="J24" s="1145">
        <f t="shared" si="3"/>
        <v>5175</v>
      </c>
      <c r="K24" s="1145">
        <f t="shared" si="3"/>
        <v>4769</v>
      </c>
      <c r="L24" s="1145">
        <f t="shared" si="3"/>
        <v>5091</v>
      </c>
      <c r="M24" s="1145">
        <f t="shared" si="3"/>
        <v>4775</v>
      </c>
      <c r="N24" s="1145">
        <f t="shared" si="3"/>
        <v>4588</v>
      </c>
      <c r="O24" s="1145">
        <f t="shared" si="3"/>
        <v>56136</v>
      </c>
      <c r="P24" s="1145">
        <f t="shared" si="3"/>
        <v>48297</v>
      </c>
      <c r="Q24" s="1142">
        <f>IF(O24=0,"-",P24/O24)</f>
        <v>0.86035699016673794</v>
      </c>
    </row>
    <row r="25" spans="1:17" ht="18" customHeight="1" x14ac:dyDescent="0.25">
      <c r="A25" s="1046" t="s">
        <v>438</v>
      </c>
      <c r="B25" s="1116">
        <v>10</v>
      </c>
      <c r="C25" s="1117">
        <v>83</v>
      </c>
      <c r="D25" s="1117">
        <v>121</v>
      </c>
      <c r="E25" s="1117">
        <v>74</v>
      </c>
      <c r="F25" s="1117">
        <v>0</v>
      </c>
      <c r="G25" s="1117">
        <v>63</v>
      </c>
      <c r="H25" s="1206">
        <v>63</v>
      </c>
      <c r="I25" s="1117">
        <v>60</v>
      </c>
      <c r="J25" s="1117">
        <v>123</v>
      </c>
      <c r="K25" s="1117">
        <v>177</v>
      </c>
      <c r="L25" s="1117">
        <v>206</v>
      </c>
      <c r="M25" s="1117">
        <v>223</v>
      </c>
      <c r="N25" s="1117">
        <v>198</v>
      </c>
      <c r="O25" s="1139">
        <f t="shared" ref="O25:O30" si="4">B25*(IF(C25="",0,1)+IF(D25="",0,1)+IF(E25="",0,1)+IF(F25="",0,1)+IF(G25="",0,1)+IF(H25="",0,1)+IF(I25="",0,1)+IF(J25="",0,1)+IF(K25="",0,1)+IF(L25="",0,1)+IF(M25="",0,1)+IF(N25="",0,1))</f>
        <v>120</v>
      </c>
      <c r="P25" s="1139">
        <f t="shared" ref="P25:P32" si="5">SUM(C25:N25)</f>
        <v>1391</v>
      </c>
      <c r="Q25" s="1144">
        <f t="shared" ref="Q25:Q32" si="6">IF(O25=0,"-",P25/O25)</f>
        <v>11.591666666666667</v>
      </c>
    </row>
    <row r="26" spans="1:17" ht="18" customHeight="1" x14ac:dyDescent="0.25">
      <c r="A26" s="1001" t="s">
        <v>439</v>
      </c>
      <c r="B26" s="1041">
        <v>16</v>
      </c>
      <c r="C26" s="1042">
        <v>58</v>
      </c>
      <c r="D26" s="1121">
        <v>70</v>
      </c>
      <c r="E26" s="1042">
        <v>36</v>
      </c>
      <c r="F26" s="1042">
        <v>10</v>
      </c>
      <c r="G26" s="1042">
        <v>108</v>
      </c>
      <c r="H26" s="1204">
        <v>104</v>
      </c>
      <c r="I26" s="1042">
        <v>69</v>
      </c>
      <c r="J26" s="1042">
        <v>60</v>
      </c>
      <c r="K26" s="1042">
        <v>74</v>
      </c>
      <c r="L26" s="1042">
        <v>77</v>
      </c>
      <c r="M26" s="1042">
        <v>78</v>
      </c>
      <c r="N26" s="1042">
        <v>80</v>
      </c>
      <c r="O26" s="1135">
        <f t="shared" si="4"/>
        <v>192</v>
      </c>
      <c r="P26" s="1135">
        <f t="shared" si="5"/>
        <v>824</v>
      </c>
      <c r="Q26" s="1043">
        <f t="shared" si="6"/>
        <v>4.291666666666667</v>
      </c>
    </row>
    <row r="27" spans="1:17" ht="18" customHeight="1" x14ac:dyDescent="0.25">
      <c r="A27" s="1001" t="s">
        <v>437</v>
      </c>
      <c r="B27" s="1041">
        <v>20</v>
      </c>
      <c r="C27" s="1042">
        <v>36</v>
      </c>
      <c r="D27" s="1121">
        <v>43</v>
      </c>
      <c r="E27" s="1042">
        <v>12</v>
      </c>
      <c r="F27" s="1042">
        <v>1</v>
      </c>
      <c r="G27" s="1042">
        <v>24</v>
      </c>
      <c r="H27" s="1204">
        <v>22</v>
      </c>
      <c r="I27" s="1042">
        <v>38</v>
      </c>
      <c r="J27" s="1042">
        <v>12</v>
      </c>
      <c r="K27" s="1042">
        <v>5</v>
      </c>
      <c r="L27" s="1042">
        <v>14</v>
      </c>
      <c r="M27" s="1042">
        <v>14</v>
      </c>
      <c r="N27" s="1042">
        <v>13</v>
      </c>
      <c r="O27" s="1135">
        <f t="shared" si="4"/>
        <v>240</v>
      </c>
      <c r="P27" s="1135">
        <f t="shared" si="5"/>
        <v>234</v>
      </c>
      <c r="Q27" s="1043">
        <f t="shared" si="6"/>
        <v>0.97499999999999998</v>
      </c>
    </row>
    <row r="28" spans="1:17" ht="18" customHeight="1" x14ac:dyDescent="0.25">
      <c r="A28" s="1001" t="s">
        <v>504</v>
      </c>
      <c r="B28" s="1041">
        <v>52</v>
      </c>
      <c r="C28" s="1042">
        <v>6</v>
      </c>
      <c r="D28" s="1121">
        <v>31</v>
      </c>
      <c r="E28" s="1042">
        <v>0</v>
      </c>
      <c r="F28" s="1042">
        <v>12</v>
      </c>
      <c r="G28" s="1042">
        <v>40</v>
      </c>
      <c r="H28" s="1204">
        <v>61</v>
      </c>
      <c r="I28" s="1042">
        <v>31</v>
      </c>
      <c r="J28" s="1042">
        <v>112</v>
      </c>
      <c r="K28" s="1042">
        <f>29+11+10+15+34+30</f>
        <v>129</v>
      </c>
      <c r="L28" s="1042">
        <v>58</v>
      </c>
      <c r="M28" s="1042">
        <v>46</v>
      </c>
      <c r="N28" s="1042">
        <v>93</v>
      </c>
      <c r="O28" s="1135">
        <f t="shared" si="4"/>
        <v>624</v>
      </c>
      <c r="P28" s="1135">
        <f t="shared" si="5"/>
        <v>619</v>
      </c>
      <c r="Q28" s="1043">
        <f t="shared" si="6"/>
        <v>0.99198717948717952</v>
      </c>
    </row>
    <row r="29" spans="1:17" ht="18" customHeight="1" x14ac:dyDescent="0.25">
      <c r="A29" s="1001" t="s">
        <v>440</v>
      </c>
      <c r="B29" s="1041">
        <v>20</v>
      </c>
      <c r="C29" s="1042">
        <v>15</v>
      </c>
      <c r="D29" s="1121">
        <v>5</v>
      </c>
      <c r="E29" s="1042">
        <v>5</v>
      </c>
      <c r="F29" s="1042">
        <v>0</v>
      </c>
      <c r="G29" s="1042">
        <v>9</v>
      </c>
      <c r="H29" s="1204">
        <v>14</v>
      </c>
      <c r="I29" s="1042">
        <v>14</v>
      </c>
      <c r="J29" s="1042">
        <v>0</v>
      </c>
      <c r="K29" s="1042">
        <v>0</v>
      </c>
      <c r="L29" s="1042">
        <v>0</v>
      </c>
      <c r="M29" s="1042">
        <v>0</v>
      </c>
      <c r="N29" s="1042">
        <v>0</v>
      </c>
      <c r="O29" s="1135">
        <f t="shared" si="4"/>
        <v>240</v>
      </c>
      <c r="P29" s="1135">
        <f>SUM(C29:N29)</f>
        <v>62</v>
      </c>
      <c r="Q29" s="1043">
        <f t="shared" si="6"/>
        <v>0.25833333333333336</v>
      </c>
    </row>
    <row r="30" spans="1:17" ht="18" customHeight="1" x14ac:dyDescent="0.25">
      <c r="A30" s="1001" t="s">
        <v>442</v>
      </c>
      <c r="B30" s="1041">
        <v>20</v>
      </c>
      <c r="C30" s="1042">
        <v>39</v>
      </c>
      <c r="D30" s="1121">
        <v>15</v>
      </c>
      <c r="E30" s="1042">
        <v>23</v>
      </c>
      <c r="F30" s="1042">
        <v>0</v>
      </c>
      <c r="G30" s="1042">
        <v>44</v>
      </c>
      <c r="H30" s="1204">
        <v>38</v>
      </c>
      <c r="I30" s="1042">
        <v>27</v>
      </c>
      <c r="J30" s="1042">
        <v>52</v>
      </c>
      <c r="K30" s="1042">
        <v>28</v>
      </c>
      <c r="L30" s="1042">
        <v>43</v>
      </c>
      <c r="M30" s="1042">
        <v>45</v>
      </c>
      <c r="N30" s="1042">
        <v>42</v>
      </c>
      <c r="O30" s="1135">
        <f t="shared" si="4"/>
        <v>240</v>
      </c>
      <c r="P30" s="1135">
        <f t="shared" si="5"/>
        <v>396</v>
      </c>
      <c r="Q30" s="1043">
        <f t="shared" si="6"/>
        <v>1.65</v>
      </c>
    </row>
    <row r="31" spans="1:17" ht="18" customHeight="1" x14ac:dyDescent="0.25">
      <c r="A31" s="1001" t="s">
        <v>441</v>
      </c>
      <c r="B31" s="1041" t="s">
        <v>498</v>
      </c>
      <c r="C31" s="1042">
        <v>0</v>
      </c>
      <c r="D31" s="1121">
        <v>0</v>
      </c>
      <c r="E31" s="1042">
        <v>0</v>
      </c>
      <c r="F31" s="1042">
        <v>0</v>
      </c>
      <c r="G31" s="1042">
        <v>0</v>
      </c>
      <c r="H31" s="1204">
        <v>0</v>
      </c>
      <c r="I31" s="1042">
        <v>0</v>
      </c>
      <c r="J31" s="1042">
        <v>0</v>
      </c>
      <c r="K31" s="1042">
        <v>0</v>
      </c>
      <c r="L31" s="1042">
        <v>0</v>
      </c>
      <c r="M31" s="1042">
        <v>0</v>
      </c>
      <c r="N31" s="1042">
        <v>0</v>
      </c>
      <c r="O31" s="1135">
        <v>0</v>
      </c>
      <c r="P31" s="1135">
        <f>SUM(C31:N31)</f>
        <v>0</v>
      </c>
      <c r="Q31" s="1043" t="str">
        <f t="shared" si="6"/>
        <v>-</v>
      </c>
    </row>
    <row r="32" spans="1:17" ht="24" customHeight="1" thickBot="1" x14ac:dyDescent="0.3">
      <c r="A32" s="1126" t="s">
        <v>571</v>
      </c>
      <c r="B32" s="1127" t="s">
        <v>498</v>
      </c>
      <c r="C32" s="1128">
        <v>90</v>
      </c>
      <c r="D32" s="1128">
        <v>93</v>
      </c>
      <c r="E32" s="1128">
        <v>50</v>
      </c>
      <c r="F32" s="1128">
        <v>33</v>
      </c>
      <c r="G32" s="1128">
        <v>60</v>
      </c>
      <c r="H32" s="1207">
        <v>120</v>
      </c>
      <c r="I32" s="1128">
        <v>97</v>
      </c>
      <c r="J32" s="1128">
        <v>97</v>
      </c>
      <c r="K32" s="1128">
        <v>116</v>
      </c>
      <c r="L32" s="1128">
        <v>91</v>
      </c>
      <c r="M32" s="1128">
        <v>88</v>
      </c>
      <c r="N32" s="1128">
        <v>141</v>
      </c>
      <c r="O32" s="1138">
        <v>0</v>
      </c>
      <c r="P32" s="1138">
        <f t="shared" si="5"/>
        <v>1076</v>
      </c>
      <c r="Q32" s="1140" t="str">
        <f t="shared" si="6"/>
        <v>-</v>
      </c>
    </row>
    <row r="33" spans="1:17" s="1125" customFormat="1" ht="17.25" customHeight="1" thickBot="1" x14ac:dyDescent="0.3">
      <c r="A33" s="1141" t="s">
        <v>444</v>
      </c>
      <c r="B33" s="1044">
        <f t="shared" ref="B33:P33" si="7">SUM(B25:B32)</f>
        <v>138</v>
      </c>
      <c r="C33" s="1044">
        <f t="shared" si="7"/>
        <v>327</v>
      </c>
      <c r="D33" s="1044">
        <f t="shared" si="7"/>
        <v>378</v>
      </c>
      <c r="E33" s="1044">
        <f t="shared" si="7"/>
        <v>200</v>
      </c>
      <c r="F33" s="1044">
        <f t="shared" si="7"/>
        <v>56</v>
      </c>
      <c r="G33" s="1044">
        <f t="shared" si="7"/>
        <v>348</v>
      </c>
      <c r="H33" s="1044">
        <f t="shared" si="7"/>
        <v>422</v>
      </c>
      <c r="I33" s="1044">
        <f t="shared" si="7"/>
        <v>336</v>
      </c>
      <c r="J33" s="1044">
        <f t="shared" si="7"/>
        <v>456</v>
      </c>
      <c r="K33" s="1044">
        <f t="shared" si="7"/>
        <v>529</v>
      </c>
      <c r="L33" s="1044">
        <f t="shared" si="7"/>
        <v>489</v>
      </c>
      <c r="M33" s="1044">
        <f t="shared" si="7"/>
        <v>494</v>
      </c>
      <c r="N33" s="1044">
        <f t="shared" si="7"/>
        <v>567</v>
      </c>
      <c r="O33" s="1044">
        <f t="shared" si="7"/>
        <v>1656</v>
      </c>
      <c r="P33" s="1044">
        <f t="shared" si="7"/>
        <v>4602</v>
      </c>
      <c r="Q33" s="1142">
        <f>IF(O33=0,"-",P33/O33)</f>
        <v>2.7789855072463769</v>
      </c>
    </row>
    <row r="34" spans="1:17" x14ac:dyDescent="0.25">
      <c r="A34" s="1011"/>
      <c r="B34" s="1011"/>
      <c r="C34" s="1011"/>
      <c r="D34" s="1011"/>
      <c r="E34" s="1011"/>
      <c r="F34" s="1011"/>
      <c r="G34" s="1011"/>
      <c r="H34" s="1011"/>
      <c r="I34" s="1011"/>
      <c r="J34" s="1011"/>
      <c r="K34" s="1011"/>
      <c r="L34" s="1011"/>
      <c r="M34" s="1011"/>
      <c r="N34" s="1011"/>
      <c r="O34" s="1133"/>
      <c r="P34" s="1133"/>
      <c r="Q34" s="1011"/>
    </row>
    <row r="35" spans="1:17" x14ac:dyDescent="0.25">
      <c r="A35" s="1011"/>
      <c r="B35" s="1011"/>
      <c r="C35" s="1011"/>
      <c r="D35" s="1011"/>
      <c r="E35" s="1011"/>
      <c r="F35" s="1011"/>
      <c r="G35" s="1011"/>
      <c r="H35" s="1011"/>
      <c r="I35" s="1011"/>
      <c r="J35" s="1011"/>
      <c r="K35" s="1011"/>
      <c r="L35" s="1011"/>
      <c r="M35" s="1011"/>
      <c r="N35" s="1011"/>
      <c r="O35" s="1133"/>
      <c r="P35" s="1133"/>
      <c r="Q35" s="1011"/>
    </row>
    <row r="36" spans="1:17" ht="15.75" x14ac:dyDescent="0.25">
      <c r="A36" s="1242" t="s">
        <v>615</v>
      </c>
      <c r="B36" s="1242"/>
      <c r="C36" s="1242"/>
      <c r="D36" s="1242"/>
      <c r="E36" s="1242"/>
      <c r="F36" s="1242"/>
      <c r="G36" s="1242"/>
      <c r="H36" s="1242"/>
      <c r="I36" s="1242"/>
      <c r="J36" s="1242"/>
      <c r="K36" s="1242"/>
      <c r="L36" s="1242"/>
      <c r="M36" s="1242"/>
      <c r="N36" s="1242"/>
      <c r="O36" s="1265"/>
      <c r="P36" s="1265"/>
      <c r="Q36" s="1242"/>
    </row>
    <row r="37" spans="1:17" ht="19.5" customHeight="1" x14ac:dyDescent="0.25">
      <c r="A37" s="1248" t="s">
        <v>14</v>
      </c>
      <c r="B37" s="1246" t="s">
        <v>592</v>
      </c>
      <c r="C37" s="1111" t="s">
        <v>577</v>
      </c>
      <c r="D37" s="1111" t="s">
        <v>578</v>
      </c>
      <c r="E37" s="1111" t="s">
        <v>579</v>
      </c>
      <c r="F37" s="1111" t="s">
        <v>580</v>
      </c>
      <c r="G37" s="1111" t="s">
        <v>581</v>
      </c>
      <c r="H37" s="1111" t="s">
        <v>582</v>
      </c>
      <c r="I37" s="1111" t="s">
        <v>583</v>
      </c>
      <c r="J37" s="1111" t="s">
        <v>584</v>
      </c>
      <c r="K37" s="1111" t="s">
        <v>585</v>
      </c>
      <c r="L37" s="1111" t="s">
        <v>586</v>
      </c>
      <c r="M37" s="1111" t="s">
        <v>587</v>
      </c>
      <c r="N37" s="1111" t="s">
        <v>588</v>
      </c>
      <c r="O37" s="1243" t="s">
        <v>589</v>
      </c>
      <c r="P37" s="1244"/>
      <c r="Q37" s="1245"/>
    </row>
    <row r="38" spans="1:17" ht="18" customHeight="1" x14ac:dyDescent="0.25">
      <c r="A38" s="1249"/>
      <c r="B38" s="1247"/>
      <c r="C38" s="1004" t="s">
        <v>590</v>
      </c>
      <c r="D38" s="1004" t="s">
        <v>590</v>
      </c>
      <c r="E38" s="1004" t="s">
        <v>590</v>
      </c>
      <c r="F38" s="1004" t="s">
        <v>590</v>
      </c>
      <c r="G38" s="1004" t="s">
        <v>590</v>
      </c>
      <c r="H38" s="1004" t="s">
        <v>590</v>
      </c>
      <c r="I38" s="1004" t="s">
        <v>590</v>
      </c>
      <c r="J38" s="1004" t="s">
        <v>590</v>
      </c>
      <c r="K38" s="1004" t="s">
        <v>590</v>
      </c>
      <c r="L38" s="1004" t="s">
        <v>590</v>
      </c>
      <c r="M38" s="1004" t="s">
        <v>590</v>
      </c>
      <c r="N38" s="1004" t="s">
        <v>590</v>
      </c>
      <c r="O38" s="1004" t="s">
        <v>591</v>
      </c>
      <c r="P38" s="1004" t="s">
        <v>590</v>
      </c>
      <c r="Q38" s="1004" t="s">
        <v>1</v>
      </c>
    </row>
    <row r="39" spans="1:17" ht="17.25" customHeight="1" x14ac:dyDescent="0.25">
      <c r="A39" s="1001" t="s">
        <v>155</v>
      </c>
      <c r="B39" s="1041">
        <v>120</v>
      </c>
      <c r="C39" s="1042">
        <v>138</v>
      </c>
      <c r="D39" s="1042">
        <v>98</v>
      </c>
      <c r="E39" s="1042">
        <v>80</v>
      </c>
      <c r="F39" s="1042">
        <v>96</v>
      </c>
      <c r="G39" s="1042">
        <v>144</v>
      </c>
      <c r="H39" s="1204">
        <v>147</v>
      </c>
      <c r="I39" s="1042">
        <v>147</v>
      </c>
      <c r="J39" s="1042">
        <v>174</v>
      </c>
      <c r="K39" s="1042">
        <v>170</v>
      </c>
      <c r="L39" s="1042">
        <v>168</v>
      </c>
      <c r="M39" s="1042">
        <v>180</v>
      </c>
      <c r="N39" s="1042">
        <v>179</v>
      </c>
      <c r="O39" s="1135">
        <f t="shared" ref="O39:O47" si="8">B39*(IF(C39="",0,1)+IF(D39="",0,1)+IF(E39="",0,1)+IF(F39="",0,1)+IF(G39="",0,1)+IF(H39="",0,1)+IF(I39="",0,1)+IF(J39="",0,1)+IF(K39="",0,1)+IF(L39="",0,1)+IF(M39="",0,1)+IF(N39="",0,1))</f>
        <v>1440</v>
      </c>
      <c r="P39" s="1135">
        <f t="shared" ref="P39:P47" si="9">SUM(C39:N39)</f>
        <v>1721</v>
      </c>
      <c r="Q39" s="1043">
        <f t="shared" ref="Q39:Q47" si="10">IF(O39=0,"-",P39/O39)</f>
        <v>1.195138888888889</v>
      </c>
    </row>
    <row r="40" spans="1:17" ht="17.25" customHeight="1" x14ac:dyDescent="0.25">
      <c r="A40" s="1001" t="s">
        <v>156</v>
      </c>
      <c r="B40" s="1041">
        <v>120</v>
      </c>
      <c r="C40" s="1042">
        <v>135</v>
      </c>
      <c r="D40" s="1042">
        <v>174</v>
      </c>
      <c r="E40" s="1042">
        <v>107</v>
      </c>
      <c r="F40" s="1042">
        <v>76</v>
      </c>
      <c r="G40" s="1042">
        <v>118</v>
      </c>
      <c r="H40" s="1204">
        <v>119</v>
      </c>
      <c r="I40" s="1042">
        <v>125</v>
      </c>
      <c r="J40" s="1042">
        <v>148</v>
      </c>
      <c r="K40" s="1042">
        <v>144</v>
      </c>
      <c r="L40" s="1042">
        <v>164</v>
      </c>
      <c r="M40" s="1042">
        <v>167</v>
      </c>
      <c r="N40" s="1042">
        <v>143</v>
      </c>
      <c r="O40" s="1135">
        <f t="shared" si="8"/>
        <v>1440</v>
      </c>
      <c r="P40" s="1135">
        <f t="shared" si="9"/>
        <v>1620</v>
      </c>
      <c r="Q40" s="1043">
        <f t="shared" si="10"/>
        <v>1.125</v>
      </c>
    </row>
    <row r="41" spans="1:17" ht="17.25" customHeight="1" x14ac:dyDescent="0.25">
      <c r="A41" s="1001" t="s">
        <v>157</v>
      </c>
      <c r="B41" s="1041">
        <v>200</v>
      </c>
      <c r="C41" s="1042">
        <v>111</v>
      </c>
      <c r="D41" s="1042">
        <v>70</v>
      </c>
      <c r="E41" s="1042">
        <v>94</v>
      </c>
      <c r="F41" s="1042">
        <v>86</v>
      </c>
      <c r="G41" s="1042">
        <v>133</v>
      </c>
      <c r="H41" s="1204">
        <v>160</v>
      </c>
      <c r="I41" s="1042">
        <v>145</v>
      </c>
      <c r="J41" s="1042">
        <v>244</v>
      </c>
      <c r="K41" s="1042">
        <v>228</v>
      </c>
      <c r="L41" s="1042">
        <v>149</v>
      </c>
      <c r="M41" s="1042">
        <v>226</v>
      </c>
      <c r="N41" s="1042">
        <v>199</v>
      </c>
      <c r="O41" s="1135">
        <f t="shared" si="8"/>
        <v>2400</v>
      </c>
      <c r="P41" s="1135">
        <f t="shared" si="9"/>
        <v>1845</v>
      </c>
      <c r="Q41" s="1043">
        <f t="shared" si="10"/>
        <v>0.76875000000000004</v>
      </c>
    </row>
    <row r="42" spans="1:17" ht="17.25" customHeight="1" x14ac:dyDescent="0.25">
      <c r="A42" s="1001" t="s">
        <v>159</v>
      </c>
      <c r="B42" s="1041">
        <v>300</v>
      </c>
      <c r="C42" s="1042">
        <v>152</v>
      </c>
      <c r="D42" s="1042">
        <v>431</v>
      </c>
      <c r="E42" s="1042">
        <v>375</v>
      </c>
      <c r="F42" s="1042">
        <v>69</v>
      </c>
      <c r="G42" s="1042">
        <v>278</v>
      </c>
      <c r="H42" s="1204">
        <v>157</v>
      </c>
      <c r="I42" s="1042">
        <v>239</v>
      </c>
      <c r="J42" s="1042">
        <v>397</v>
      </c>
      <c r="K42" s="1042">
        <v>390</v>
      </c>
      <c r="L42" s="1042">
        <v>526</v>
      </c>
      <c r="M42" s="1042">
        <v>520</v>
      </c>
      <c r="N42" s="1042">
        <v>418</v>
      </c>
      <c r="O42" s="1135">
        <f t="shared" si="8"/>
        <v>3600</v>
      </c>
      <c r="P42" s="1135">
        <f t="shared" si="9"/>
        <v>3952</v>
      </c>
      <c r="Q42" s="1043">
        <f t="shared" si="10"/>
        <v>1.0977777777777777</v>
      </c>
    </row>
    <row r="43" spans="1:17" ht="17.25" customHeight="1" x14ac:dyDescent="0.25">
      <c r="A43" s="999" t="s">
        <v>160</v>
      </c>
      <c r="B43" s="1041">
        <v>132</v>
      </c>
      <c r="C43" s="1042">
        <v>104</v>
      </c>
      <c r="D43" s="1042">
        <v>127</v>
      </c>
      <c r="E43" s="1042">
        <v>124</v>
      </c>
      <c r="F43" s="1042">
        <v>40</v>
      </c>
      <c r="G43" s="1042">
        <v>182</v>
      </c>
      <c r="H43" s="1204">
        <v>197</v>
      </c>
      <c r="I43" s="1042">
        <v>174</v>
      </c>
      <c r="J43" s="1042">
        <v>236</v>
      </c>
      <c r="K43" s="1042">
        <v>75</v>
      </c>
      <c r="L43" s="1042">
        <v>222</v>
      </c>
      <c r="M43" s="1042">
        <v>232</v>
      </c>
      <c r="N43" s="1042">
        <v>185</v>
      </c>
      <c r="O43" s="1135">
        <f t="shared" si="8"/>
        <v>1584</v>
      </c>
      <c r="P43" s="1135">
        <f t="shared" si="9"/>
        <v>1898</v>
      </c>
      <c r="Q43" s="1043">
        <f t="shared" si="10"/>
        <v>1.1982323232323233</v>
      </c>
    </row>
    <row r="44" spans="1:17" ht="17.25" customHeight="1" x14ac:dyDescent="0.25">
      <c r="A44" s="1001" t="s">
        <v>161</v>
      </c>
      <c r="B44" s="1041">
        <v>176</v>
      </c>
      <c r="C44" s="1042">
        <v>79</v>
      </c>
      <c r="D44" s="1042">
        <v>174</v>
      </c>
      <c r="E44" s="1042">
        <v>232</v>
      </c>
      <c r="F44" s="1042">
        <v>195</v>
      </c>
      <c r="G44" s="1042">
        <v>146</v>
      </c>
      <c r="H44" s="1204">
        <v>127</v>
      </c>
      <c r="I44" s="1042">
        <v>177</v>
      </c>
      <c r="J44" s="1042">
        <v>266</v>
      </c>
      <c r="K44" s="1042">
        <v>325</v>
      </c>
      <c r="L44" s="1042">
        <v>0</v>
      </c>
      <c r="M44" s="1042">
        <v>294</v>
      </c>
      <c r="N44" s="1042">
        <v>131</v>
      </c>
      <c r="O44" s="1135">
        <f t="shared" si="8"/>
        <v>2112</v>
      </c>
      <c r="P44" s="1135">
        <f t="shared" si="9"/>
        <v>2146</v>
      </c>
      <c r="Q44" s="1043">
        <f t="shared" si="10"/>
        <v>1.0160984848484849</v>
      </c>
    </row>
    <row r="45" spans="1:17" x14ac:dyDescent="0.25">
      <c r="A45" s="1053" t="s">
        <v>449</v>
      </c>
      <c r="B45" s="1122" t="s">
        <v>498</v>
      </c>
      <c r="C45" s="1121">
        <v>0</v>
      </c>
      <c r="D45" s="1121">
        <v>0</v>
      </c>
      <c r="E45" s="1121">
        <v>0</v>
      </c>
      <c r="F45" s="1121">
        <v>0</v>
      </c>
      <c r="G45" s="1121">
        <v>0</v>
      </c>
      <c r="H45" s="906">
        <v>0</v>
      </c>
      <c r="I45" s="1121">
        <v>0</v>
      </c>
      <c r="J45" s="1121">
        <v>0</v>
      </c>
      <c r="K45" s="1121">
        <v>0</v>
      </c>
      <c r="L45" s="1121">
        <v>0</v>
      </c>
      <c r="M45" s="1121">
        <v>257</v>
      </c>
      <c r="N45" s="1121">
        <v>271</v>
      </c>
      <c r="O45" s="1135">
        <v>0</v>
      </c>
      <c r="P45" s="1135">
        <f t="shared" si="9"/>
        <v>528</v>
      </c>
      <c r="Q45" s="1043" t="str">
        <f t="shared" si="10"/>
        <v>-</v>
      </c>
    </row>
    <row r="46" spans="1:17" ht="17.25" customHeight="1" x14ac:dyDescent="0.25">
      <c r="A46" s="1053" t="s">
        <v>500</v>
      </c>
      <c r="B46" s="1118">
        <v>32</v>
      </c>
      <c r="C46" s="1042">
        <v>55</v>
      </c>
      <c r="D46" s="1042">
        <v>71</v>
      </c>
      <c r="E46" s="1042">
        <v>34</v>
      </c>
      <c r="F46" s="1042">
        <v>3</v>
      </c>
      <c r="G46" s="1042">
        <v>38</v>
      </c>
      <c r="H46" s="1204">
        <v>55</v>
      </c>
      <c r="I46" s="1042">
        <v>54</v>
      </c>
      <c r="J46" s="1042">
        <v>99</v>
      </c>
      <c r="K46" s="1042">
        <v>134</v>
      </c>
      <c r="L46" s="1042">
        <v>137</v>
      </c>
      <c r="M46" s="1042">
        <v>122</v>
      </c>
      <c r="N46" s="1042">
        <v>125</v>
      </c>
      <c r="O46" s="1135">
        <f t="shared" si="8"/>
        <v>384</v>
      </c>
      <c r="P46" s="1135">
        <f t="shared" si="9"/>
        <v>927</v>
      </c>
      <c r="Q46" s="1043">
        <f t="shared" si="10"/>
        <v>2.4140625</v>
      </c>
    </row>
    <row r="47" spans="1:17" ht="17.25" customHeight="1" x14ac:dyDescent="0.25">
      <c r="A47" s="1053" t="s">
        <v>501</v>
      </c>
      <c r="B47" s="1118">
        <v>80</v>
      </c>
      <c r="C47" s="1042">
        <v>150</v>
      </c>
      <c r="D47" s="1042">
        <v>174</v>
      </c>
      <c r="E47" s="1042">
        <v>39</v>
      </c>
      <c r="F47" s="1042">
        <v>12</v>
      </c>
      <c r="G47" s="1042">
        <v>65</v>
      </c>
      <c r="H47" s="1204">
        <v>80</v>
      </c>
      <c r="I47" s="1042">
        <v>75</v>
      </c>
      <c r="J47" s="1042">
        <v>113</v>
      </c>
      <c r="K47" s="1042">
        <v>77</v>
      </c>
      <c r="L47" s="1042">
        <v>69</v>
      </c>
      <c r="M47" s="1042">
        <v>67</v>
      </c>
      <c r="N47" s="1042">
        <v>79</v>
      </c>
      <c r="O47" s="1135">
        <f t="shared" si="8"/>
        <v>960</v>
      </c>
      <c r="P47" s="1135">
        <f t="shared" si="9"/>
        <v>1000</v>
      </c>
      <c r="Q47" s="1043">
        <f t="shared" si="10"/>
        <v>1.0416666666666667</v>
      </c>
    </row>
    <row r="48" spans="1:17" s="1125" customFormat="1" ht="17.25" customHeight="1" x14ac:dyDescent="0.25">
      <c r="A48" s="1111" t="s">
        <v>7</v>
      </c>
      <c r="B48" s="1119">
        <f>SUM(B39:B45)</f>
        <v>1048</v>
      </c>
      <c r="C48" s="1119">
        <f t="shared" ref="C48:N48" si="11">SUM(C39:C47)</f>
        <v>924</v>
      </c>
      <c r="D48" s="1119">
        <f t="shared" si="11"/>
        <v>1319</v>
      </c>
      <c r="E48" s="1119">
        <f t="shared" si="11"/>
        <v>1085</v>
      </c>
      <c r="F48" s="1119">
        <f t="shared" si="11"/>
        <v>577</v>
      </c>
      <c r="G48" s="1119">
        <f t="shared" si="11"/>
        <v>1104</v>
      </c>
      <c r="H48" s="1119">
        <f t="shared" si="11"/>
        <v>1042</v>
      </c>
      <c r="I48" s="1119">
        <f t="shared" si="11"/>
        <v>1136</v>
      </c>
      <c r="J48" s="1119">
        <f t="shared" si="11"/>
        <v>1677</v>
      </c>
      <c r="K48" s="1119">
        <f t="shared" si="11"/>
        <v>1543</v>
      </c>
      <c r="L48" s="1119">
        <f t="shared" si="11"/>
        <v>1435</v>
      </c>
      <c r="M48" s="1119">
        <f t="shared" si="11"/>
        <v>2065</v>
      </c>
      <c r="N48" s="1119">
        <f t="shared" si="11"/>
        <v>1730</v>
      </c>
      <c r="O48" s="1122">
        <f t="shared" ref="O48" si="12">SUM(O39:O47)</f>
        <v>13920</v>
      </c>
      <c r="P48" s="1122">
        <f>SUM(P39:P47)</f>
        <v>15637</v>
      </c>
      <c r="Q48" s="1120">
        <f>IF(O48=0,"-",P48/O48)</f>
        <v>1.1233477011494253</v>
      </c>
    </row>
    <row r="49" spans="1:17" x14ac:dyDescent="0.25">
      <c r="A49" s="1011"/>
      <c r="B49" s="1011"/>
      <c r="C49" s="1011"/>
      <c r="D49" s="1011"/>
      <c r="E49" s="1011"/>
      <c r="F49" s="1011"/>
      <c r="G49" s="1011"/>
      <c r="H49" s="1011"/>
      <c r="I49" s="1011"/>
      <c r="J49" s="1011"/>
      <c r="K49" s="1011"/>
      <c r="L49" s="1011"/>
      <c r="M49" s="1011"/>
      <c r="N49" s="1011"/>
      <c r="O49" s="1133"/>
      <c r="P49" s="1133"/>
      <c r="Q49" s="1011"/>
    </row>
    <row r="50" spans="1:17" x14ac:dyDescent="0.25">
      <c r="A50" s="1108" t="s">
        <v>575</v>
      </c>
      <c r="B50" s="1011"/>
      <c r="C50" s="1011"/>
      <c r="D50" s="1011"/>
      <c r="E50" s="1011"/>
      <c r="F50" s="1011"/>
      <c r="G50" s="1011"/>
      <c r="H50" s="1011"/>
      <c r="I50" s="1011"/>
      <c r="J50" s="1011"/>
      <c r="K50" s="1011"/>
      <c r="L50" s="1011"/>
      <c r="M50" s="1011"/>
      <c r="N50" s="1011"/>
      <c r="O50" s="1133"/>
      <c r="P50" s="1133"/>
      <c r="Q50" s="1011"/>
    </row>
    <row r="51" spans="1:17" x14ac:dyDescent="0.25">
      <c r="A51" s="1107"/>
      <c r="B51" s="1011"/>
      <c r="C51" s="1011"/>
      <c r="D51" s="1011"/>
      <c r="E51" s="1011"/>
      <c r="F51" s="1011"/>
      <c r="G51" s="1011"/>
      <c r="H51" s="1011"/>
      <c r="I51" s="1011"/>
      <c r="J51" s="1011"/>
      <c r="K51" s="1011"/>
      <c r="L51" s="1011"/>
      <c r="M51" s="1011"/>
      <c r="N51" s="1011"/>
      <c r="O51" s="1133"/>
      <c r="P51" s="1133"/>
      <c r="Q51" s="1011"/>
    </row>
    <row r="52" spans="1:17" x14ac:dyDescent="0.25">
      <c r="A52" s="1011"/>
      <c r="B52" s="1011"/>
      <c r="C52" s="1011"/>
      <c r="D52" s="1011"/>
      <c r="E52" s="1011"/>
      <c r="F52" s="1011"/>
      <c r="G52" s="1011"/>
      <c r="H52" s="1011"/>
      <c r="I52" s="1011"/>
      <c r="J52" s="1011"/>
      <c r="K52" s="1011"/>
      <c r="L52" s="1011"/>
      <c r="M52" s="1011"/>
      <c r="N52" s="1011"/>
      <c r="O52" s="1133"/>
      <c r="P52" s="1133"/>
      <c r="Q52" s="1011"/>
    </row>
    <row r="53" spans="1:17" x14ac:dyDescent="0.25">
      <c r="A53" s="1011"/>
      <c r="B53" s="1011"/>
      <c r="C53" s="1011"/>
      <c r="D53" s="1011"/>
      <c r="E53" s="1011"/>
      <c r="F53" s="1011"/>
      <c r="G53" s="1011"/>
      <c r="H53" s="1011"/>
      <c r="I53" s="1011"/>
      <c r="J53" s="1011"/>
      <c r="K53" s="1011"/>
      <c r="L53" s="1011"/>
      <c r="M53" s="1011"/>
      <c r="N53" s="1011"/>
      <c r="O53" s="1133"/>
      <c r="P53" s="1133"/>
      <c r="Q53" s="1011"/>
    </row>
    <row r="54" spans="1:17" x14ac:dyDescent="0.25">
      <c r="A54" s="1011"/>
      <c r="B54" s="1011"/>
      <c r="C54" s="1011"/>
      <c r="D54" s="1011"/>
      <c r="E54" s="1011"/>
      <c r="F54" s="1011"/>
      <c r="G54" s="1011"/>
      <c r="H54" s="1011"/>
      <c r="I54" s="1011"/>
      <c r="J54" s="1011"/>
      <c r="K54" s="1011"/>
      <c r="L54" s="1011"/>
      <c r="M54" s="1011"/>
      <c r="N54" s="1011"/>
      <c r="O54" s="1133"/>
      <c r="P54" s="1133"/>
      <c r="Q54" s="1011"/>
    </row>
    <row r="55" spans="1:17" x14ac:dyDescent="0.25">
      <c r="A55" s="1011"/>
      <c r="B55" s="1011"/>
      <c r="C55" s="1011"/>
      <c r="D55" s="1011"/>
      <c r="E55" s="1011"/>
      <c r="F55" s="1011"/>
      <c r="G55" s="1011"/>
      <c r="H55" s="1011"/>
      <c r="I55" s="1011"/>
      <c r="J55" s="1011"/>
      <c r="K55" s="1011"/>
      <c r="L55" s="1011"/>
      <c r="M55" s="1011"/>
      <c r="N55" s="1011"/>
      <c r="O55" s="1133"/>
      <c r="P55" s="1133"/>
      <c r="Q55" s="1011"/>
    </row>
    <row r="56" spans="1:17" x14ac:dyDescent="0.25">
      <c r="A56" s="1011"/>
      <c r="B56" s="1011"/>
      <c r="C56" s="1011"/>
      <c r="D56" s="1011"/>
      <c r="E56" s="1011"/>
      <c r="F56" s="1011"/>
      <c r="G56" s="1011"/>
      <c r="H56" s="1011"/>
      <c r="I56" s="1011"/>
      <c r="J56" s="1011"/>
      <c r="K56" s="1011"/>
      <c r="L56" s="1011"/>
      <c r="M56" s="1011"/>
      <c r="N56" s="1011"/>
      <c r="O56" s="1133"/>
      <c r="P56" s="1133"/>
      <c r="Q56" s="1011"/>
    </row>
    <row r="57" spans="1:17" x14ac:dyDescent="0.25">
      <c r="A57" s="1011"/>
      <c r="B57" s="1011"/>
      <c r="C57" s="1011"/>
      <c r="D57" s="1011"/>
      <c r="E57" s="1011"/>
      <c r="F57" s="1011"/>
      <c r="G57" s="1011"/>
      <c r="H57" s="1011"/>
      <c r="I57" s="1011"/>
      <c r="J57" s="1011"/>
      <c r="K57" s="1011"/>
      <c r="L57" s="1011"/>
      <c r="M57" s="1011"/>
      <c r="N57" s="1011"/>
      <c r="O57" s="1133"/>
      <c r="P57" s="1133"/>
      <c r="Q57" s="1011"/>
    </row>
    <row r="58" spans="1:17" x14ac:dyDescent="0.25">
      <c r="A58" s="1011"/>
      <c r="B58" s="1011"/>
      <c r="C58" s="1011"/>
      <c r="D58" s="1011"/>
      <c r="E58" s="1011"/>
      <c r="F58" s="1011"/>
      <c r="G58" s="1011"/>
      <c r="H58" s="1011"/>
      <c r="I58" s="1011"/>
      <c r="J58" s="1011"/>
      <c r="K58" s="1011"/>
      <c r="L58" s="1011"/>
      <c r="M58" s="1011"/>
      <c r="N58" s="1011"/>
      <c r="O58" s="1133"/>
      <c r="P58" s="1133"/>
      <c r="Q58" s="1011"/>
    </row>
    <row r="59" spans="1:17" x14ac:dyDescent="0.25">
      <c r="A59" s="1011"/>
      <c r="B59" s="1011"/>
      <c r="C59" s="1011"/>
      <c r="D59" s="1011"/>
      <c r="E59" s="1011"/>
      <c r="F59" s="1011"/>
      <c r="G59" s="1011"/>
      <c r="H59" s="1011"/>
      <c r="I59" s="1011"/>
      <c r="J59" s="1011"/>
      <c r="K59" s="1011"/>
      <c r="L59" s="1011"/>
      <c r="M59" s="1011"/>
      <c r="N59" s="1011"/>
      <c r="O59" s="1133"/>
      <c r="P59" s="1133"/>
      <c r="Q59" s="1011"/>
    </row>
    <row r="60" spans="1:17" x14ac:dyDescent="0.25">
      <c r="A60" s="1011"/>
      <c r="B60" s="1011"/>
      <c r="C60" s="1011"/>
      <c r="D60" s="1011"/>
      <c r="E60" s="1011"/>
      <c r="F60" s="1011"/>
      <c r="G60" s="1011"/>
      <c r="H60" s="1011"/>
      <c r="I60" s="1011"/>
      <c r="J60" s="1011"/>
      <c r="K60" s="1011"/>
      <c r="L60" s="1011"/>
      <c r="M60" s="1011"/>
      <c r="N60" s="1011"/>
      <c r="O60" s="1133"/>
      <c r="P60" s="1133"/>
      <c r="Q60" s="1011"/>
    </row>
    <row r="61" spans="1:17" x14ac:dyDescent="0.25">
      <c r="A61" s="1011"/>
      <c r="B61" s="1011"/>
      <c r="C61" s="1011"/>
      <c r="D61" s="1011"/>
      <c r="E61" s="1011"/>
      <c r="F61" s="1011"/>
      <c r="G61" s="1011"/>
      <c r="H61" s="1011"/>
      <c r="I61" s="1011"/>
      <c r="J61" s="1011"/>
      <c r="K61" s="1011"/>
      <c r="L61" s="1011"/>
      <c r="M61" s="1011"/>
      <c r="N61" s="1011"/>
      <c r="O61" s="1133"/>
      <c r="P61" s="1133"/>
      <c r="Q61" s="1011"/>
    </row>
    <row r="62" spans="1:17" x14ac:dyDescent="0.25">
      <c r="A62" s="1011"/>
      <c r="B62" s="1011"/>
      <c r="C62" s="1011"/>
      <c r="D62" s="1011"/>
      <c r="E62" s="1011"/>
      <c r="F62" s="1011"/>
      <c r="G62" s="1011"/>
      <c r="H62" s="1011"/>
      <c r="I62" s="1011"/>
      <c r="J62" s="1011"/>
      <c r="K62" s="1011"/>
      <c r="L62" s="1011"/>
      <c r="M62" s="1011"/>
      <c r="N62" s="1011"/>
      <c r="O62" s="1133"/>
      <c r="P62" s="1133"/>
      <c r="Q62" s="1011"/>
    </row>
    <row r="63" spans="1:17" x14ac:dyDescent="0.25">
      <c r="A63" s="1011"/>
      <c r="B63" s="1011"/>
      <c r="C63" s="1011"/>
      <c r="D63" s="1011"/>
      <c r="E63" s="1011"/>
      <c r="F63" s="1011"/>
      <c r="G63" s="1011"/>
      <c r="H63" s="1011"/>
      <c r="I63" s="1011"/>
      <c r="J63" s="1011"/>
      <c r="K63" s="1011"/>
      <c r="L63" s="1011"/>
      <c r="M63" s="1011"/>
      <c r="N63" s="1011"/>
      <c r="O63" s="1133"/>
      <c r="P63" s="1133"/>
      <c r="Q63" s="1011"/>
    </row>
    <row r="64" spans="1:17" x14ac:dyDescent="0.25">
      <c r="A64" s="1011"/>
      <c r="B64" s="1011"/>
      <c r="C64" s="1011"/>
      <c r="D64" s="1011"/>
      <c r="E64" s="1011"/>
      <c r="F64" s="1011"/>
      <c r="G64" s="1011"/>
      <c r="H64" s="1011"/>
      <c r="I64" s="1011"/>
      <c r="J64" s="1011"/>
      <c r="K64" s="1011"/>
      <c r="L64" s="1011"/>
      <c r="M64" s="1011"/>
      <c r="N64" s="1011"/>
      <c r="O64" s="1133"/>
      <c r="P64" s="1133"/>
      <c r="Q64" s="1011"/>
    </row>
    <row r="65" spans="1:17" x14ac:dyDescent="0.25">
      <c r="A65" s="1011"/>
      <c r="B65" s="1011"/>
      <c r="C65" s="1011"/>
      <c r="D65" s="1011"/>
      <c r="E65" s="1011"/>
      <c r="F65" s="1011"/>
      <c r="G65" s="1011"/>
      <c r="H65" s="1011"/>
      <c r="I65" s="1011"/>
      <c r="J65" s="1011"/>
      <c r="K65" s="1011"/>
      <c r="L65" s="1011"/>
      <c r="M65" s="1011"/>
      <c r="N65" s="1011"/>
      <c r="O65" s="1133"/>
      <c r="P65" s="1133"/>
      <c r="Q65" s="1011"/>
    </row>
    <row r="66" spans="1:17" x14ac:dyDescent="0.25">
      <c r="A66" s="1011"/>
      <c r="B66" s="1011"/>
      <c r="C66" s="1011"/>
      <c r="D66" s="1011"/>
      <c r="E66" s="1011"/>
      <c r="F66" s="1011"/>
      <c r="G66" s="1011"/>
      <c r="H66" s="1011"/>
      <c r="I66" s="1011"/>
      <c r="J66" s="1011"/>
      <c r="K66" s="1011"/>
      <c r="L66" s="1011"/>
      <c r="M66" s="1011"/>
      <c r="N66" s="1011"/>
      <c r="O66" s="1133"/>
      <c r="P66" s="1133"/>
      <c r="Q66" s="1011"/>
    </row>
    <row r="67" spans="1:17" x14ac:dyDescent="0.25">
      <c r="A67" s="1011"/>
      <c r="B67" s="1011"/>
      <c r="C67" s="1011"/>
      <c r="D67" s="1011"/>
      <c r="E67" s="1011"/>
      <c r="F67" s="1011"/>
      <c r="G67" s="1011"/>
      <c r="H67" s="1011"/>
      <c r="I67" s="1011"/>
      <c r="J67" s="1011"/>
      <c r="K67" s="1011"/>
      <c r="L67" s="1011"/>
      <c r="M67" s="1011"/>
      <c r="N67" s="1011"/>
      <c r="O67" s="1133"/>
      <c r="P67" s="1133"/>
      <c r="Q67" s="1011"/>
    </row>
    <row r="68" spans="1:17" x14ac:dyDescent="0.25">
      <c r="A68" s="1011"/>
      <c r="B68" s="1011"/>
      <c r="C68" s="1011"/>
      <c r="D68" s="1011"/>
      <c r="E68" s="1011"/>
      <c r="F68" s="1011"/>
      <c r="G68" s="1011"/>
      <c r="H68" s="1011"/>
      <c r="I68" s="1011"/>
      <c r="J68" s="1011"/>
      <c r="K68" s="1011"/>
      <c r="L68" s="1011"/>
      <c r="M68" s="1011"/>
      <c r="N68" s="1011"/>
      <c r="O68" s="1133"/>
      <c r="P68" s="1133"/>
      <c r="Q68" s="1011"/>
    </row>
    <row r="69" spans="1:17" x14ac:dyDescent="0.25">
      <c r="A69" s="1011"/>
      <c r="B69" s="1011"/>
      <c r="C69" s="1011"/>
      <c r="D69" s="1011"/>
      <c r="E69" s="1011"/>
      <c r="F69" s="1011"/>
      <c r="G69" s="1011"/>
      <c r="H69" s="1011"/>
      <c r="I69" s="1011"/>
      <c r="J69" s="1011"/>
      <c r="K69" s="1011"/>
      <c r="L69" s="1011"/>
      <c r="M69" s="1011"/>
      <c r="N69" s="1011"/>
      <c r="O69" s="1133"/>
      <c r="P69" s="1133"/>
      <c r="Q69" s="1011"/>
    </row>
    <row r="70" spans="1:17" x14ac:dyDescent="0.25">
      <c r="A70" s="1011"/>
      <c r="B70" s="1011"/>
      <c r="C70" s="1011"/>
      <c r="D70" s="1011"/>
      <c r="E70" s="1011"/>
      <c r="F70" s="1011"/>
      <c r="G70" s="1011"/>
      <c r="H70" s="1011"/>
      <c r="I70" s="1011"/>
      <c r="J70" s="1011"/>
      <c r="K70" s="1011"/>
      <c r="L70" s="1011"/>
      <c r="M70" s="1011"/>
      <c r="N70" s="1011"/>
      <c r="O70" s="1133"/>
      <c r="P70" s="1133"/>
      <c r="Q70" s="1011"/>
    </row>
    <row r="71" spans="1:17" x14ac:dyDescent="0.25">
      <c r="A71" s="1011"/>
      <c r="B71" s="1011"/>
      <c r="C71" s="1011"/>
      <c r="D71" s="1011"/>
      <c r="E71" s="1011"/>
      <c r="F71" s="1011"/>
      <c r="G71" s="1011"/>
      <c r="H71" s="1011"/>
      <c r="I71" s="1011"/>
      <c r="J71" s="1011"/>
      <c r="K71" s="1011"/>
      <c r="L71" s="1011"/>
      <c r="M71" s="1011"/>
      <c r="N71" s="1011"/>
      <c r="O71" s="1133"/>
      <c r="P71" s="1133"/>
      <c r="Q71" s="1011"/>
    </row>
    <row r="72" spans="1:17" x14ac:dyDescent="0.25">
      <c r="A72" s="1011"/>
      <c r="B72" s="1011"/>
      <c r="C72" s="1011"/>
      <c r="D72" s="1011"/>
      <c r="E72" s="1011"/>
      <c r="F72" s="1011"/>
      <c r="G72" s="1011"/>
      <c r="H72" s="1011"/>
      <c r="I72" s="1011"/>
      <c r="J72" s="1011"/>
      <c r="K72" s="1011"/>
      <c r="L72" s="1011"/>
      <c r="M72" s="1011"/>
      <c r="N72" s="1011"/>
      <c r="O72" s="1133"/>
      <c r="P72" s="1133"/>
      <c r="Q72" s="1011"/>
    </row>
    <row r="73" spans="1:17" x14ac:dyDescent="0.25">
      <c r="A73" s="1011"/>
      <c r="B73" s="1011"/>
      <c r="C73" s="1011"/>
      <c r="D73" s="1011"/>
      <c r="E73" s="1011"/>
      <c r="F73" s="1011"/>
      <c r="G73" s="1011"/>
      <c r="H73" s="1011"/>
      <c r="I73" s="1011"/>
      <c r="J73" s="1011"/>
      <c r="K73" s="1011"/>
      <c r="L73" s="1011"/>
      <c r="M73" s="1011"/>
      <c r="N73" s="1011"/>
      <c r="O73" s="1133"/>
      <c r="P73" s="1133"/>
      <c r="Q73" s="1011"/>
    </row>
    <row r="74" spans="1:17" x14ac:dyDescent="0.25">
      <c r="A74" s="1011"/>
      <c r="B74" s="1011"/>
      <c r="C74" s="1011"/>
      <c r="D74" s="1011"/>
      <c r="E74" s="1011"/>
      <c r="F74" s="1011"/>
      <c r="G74" s="1011"/>
      <c r="H74" s="1011"/>
      <c r="I74" s="1011"/>
      <c r="J74" s="1011"/>
      <c r="K74" s="1011"/>
      <c r="L74" s="1011"/>
      <c r="M74" s="1011"/>
      <c r="N74" s="1011"/>
      <c r="O74" s="1133"/>
      <c r="P74" s="1133"/>
      <c r="Q74" s="1011"/>
    </row>
    <row r="75" spans="1:17" x14ac:dyDescent="0.25">
      <c r="A75" s="1011"/>
      <c r="B75" s="1011"/>
      <c r="C75" s="1011"/>
      <c r="D75" s="1011"/>
      <c r="E75" s="1011"/>
      <c r="F75" s="1011"/>
      <c r="G75" s="1011"/>
      <c r="H75" s="1011"/>
      <c r="I75" s="1011"/>
      <c r="J75" s="1011"/>
      <c r="K75" s="1011"/>
      <c r="L75" s="1011"/>
      <c r="M75" s="1011"/>
      <c r="N75" s="1011"/>
      <c r="O75" s="1133"/>
      <c r="P75" s="1133"/>
      <c r="Q75" s="1011"/>
    </row>
    <row r="76" spans="1:17" x14ac:dyDescent="0.25">
      <c r="A76" s="1011"/>
      <c r="B76" s="1011"/>
      <c r="C76" s="1011"/>
      <c r="D76" s="1011"/>
      <c r="E76" s="1011"/>
      <c r="F76" s="1011"/>
      <c r="G76" s="1011"/>
      <c r="H76" s="1011"/>
      <c r="I76" s="1011"/>
      <c r="J76" s="1011"/>
      <c r="K76" s="1011"/>
      <c r="L76" s="1011"/>
      <c r="M76" s="1011"/>
      <c r="N76" s="1011"/>
      <c r="O76" s="1133"/>
      <c r="P76" s="1133"/>
      <c r="Q76" s="1011"/>
    </row>
    <row r="77" spans="1:17" x14ac:dyDescent="0.25">
      <c r="A77" s="1011"/>
      <c r="B77" s="1011"/>
      <c r="C77" s="1011"/>
      <c r="D77" s="1011"/>
      <c r="E77" s="1011"/>
      <c r="F77" s="1011"/>
      <c r="G77" s="1011"/>
      <c r="H77" s="1011"/>
      <c r="I77" s="1011"/>
      <c r="J77" s="1011"/>
      <c r="K77" s="1011"/>
      <c r="L77" s="1011"/>
      <c r="M77" s="1011"/>
      <c r="N77" s="1011"/>
      <c r="O77" s="1133"/>
      <c r="P77" s="1133"/>
      <c r="Q77" s="1011"/>
    </row>
    <row r="78" spans="1:17" x14ac:dyDescent="0.25">
      <c r="A78" s="1011"/>
      <c r="B78" s="1011"/>
      <c r="C78" s="1011"/>
      <c r="D78" s="1011"/>
      <c r="E78" s="1011"/>
      <c r="F78" s="1011"/>
      <c r="G78" s="1011"/>
      <c r="H78" s="1011"/>
      <c r="I78" s="1011"/>
      <c r="J78" s="1011"/>
      <c r="K78" s="1011"/>
      <c r="L78" s="1011"/>
      <c r="M78" s="1011"/>
      <c r="N78" s="1011"/>
      <c r="O78" s="1133"/>
      <c r="P78" s="1133"/>
      <c r="Q78" s="1011"/>
    </row>
    <row r="79" spans="1:17" x14ac:dyDescent="0.25">
      <c r="A79" s="1011"/>
      <c r="B79" s="1011"/>
      <c r="C79" s="1011"/>
      <c r="D79" s="1011"/>
      <c r="E79" s="1011"/>
      <c r="F79" s="1011"/>
      <c r="G79" s="1011"/>
      <c r="H79" s="1011"/>
      <c r="I79" s="1011"/>
      <c r="J79" s="1011"/>
      <c r="K79" s="1011"/>
      <c r="L79" s="1011"/>
      <c r="M79" s="1011"/>
      <c r="N79" s="1011"/>
      <c r="O79" s="1133"/>
      <c r="P79" s="1133"/>
      <c r="Q79" s="1011"/>
    </row>
    <row r="80" spans="1:17" x14ac:dyDescent="0.25">
      <c r="A80" s="1011"/>
      <c r="B80" s="1011"/>
      <c r="C80" s="1011"/>
      <c r="D80" s="1011"/>
      <c r="E80" s="1011"/>
      <c r="F80" s="1011"/>
      <c r="G80" s="1011"/>
      <c r="H80" s="1011"/>
      <c r="I80" s="1011"/>
      <c r="J80" s="1011"/>
      <c r="K80" s="1011"/>
      <c r="L80" s="1011"/>
      <c r="M80" s="1011"/>
      <c r="N80" s="1011"/>
      <c r="O80" s="1133"/>
      <c r="P80" s="1133"/>
      <c r="Q80" s="1011"/>
    </row>
    <row r="81" spans="1:17" x14ac:dyDescent="0.25">
      <c r="A81" s="1011"/>
      <c r="B81" s="1011"/>
      <c r="C81" s="1011"/>
      <c r="D81" s="1011"/>
      <c r="E81" s="1011"/>
      <c r="F81" s="1011"/>
      <c r="G81" s="1011"/>
      <c r="H81" s="1011"/>
      <c r="I81" s="1011"/>
      <c r="J81" s="1011"/>
      <c r="K81" s="1011"/>
      <c r="L81" s="1011"/>
      <c r="M81" s="1011"/>
      <c r="N81" s="1011"/>
      <c r="O81" s="1133"/>
      <c r="P81" s="1133"/>
      <c r="Q81" s="1011"/>
    </row>
    <row r="82" spans="1:17" x14ac:dyDescent="0.25">
      <c r="A82" s="1011"/>
      <c r="B82" s="1011"/>
      <c r="C82" s="1011"/>
      <c r="D82" s="1011"/>
      <c r="E82" s="1011"/>
      <c r="F82" s="1011"/>
      <c r="G82" s="1011"/>
      <c r="H82" s="1011"/>
      <c r="I82" s="1011"/>
      <c r="J82" s="1011"/>
      <c r="K82" s="1011"/>
      <c r="L82" s="1011"/>
      <c r="M82" s="1011"/>
      <c r="N82" s="1011"/>
      <c r="O82" s="1133"/>
      <c r="P82" s="1133"/>
      <c r="Q82" s="1011"/>
    </row>
    <row r="83" spans="1:17" x14ac:dyDescent="0.25">
      <c r="A83" s="1011"/>
      <c r="B83" s="1011"/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  <c r="M83" s="1011"/>
      <c r="N83" s="1011"/>
      <c r="O83" s="1133"/>
      <c r="P83" s="1133"/>
      <c r="Q83" s="1011"/>
    </row>
    <row r="84" spans="1:17" x14ac:dyDescent="0.25">
      <c r="A84" s="1011"/>
      <c r="B84" s="1011"/>
      <c r="C84" s="1011"/>
      <c r="D84" s="1011"/>
      <c r="E84" s="1011"/>
      <c r="F84" s="1011"/>
      <c r="G84" s="1011"/>
      <c r="H84" s="1011"/>
      <c r="I84" s="1011"/>
      <c r="J84" s="1011"/>
      <c r="K84" s="1011"/>
      <c r="L84" s="1011"/>
      <c r="M84" s="1011"/>
      <c r="N84" s="1011"/>
      <c r="O84" s="1133"/>
      <c r="P84" s="1133"/>
      <c r="Q84" s="1011"/>
    </row>
    <row r="85" spans="1:17" x14ac:dyDescent="0.25">
      <c r="A85" s="1011"/>
      <c r="B85" s="1011"/>
      <c r="C85" s="1011"/>
      <c r="D85" s="1011"/>
      <c r="E85" s="1011"/>
      <c r="F85" s="1011"/>
      <c r="G85" s="1011"/>
      <c r="H85" s="1011"/>
      <c r="I85" s="1011"/>
      <c r="J85" s="1011"/>
      <c r="K85" s="1011"/>
      <c r="L85" s="1011"/>
      <c r="M85" s="1011"/>
      <c r="N85" s="1011"/>
      <c r="O85" s="1133"/>
      <c r="P85" s="1133"/>
      <c r="Q85" s="1011"/>
    </row>
    <row r="86" spans="1:17" x14ac:dyDescent="0.25">
      <c r="A86" s="1011"/>
      <c r="B86" s="1011"/>
      <c r="C86" s="1011"/>
      <c r="D86" s="1011"/>
      <c r="E86" s="1011"/>
      <c r="F86" s="1011"/>
      <c r="G86" s="1011"/>
      <c r="H86" s="1011"/>
      <c r="I86" s="1011"/>
      <c r="J86" s="1011"/>
      <c r="K86" s="1011"/>
      <c r="L86" s="1011"/>
      <c r="M86" s="1011"/>
      <c r="N86" s="1011"/>
      <c r="O86" s="1133"/>
      <c r="P86" s="1133"/>
      <c r="Q86" s="1011"/>
    </row>
    <row r="87" spans="1:17" x14ac:dyDescent="0.25">
      <c r="A87" s="1011"/>
      <c r="B87" s="1011"/>
      <c r="C87" s="1011"/>
      <c r="D87" s="1011"/>
      <c r="E87" s="1011"/>
      <c r="F87" s="1011"/>
      <c r="G87" s="1011"/>
      <c r="H87" s="1011"/>
      <c r="I87" s="1011"/>
      <c r="J87" s="1011"/>
      <c r="K87" s="1011"/>
      <c r="L87" s="1011"/>
      <c r="M87" s="1011"/>
      <c r="N87" s="1011"/>
      <c r="O87" s="1133"/>
      <c r="P87" s="1133"/>
      <c r="Q87" s="1011"/>
    </row>
    <row r="88" spans="1:17" x14ac:dyDescent="0.25">
      <c r="A88" s="1011"/>
      <c r="B88" s="1011"/>
      <c r="C88" s="1011"/>
      <c r="D88" s="1011"/>
      <c r="E88" s="1011"/>
      <c r="F88" s="1011"/>
      <c r="G88" s="1011"/>
      <c r="H88" s="1011"/>
      <c r="I88" s="1011"/>
      <c r="J88" s="1011"/>
      <c r="K88" s="1011"/>
      <c r="L88" s="1011"/>
      <c r="M88" s="1011"/>
      <c r="N88" s="1011"/>
      <c r="O88" s="1133"/>
      <c r="P88" s="1133"/>
      <c r="Q88" s="1011"/>
    </row>
    <row r="89" spans="1:17" x14ac:dyDescent="0.25">
      <c r="A89" s="1011"/>
      <c r="B89" s="1011"/>
      <c r="C89" s="1011"/>
      <c r="D89" s="1011"/>
      <c r="E89" s="1011"/>
      <c r="F89" s="1011"/>
      <c r="G89" s="1011"/>
      <c r="H89" s="1011"/>
      <c r="I89" s="1011"/>
      <c r="J89" s="1011"/>
      <c r="K89" s="1011"/>
      <c r="L89" s="1011"/>
      <c r="M89" s="1011"/>
      <c r="N89" s="1011"/>
      <c r="O89" s="1133"/>
      <c r="P89" s="1133"/>
      <c r="Q89" s="1011"/>
    </row>
    <row r="90" spans="1:17" x14ac:dyDescent="0.25">
      <c r="A90" s="1011"/>
      <c r="B90" s="1011"/>
      <c r="C90" s="1011"/>
      <c r="D90" s="1011"/>
      <c r="E90" s="1011"/>
      <c r="F90" s="1011"/>
      <c r="G90" s="1011"/>
      <c r="H90" s="1011"/>
      <c r="I90" s="1011"/>
      <c r="J90" s="1011"/>
      <c r="K90" s="1011"/>
      <c r="L90" s="1011"/>
      <c r="M90" s="1011"/>
      <c r="N90" s="1011"/>
      <c r="O90" s="1133"/>
      <c r="P90" s="1133"/>
      <c r="Q90" s="1011"/>
    </row>
    <row r="91" spans="1:17" x14ac:dyDescent="0.25">
      <c r="A91" s="1011"/>
      <c r="B91" s="1011"/>
      <c r="C91" s="1011"/>
      <c r="D91" s="1011"/>
      <c r="E91" s="1011"/>
      <c r="F91" s="1011"/>
      <c r="G91" s="1011"/>
      <c r="H91" s="1011"/>
      <c r="I91" s="1011"/>
      <c r="J91" s="1011"/>
      <c r="K91" s="1011"/>
      <c r="L91" s="1011"/>
      <c r="M91" s="1011"/>
      <c r="N91" s="1011"/>
      <c r="O91" s="1133"/>
      <c r="P91" s="1133"/>
      <c r="Q91" s="1011"/>
    </row>
    <row r="92" spans="1:17" x14ac:dyDescent="0.25">
      <c r="A92" s="1011"/>
      <c r="B92" s="1011"/>
      <c r="C92" s="1011"/>
      <c r="D92" s="1011"/>
      <c r="E92" s="1011"/>
      <c r="F92" s="1011"/>
      <c r="G92" s="1011"/>
      <c r="H92" s="1011"/>
      <c r="I92" s="1011"/>
      <c r="J92" s="1011"/>
      <c r="K92" s="1011"/>
      <c r="L92" s="1011"/>
      <c r="M92" s="1011"/>
      <c r="N92" s="1011"/>
      <c r="O92" s="1133"/>
      <c r="P92" s="1133"/>
      <c r="Q92" s="1011"/>
    </row>
    <row r="93" spans="1:17" x14ac:dyDescent="0.25">
      <c r="A93" s="1011"/>
      <c r="B93" s="1011"/>
      <c r="C93" s="1011"/>
      <c r="D93" s="1011"/>
      <c r="E93" s="1011"/>
      <c r="F93" s="1011"/>
      <c r="G93" s="1011"/>
      <c r="H93" s="1011"/>
      <c r="I93" s="1011"/>
      <c r="J93" s="1011"/>
      <c r="K93" s="1011"/>
      <c r="L93" s="1011"/>
      <c r="M93" s="1011"/>
      <c r="N93" s="1011"/>
      <c r="O93" s="1133"/>
      <c r="P93" s="1133"/>
      <c r="Q93" s="1011"/>
    </row>
    <row r="94" spans="1:17" x14ac:dyDescent="0.25">
      <c r="A94" s="1011"/>
      <c r="B94" s="1011"/>
      <c r="C94" s="1011"/>
      <c r="D94" s="1011"/>
      <c r="E94" s="1011"/>
      <c r="F94" s="1011"/>
      <c r="G94" s="1011"/>
      <c r="H94" s="1011"/>
      <c r="I94" s="1011"/>
      <c r="J94" s="1011"/>
      <c r="K94" s="1011"/>
      <c r="L94" s="1011"/>
      <c r="M94" s="1011"/>
      <c r="N94" s="1011"/>
      <c r="O94" s="1133"/>
      <c r="P94" s="1133"/>
      <c r="Q94" s="1011"/>
    </row>
    <row r="95" spans="1:17" x14ac:dyDescent="0.25">
      <c r="A95" s="1011"/>
      <c r="B95" s="1011"/>
      <c r="C95" s="1011"/>
      <c r="D95" s="1011"/>
      <c r="E95" s="1011"/>
      <c r="F95" s="1011"/>
      <c r="G95" s="1011"/>
      <c r="H95" s="1011"/>
      <c r="I95" s="1011"/>
      <c r="J95" s="1011"/>
      <c r="K95" s="1011"/>
      <c r="L95" s="1011"/>
      <c r="M95" s="1011"/>
      <c r="N95" s="1011"/>
      <c r="O95" s="1133"/>
      <c r="P95" s="1133"/>
      <c r="Q95" s="1011"/>
    </row>
    <row r="96" spans="1:17" x14ac:dyDescent="0.25">
      <c r="A96" s="1011"/>
      <c r="B96" s="1011"/>
      <c r="C96" s="1011"/>
      <c r="D96" s="1011"/>
      <c r="E96" s="1011"/>
      <c r="F96" s="1011"/>
      <c r="G96" s="1011"/>
      <c r="H96" s="1011"/>
      <c r="I96" s="1011"/>
      <c r="J96" s="1011"/>
      <c r="K96" s="1011"/>
      <c r="L96" s="1011"/>
      <c r="M96" s="1011"/>
      <c r="N96" s="1011"/>
      <c r="O96" s="1133"/>
      <c r="P96" s="1133"/>
      <c r="Q96" s="1011"/>
    </row>
    <row r="97" spans="1:17" x14ac:dyDescent="0.25">
      <c r="A97" s="1011"/>
      <c r="B97" s="1011"/>
      <c r="C97" s="1011"/>
      <c r="D97" s="1011"/>
      <c r="E97" s="1011"/>
      <c r="F97" s="1011"/>
      <c r="G97" s="1011"/>
      <c r="H97" s="1011"/>
      <c r="I97" s="1011"/>
      <c r="J97" s="1011"/>
      <c r="K97" s="1011"/>
      <c r="L97" s="1011"/>
      <c r="M97" s="1011"/>
      <c r="N97" s="1011"/>
      <c r="O97" s="1133"/>
      <c r="P97" s="1133"/>
      <c r="Q97" s="1011"/>
    </row>
    <row r="98" spans="1:17" x14ac:dyDescent="0.25">
      <c r="A98" s="1011"/>
      <c r="B98" s="1011"/>
      <c r="C98" s="1011"/>
      <c r="D98" s="1011"/>
      <c r="E98" s="1011"/>
      <c r="F98" s="1011"/>
      <c r="G98" s="1011"/>
      <c r="H98" s="1011"/>
      <c r="I98" s="1011"/>
      <c r="J98" s="1011"/>
      <c r="K98" s="1011"/>
      <c r="L98" s="1011"/>
      <c r="M98" s="1011"/>
      <c r="N98" s="1011"/>
      <c r="O98" s="1133"/>
      <c r="P98" s="1133"/>
      <c r="Q98" s="1011"/>
    </row>
    <row r="99" spans="1:17" x14ac:dyDescent="0.25">
      <c r="A99" s="1011"/>
      <c r="B99" s="1011"/>
      <c r="C99" s="1011"/>
      <c r="D99" s="1011"/>
      <c r="E99" s="1011"/>
      <c r="F99" s="1011"/>
      <c r="G99" s="1011"/>
      <c r="H99" s="1011"/>
      <c r="I99" s="1011"/>
      <c r="J99" s="1011"/>
      <c r="K99" s="1011"/>
      <c r="L99" s="1011"/>
      <c r="M99" s="1011"/>
      <c r="N99" s="1011"/>
      <c r="O99" s="1133"/>
      <c r="P99" s="1133"/>
      <c r="Q99" s="1011"/>
    </row>
    <row r="100" spans="1:17" x14ac:dyDescent="0.25">
      <c r="A100" s="1011"/>
      <c r="B100" s="1011"/>
      <c r="C100" s="1011"/>
      <c r="D100" s="1011"/>
      <c r="E100" s="1011"/>
      <c r="F100" s="1011"/>
      <c r="G100" s="1011"/>
      <c r="H100" s="1011"/>
      <c r="I100" s="1011"/>
      <c r="J100" s="1011"/>
      <c r="K100" s="1011"/>
      <c r="L100" s="1011"/>
      <c r="M100" s="1011"/>
      <c r="N100" s="1011"/>
      <c r="O100" s="1133"/>
      <c r="P100" s="1133"/>
      <c r="Q100" s="1011"/>
    </row>
    <row r="101" spans="1:17" x14ac:dyDescent="0.25">
      <c r="A101" s="1011"/>
      <c r="B101" s="1011"/>
      <c r="C101" s="1011"/>
      <c r="D101" s="1011"/>
      <c r="E101" s="1011"/>
      <c r="F101" s="1011"/>
      <c r="G101" s="1011"/>
      <c r="H101" s="1011"/>
      <c r="I101" s="1011"/>
      <c r="J101" s="1011"/>
      <c r="K101" s="1011"/>
      <c r="L101" s="1011"/>
      <c r="M101" s="1011"/>
      <c r="N101" s="1011"/>
      <c r="O101" s="1133"/>
      <c r="P101" s="1133"/>
      <c r="Q101" s="1011"/>
    </row>
    <row r="102" spans="1:17" x14ac:dyDescent="0.25">
      <c r="A102" s="1011"/>
      <c r="B102" s="1011"/>
      <c r="C102" s="1011"/>
      <c r="D102" s="1011"/>
      <c r="E102" s="1011"/>
      <c r="F102" s="1011"/>
      <c r="G102" s="1011"/>
      <c r="H102" s="1011"/>
      <c r="I102" s="1011"/>
      <c r="J102" s="1011"/>
      <c r="K102" s="1011"/>
      <c r="L102" s="1011"/>
      <c r="M102" s="1011"/>
      <c r="N102" s="1011"/>
      <c r="O102" s="1133"/>
      <c r="P102" s="1133"/>
      <c r="Q102" s="1011"/>
    </row>
    <row r="103" spans="1:17" x14ac:dyDescent="0.25">
      <c r="A103" s="1011"/>
      <c r="B103" s="1011"/>
      <c r="C103" s="1011"/>
      <c r="D103" s="1011"/>
      <c r="E103" s="1011"/>
      <c r="F103" s="1011"/>
      <c r="G103" s="1011"/>
      <c r="H103" s="1011"/>
      <c r="I103" s="1011"/>
      <c r="J103" s="1011"/>
      <c r="K103" s="1011"/>
      <c r="L103" s="1011"/>
      <c r="M103" s="1011"/>
      <c r="N103" s="1011"/>
      <c r="O103" s="1133"/>
      <c r="P103" s="1133"/>
      <c r="Q103" s="1011"/>
    </row>
    <row r="104" spans="1:17" x14ac:dyDescent="0.25">
      <c r="A104" s="1011"/>
      <c r="B104" s="1011"/>
      <c r="C104" s="1011"/>
      <c r="D104" s="1011"/>
      <c r="E104" s="1011"/>
      <c r="F104" s="1011"/>
      <c r="G104" s="1011"/>
      <c r="H104" s="1011"/>
      <c r="I104" s="1011"/>
      <c r="J104" s="1011"/>
      <c r="K104" s="1011"/>
      <c r="L104" s="1011"/>
      <c r="M104" s="1011"/>
      <c r="N104" s="1011"/>
      <c r="O104" s="1133"/>
      <c r="P104" s="1133"/>
      <c r="Q104" s="1011"/>
    </row>
    <row r="105" spans="1:17" x14ac:dyDescent="0.25">
      <c r="A105" s="1011"/>
      <c r="B105" s="1011"/>
      <c r="C105" s="1011"/>
      <c r="D105" s="1011"/>
      <c r="E105" s="1011"/>
      <c r="F105" s="1011"/>
      <c r="G105" s="1011"/>
      <c r="H105" s="1011"/>
      <c r="I105" s="1011"/>
      <c r="J105" s="1011"/>
      <c r="K105" s="1011"/>
      <c r="L105" s="1011"/>
      <c r="M105" s="1011"/>
      <c r="N105" s="1011"/>
      <c r="O105" s="1133"/>
      <c r="P105" s="1133"/>
      <c r="Q105" s="1011"/>
    </row>
    <row r="106" spans="1:17" x14ac:dyDescent="0.25">
      <c r="A106" s="1011"/>
      <c r="B106" s="1011"/>
      <c r="C106" s="1011"/>
      <c r="D106" s="1011"/>
      <c r="E106" s="1011"/>
      <c r="F106" s="1011"/>
      <c r="G106" s="1011"/>
      <c r="H106" s="1011"/>
      <c r="I106" s="1011"/>
      <c r="J106" s="1011"/>
      <c r="K106" s="1011"/>
      <c r="L106" s="1011"/>
      <c r="M106" s="1011"/>
      <c r="N106" s="1011"/>
      <c r="O106" s="1133"/>
      <c r="P106" s="1133"/>
      <c r="Q106" s="1011"/>
    </row>
    <row r="107" spans="1:17" x14ac:dyDescent="0.25">
      <c r="A107" s="1011"/>
      <c r="B107" s="1011"/>
      <c r="C107" s="1011"/>
      <c r="D107" s="1011"/>
      <c r="E107" s="1011"/>
      <c r="F107" s="1011"/>
      <c r="G107" s="1011"/>
      <c r="H107" s="1011"/>
      <c r="I107" s="1011"/>
      <c r="J107" s="1011"/>
      <c r="K107" s="1011"/>
      <c r="L107" s="1011"/>
      <c r="M107" s="1011"/>
      <c r="N107" s="1011"/>
      <c r="O107" s="1133"/>
      <c r="P107" s="1133"/>
      <c r="Q107" s="1011"/>
    </row>
    <row r="108" spans="1:17" x14ac:dyDescent="0.25">
      <c r="A108" s="1011"/>
      <c r="B108" s="1011"/>
      <c r="C108" s="1011"/>
      <c r="D108" s="1011"/>
      <c r="E108" s="1011"/>
      <c r="F108" s="1011"/>
      <c r="G108" s="1011"/>
      <c r="H108" s="1011"/>
      <c r="I108" s="1011"/>
      <c r="J108" s="1011"/>
      <c r="K108" s="1011"/>
      <c r="L108" s="1011"/>
      <c r="M108" s="1011"/>
      <c r="N108" s="1011"/>
      <c r="O108" s="1133"/>
      <c r="P108" s="1133"/>
      <c r="Q108" s="1011"/>
    </row>
    <row r="109" spans="1:17" x14ac:dyDescent="0.25">
      <c r="A109" s="1011"/>
      <c r="B109" s="1011"/>
      <c r="C109" s="1011"/>
      <c r="D109" s="1011"/>
      <c r="E109" s="1011"/>
      <c r="F109" s="1011"/>
      <c r="G109" s="1011"/>
      <c r="H109" s="1011"/>
      <c r="I109" s="1011"/>
      <c r="J109" s="1011"/>
      <c r="K109" s="1011"/>
      <c r="L109" s="1011"/>
      <c r="M109" s="1011"/>
      <c r="N109" s="1011"/>
      <c r="O109" s="1133"/>
      <c r="P109" s="1133"/>
      <c r="Q109" s="1011"/>
    </row>
    <row r="110" spans="1:17" x14ac:dyDescent="0.25">
      <c r="A110" s="1011"/>
      <c r="B110" s="1011"/>
      <c r="C110" s="1011"/>
      <c r="D110" s="1011"/>
      <c r="E110" s="1011"/>
      <c r="F110" s="1011"/>
      <c r="G110" s="1011"/>
      <c r="H110" s="1011"/>
      <c r="I110" s="1011"/>
      <c r="J110" s="1011"/>
      <c r="K110" s="1011"/>
      <c r="L110" s="1011"/>
      <c r="M110" s="1011"/>
      <c r="N110" s="1011"/>
      <c r="O110" s="1133"/>
      <c r="P110" s="1133"/>
      <c r="Q110" s="1011"/>
    </row>
    <row r="111" spans="1:17" x14ac:dyDescent="0.25">
      <c r="A111" s="1011"/>
      <c r="B111" s="1011"/>
      <c r="C111" s="1011"/>
      <c r="D111" s="1011"/>
      <c r="E111" s="1011"/>
      <c r="F111" s="1011"/>
      <c r="G111" s="1011"/>
      <c r="H111" s="1011"/>
      <c r="I111" s="1011"/>
      <c r="J111" s="1011"/>
      <c r="K111" s="1011"/>
      <c r="L111" s="1011"/>
      <c r="M111" s="1011"/>
      <c r="N111" s="1011"/>
      <c r="O111" s="1133"/>
      <c r="P111" s="1133"/>
      <c r="Q111" s="1011"/>
    </row>
    <row r="112" spans="1:17" x14ac:dyDescent="0.25">
      <c r="A112" s="1011"/>
      <c r="B112" s="1011"/>
      <c r="C112" s="1011"/>
      <c r="D112" s="1011"/>
      <c r="E112" s="1011"/>
      <c r="F112" s="1011"/>
      <c r="G112" s="1011"/>
      <c r="H112" s="1011"/>
      <c r="I112" s="1011"/>
      <c r="J112" s="1011"/>
      <c r="K112" s="1011"/>
      <c r="L112" s="1011"/>
      <c r="M112" s="1011"/>
      <c r="N112" s="1011"/>
      <c r="O112" s="1133"/>
      <c r="P112" s="1133"/>
      <c r="Q112" s="1011"/>
    </row>
    <row r="113" spans="1:17" x14ac:dyDescent="0.25">
      <c r="A113" s="1011"/>
      <c r="B113" s="1011"/>
      <c r="C113" s="1011"/>
      <c r="D113" s="1011"/>
      <c r="E113" s="1011"/>
      <c r="F113" s="1011"/>
      <c r="G113" s="1011"/>
      <c r="H113" s="1011"/>
      <c r="I113" s="1011"/>
      <c r="J113" s="1011"/>
      <c r="K113" s="1011"/>
      <c r="L113" s="1011"/>
      <c r="M113" s="1011"/>
      <c r="N113" s="1011"/>
      <c r="O113" s="1133"/>
      <c r="P113" s="1133"/>
      <c r="Q113" s="1011"/>
    </row>
    <row r="114" spans="1:17" x14ac:dyDescent="0.25">
      <c r="A114" s="1011"/>
      <c r="B114" s="1011"/>
      <c r="C114" s="1011"/>
      <c r="D114" s="1011"/>
      <c r="E114" s="1011"/>
      <c r="F114" s="1011"/>
      <c r="G114" s="1011"/>
      <c r="H114" s="1011"/>
      <c r="I114" s="1011"/>
      <c r="J114" s="1011"/>
      <c r="K114" s="1011"/>
      <c r="L114" s="1011"/>
      <c r="M114" s="1011"/>
      <c r="N114" s="1011"/>
      <c r="O114" s="1133"/>
      <c r="P114" s="1133"/>
      <c r="Q114" s="1011"/>
    </row>
    <row r="115" spans="1:17" x14ac:dyDescent="0.25">
      <c r="A115" s="1011"/>
      <c r="B115" s="1011"/>
      <c r="C115" s="1011"/>
      <c r="D115" s="1011"/>
      <c r="E115" s="1011"/>
      <c r="F115" s="1011"/>
      <c r="G115" s="1011"/>
      <c r="H115" s="1011"/>
      <c r="I115" s="1011"/>
      <c r="J115" s="1011"/>
      <c r="K115" s="1011"/>
      <c r="L115" s="1011"/>
      <c r="M115" s="1011"/>
      <c r="N115" s="1011"/>
      <c r="O115" s="1133"/>
      <c r="P115" s="1133"/>
      <c r="Q115" s="1011"/>
    </row>
    <row r="116" spans="1:17" x14ac:dyDescent="0.25">
      <c r="A116" s="1011"/>
      <c r="B116" s="1011"/>
      <c r="C116" s="1011"/>
      <c r="D116" s="1011"/>
      <c r="E116" s="1011"/>
      <c r="F116" s="1011"/>
      <c r="G116" s="1011"/>
      <c r="H116" s="1011"/>
      <c r="I116" s="1011"/>
      <c r="J116" s="1011"/>
      <c r="K116" s="1011"/>
      <c r="L116" s="1011"/>
      <c r="M116" s="1011"/>
      <c r="N116" s="1011"/>
      <c r="O116" s="1133"/>
      <c r="P116" s="1133"/>
      <c r="Q116" s="1011"/>
    </row>
    <row r="117" spans="1:17" x14ac:dyDescent="0.25">
      <c r="A117" s="1011"/>
      <c r="B117" s="1011"/>
      <c r="C117" s="1011"/>
      <c r="D117" s="1011"/>
      <c r="E117" s="1011"/>
      <c r="F117" s="1011"/>
      <c r="G117" s="1011"/>
      <c r="H117" s="1011"/>
      <c r="I117" s="1011"/>
      <c r="J117" s="1011"/>
      <c r="K117" s="1011"/>
      <c r="L117" s="1011"/>
      <c r="M117" s="1011"/>
      <c r="N117" s="1011"/>
      <c r="O117" s="1133"/>
      <c r="P117" s="1133"/>
      <c r="Q117" s="1011"/>
    </row>
    <row r="118" spans="1:17" x14ac:dyDescent="0.25">
      <c r="A118" s="1011"/>
      <c r="B118" s="1011"/>
      <c r="C118" s="1011"/>
      <c r="D118" s="1011"/>
      <c r="E118" s="1011"/>
      <c r="F118" s="1011"/>
      <c r="G118" s="1011"/>
      <c r="H118" s="1011"/>
      <c r="I118" s="1011"/>
      <c r="J118" s="1011"/>
      <c r="K118" s="1011"/>
      <c r="L118" s="1011"/>
      <c r="M118" s="1011"/>
      <c r="N118" s="1011"/>
      <c r="O118" s="1133"/>
      <c r="P118" s="1133"/>
      <c r="Q118" s="1011"/>
    </row>
    <row r="119" spans="1:17" x14ac:dyDescent="0.25">
      <c r="A119" s="1011"/>
      <c r="B119" s="1011"/>
      <c r="C119" s="1011"/>
      <c r="D119" s="1011"/>
      <c r="E119" s="1011"/>
      <c r="F119" s="1011"/>
      <c r="G119" s="1011"/>
      <c r="H119" s="1011"/>
      <c r="I119" s="1011"/>
      <c r="J119" s="1011"/>
      <c r="K119" s="1011"/>
      <c r="L119" s="1011"/>
      <c r="M119" s="1011"/>
      <c r="N119" s="1011"/>
      <c r="O119" s="1133"/>
      <c r="P119" s="1133"/>
      <c r="Q119" s="1011"/>
    </row>
    <row r="120" spans="1:17" x14ac:dyDescent="0.25">
      <c r="A120" s="1011"/>
      <c r="B120" s="1011"/>
      <c r="C120" s="1011"/>
      <c r="D120" s="1011"/>
      <c r="E120" s="1011"/>
      <c r="F120" s="1011"/>
      <c r="G120" s="1011"/>
      <c r="H120" s="1011"/>
      <c r="I120" s="1011"/>
      <c r="J120" s="1011"/>
      <c r="K120" s="1011"/>
      <c r="L120" s="1011"/>
      <c r="M120" s="1011"/>
      <c r="N120" s="1011"/>
      <c r="O120" s="1133"/>
      <c r="P120" s="1133"/>
      <c r="Q120" s="1011"/>
    </row>
    <row r="121" spans="1:17" x14ac:dyDescent="0.25">
      <c r="A121" s="1011"/>
      <c r="B121" s="1011"/>
      <c r="C121" s="1011"/>
      <c r="D121" s="1011"/>
      <c r="E121" s="1011"/>
      <c r="F121" s="1011"/>
      <c r="G121" s="1011"/>
      <c r="H121" s="1011"/>
      <c r="I121" s="1011"/>
      <c r="J121" s="1011"/>
      <c r="K121" s="1011"/>
      <c r="L121" s="1011"/>
      <c r="M121" s="1011"/>
      <c r="N121" s="1011"/>
      <c r="O121" s="1133"/>
      <c r="P121" s="1133"/>
      <c r="Q121" s="1011"/>
    </row>
    <row r="122" spans="1:17" x14ac:dyDescent="0.25">
      <c r="A122" s="1011"/>
      <c r="B122" s="1011"/>
      <c r="C122" s="1011"/>
      <c r="D122" s="1011"/>
      <c r="E122" s="1011"/>
      <c r="F122" s="1011"/>
      <c r="G122" s="1011"/>
      <c r="H122" s="1011"/>
      <c r="I122" s="1011"/>
      <c r="J122" s="1011"/>
      <c r="K122" s="1011"/>
      <c r="L122" s="1011"/>
      <c r="M122" s="1011"/>
      <c r="N122" s="1011"/>
      <c r="O122" s="1133"/>
      <c r="P122" s="1133"/>
      <c r="Q122" s="1011"/>
    </row>
    <row r="123" spans="1:17" x14ac:dyDescent="0.25">
      <c r="A123" s="1011"/>
      <c r="B123" s="1011"/>
      <c r="C123" s="1011"/>
      <c r="D123" s="1011"/>
      <c r="E123" s="1011"/>
      <c r="F123" s="1011"/>
      <c r="G123" s="1011"/>
      <c r="H123" s="1011"/>
      <c r="I123" s="1011"/>
      <c r="J123" s="1011"/>
      <c r="K123" s="1011"/>
      <c r="L123" s="1011"/>
      <c r="M123" s="1011"/>
      <c r="N123" s="1011"/>
      <c r="O123" s="1133"/>
      <c r="P123" s="1133"/>
      <c r="Q123" s="1011"/>
    </row>
    <row r="124" spans="1:17" x14ac:dyDescent="0.25">
      <c r="A124" s="1011"/>
      <c r="B124" s="1011"/>
      <c r="C124" s="1011"/>
      <c r="D124" s="1011"/>
      <c r="E124" s="1011"/>
      <c r="F124" s="1011"/>
      <c r="G124" s="1011"/>
      <c r="H124" s="1011"/>
      <c r="I124" s="1011"/>
      <c r="J124" s="1011"/>
      <c r="K124" s="1011"/>
      <c r="L124" s="1011"/>
      <c r="M124" s="1011"/>
      <c r="N124" s="1011"/>
      <c r="O124" s="1133"/>
      <c r="P124" s="1133"/>
      <c r="Q124" s="1011"/>
    </row>
    <row r="125" spans="1:17" x14ac:dyDescent="0.25">
      <c r="A125" s="1011"/>
      <c r="B125" s="1011"/>
      <c r="C125" s="1011"/>
      <c r="D125" s="1011"/>
      <c r="E125" s="1011"/>
      <c r="F125" s="1011"/>
      <c r="G125" s="1011"/>
      <c r="H125" s="1011"/>
      <c r="I125" s="1011"/>
      <c r="J125" s="1011"/>
      <c r="K125" s="1011"/>
      <c r="L125" s="1011"/>
      <c r="M125" s="1011"/>
      <c r="N125" s="1011"/>
      <c r="O125" s="1133"/>
      <c r="P125" s="1133"/>
      <c r="Q125" s="1011"/>
    </row>
    <row r="126" spans="1:17" x14ac:dyDescent="0.25">
      <c r="A126" s="1011"/>
      <c r="B126" s="1011"/>
      <c r="C126" s="1011"/>
      <c r="D126" s="1011"/>
      <c r="E126" s="1011"/>
      <c r="F126" s="1011"/>
      <c r="G126" s="1011"/>
      <c r="H126" s="1011"/>
      <c r="I126" s="1011"/>
      <c r="J126" s="1011"/>
      <c r="K126" s="1011"/>
      <c r="L126" s="1011"/>
      <c r="M126" s="1011"/>
      <c r="N126" s="1011"/>
      <c r="O126" s="1133"/>
      <c r="P126" s="1133"/>
      <c r="Q126" s="1011"/>
    </row>
    <row r="127" spans="1:17" x14ac:dyDescent="0.25">
      <c r="A127" s="1011"/>
      <c r="B127" s="1011"/>
      <c r="C127" s="1011"/>
      <c r="D127" s="1011"/>
      <c r="E127" s="1011"/>
      <c r="F127" s="1011"/>
      <c r="G127" s="1011"/>
      <c r="H127" s="1011"/>
      <c r="I127" s="1011"/>
      <c r="J127" s="1011"/>
      <c r="K127" s="1011"/>
      <c r="L127" s="1011"/>
      <c r="M127" s="1011"/>
      <c r="N127" s="1011"/>
      <c r="O127" s="1133"/>
      <c r="P127" s="1133"/>
      <c r="Q127" s="1011"/>
    </row>
    <row r="128" spans="1:17" x14ac:dyDescent="0.25">
      <c r="A128" s="1011"/>
      <c r="B128" s="1011"/>
      <c r="C128" s="1011"/>
      <c r="D128" s="1011"/>
      <c r="E128" s="1011"/>
      <c r="F128" s="1011"/>
      <c r="G128" s="1011"/>
      <c r="H128" s="1011"/>
      <c r="I128" s="1011"/>
      <c r="J128" s="1011"/>
      <c r="K128" s="1011"/>
      <c r="L128" s="1011"/>
      <c r="M128" s="1011"/>
      <c r="N128" s="1011"/>
      <c r="O128" s="1133"/>
      <c r="P128" s="1133"/>
      <c r="Q128" s="1011"/>
    </row>
    <row r="129" spans="1:17" x14ac:dyDescent="0.25">
      <c r="A129" s="1011"/>
      <c r="B129" s="1011"/>
      <c r="C129" s="1011"/>
      <c r="D129" s="1011"/>
      <c r="E129" s="1011"/>
      <c r="F129" s="1011"/>
      <c r="G129" s="1011"/>
      <c r="H129" s="1011"/>
      <c r="I129" s="1011"/>
      <c r="J129" s="1011"/>
      <c r="K129" s="1011"/>
      <c r="L129" s="1011"/>
      <c r="M129" s="1011"/>
      <c r="N129" s="1011"/>
      <c r="O129" s="1133"/>
      <c r="P129" s="1133"/>
      <c r="Q129" s="1011"/>
    </row>
    <row r="130" spans="1:17" x14ac:dyDescent="0.25">
      <c r="A130" s="1011"/>
      <c r="B130" s="1011"/>
      <c r="C130" s="1011"/>
      <c r="D130" s="1011"/>
      <c r="E130" s="1011"/>
      <c r="F130" s="1011"/>
      <c r="G130" s="1011"/>
      <c r="H130" s="1011"/>
      <c r="I130" s="1011"/>
      <c r="J130" s="1011"/>
      <c r="K130" s="1011"/>
      <c r="L130" s="1011"/>
      <c r="M130" s="1011"/>
      <c r="N130" s="1011"/>
      <c r="O130" s="1133"/>
      <c r="P130" s="1133"/>
      <c r="Q130" s="1011"/>
    </row>
    <row r="131" spans="1:17" x14ac:dyDescent="0.25">
      <c r="A131" s="1011"/>
      <c r="B131" s="1011"/>
      <c r="C131" s="1011"/>
      <c r="D131" s="1011"/>
      <c r="E131" s="1011"/>
      <c r="F131" s="1011"/>
      <c r="G131" s="1011"/>
      <c r="H131" s="1011"/>
      <c r="I131" s="1011"/>
      <c r="J131" s="1011"/>
      <c r="K131" s="1011"/>
      <c r="L131" s="1011"/>
      <c r="M131" s="1011"/>
      <c r="N131" s="1011"/>
      <c r="O131" s="1133"/>
      <c r="P131" s="1133"/>
      <c r="Q131" s="1011"/>
    </row>
    <row r="132" spans="1:17" x14ac:dyDescent="0.25">
      <c r="A132" s="1011"/>
      <c r="B132" s="1011"/>
      <c r="C132" s="1011"/>
      <c r="D132" s="1011"/>
      <c r="E132" s="1011"/>
      <c r="F132" s="1011"/>
      <c r="G132" s="1011"/>
      <c r="H132" s="1011"/>
      <c r="I132" s="1011"/>
      <c r="J132" s="1011"/>
      <c r="K132" s="1011"/>
      <c r="L132" s="1011"/>
      <c r="M132" s="1011"/>
      <c r="N132" s="1011"/>
      <c r="O132" s="1133"/>
      <c r="P132" s="1133"/>
      <c r="Q132" s="1011"/>
    </row>
    <row r="133" spans="1:17" x14ac:dyDescent="0.25">
      <c r="A133" s="1011"/>
      <c r="B133" s="1011"/>
      <c r="C133" s="1011"/>
      <c r="D133" s="1011"/>
      <c r="E133" s="1011"/>
      <c r="F133" s="1011"/>
      <c r="G133" s="1011"/>
      <c r="H133" s="1011"/>
      <c r="I133" s="1011"/>
      <c r="J133" s="1011"/>
      <c r="K133" s="1011"/>
      <c r="L133" s="1011"/>
      <c r="M133" s="1011"/>
      <c r="N133" s="1011"/>
      <c r="O133" s="1133"/>
      <c r="P133" s="1133"/>
      <c r="Q133" s="1011"/>
    </row>
    <row r="134" spans="1:17" x14ac:dyDescent="0.25">
      <c r="A134" s="1011"/>
      <c r="B134" s="1011"/>
      <c r="C134" s="1011"/>
      <c r="D134" s="1011"/>
      <c r="E134" s="1011"/>
      <c r="F134" s="1011"/>
      <c r="G134" s="1011"/>
      <c r="H134" s="1011"/>
      <c r="I134" s="1011"/>
      <c r="J134" s="1011"/>
      <c r="K134" s="1011"/>
      <c r="L134" s="1011"/>
      <c r="M134" s="1011"/>
      <c r="N134" s="1011"/>
      <c r="O134" s="1133"/>
      <c r="P134" s="1133"/>
      <c r="Q134" s="1011"/>
    </row>
    <row r="135" spans="1:17" x14ac:dyDescent="0.25">
      <c r="A135" s="1011"/>
      <c r="B135" s="1011"/>
      <c r="C135" s="1011"/>
      <c r="D135" s="1011"/>
      <c r="E135" s="1011"/>
      <c r="F135" s="1011"/>
      <c r="G135" s="1011"/>
      <c r="H135" s="1011"/>
      <c r="I135" s="1011"/>
      <c r="J135" s="1011"/>
      <c r="K135" s="1011"/>
      <c r="L135" s="1011"/>
      <c r="M135" s="1011"/>
      <c r="N135" s="1011"/>
      <c r="O135" s="1133"/>
      <c r="P135" s="1133"/>
      <c r="Q135" s="1011"/>
    </row>
    <row r="136" spans="1:17" x14ac:dyDescent="0.25">
      <c r="A136" s="1011"/>
      <c r="B136" s="1011"/>
      <c r="C136" s="1011"/>
      <c r="D136" s="1011"/>
      <c r="E136" s="1011"/>
      <c r="F136" s="1011"/>
      <c r="G136" s="1011"/>
      <c r="H136" s="1011"/>
      <c r="I136" s="1011"/>
      <c r="J136" s="1011"/>
      <c r="K136" s="1011"/>
      <c r="L136" s="1011"/>
      <c r="M136" s="1011"/>
      <c r="N136" s="1011"/>
      <c r="O136" s="1133"/>
      <c r="P136" s="1133"/>
      <c r="Q136" s="1011"/>
    </row>
    <row r="137" spans="1:17" x14ac:dyDescent="0.25">
      <c r="A137" s="1011"/>
      <c r="B137" s="1011"/>
      <c r="C137" s="1011"/>
      <c r="D137" s="1011"/>
      <c r="E137" s="1011"/>
      <c r="F137" s="1011"/>
      <c r="G137" s="1011"/>
      <c r="H137" s="1011"/>
      <c r="I137" s="1011"/>
      <c r="J137" s="1011"/>
      <c r="K137" s="1011"/>
      <c r="L137" s="1011"/>
      <c r="M137" s="1011"/>
      <c r="N137" s="1011"/>
      <c r="O137" s="1133"/>
      <c r="P137" s="1133"/>
      <c r="Q137" s="1011"/>
    </row>
    <row r="138" spans="1:17" x14ac:dyDescent="0.25">
      <c r="A138" s="1011"/>
      <c r="B138" s="1011"/>
      <c r="C138" s="1011"/>
      <c r="D138" s="1011"/>
      <c r="E138" s="1011"/>
      <c r="F138" s="1011"/>
      <c r="G138" s="1011"/>
      <c r="H138" s="1011"/>
      <c r="I138" s="1011"/>
      <c r="J138" s="1011"/>
      <c r="K138" s="1011"/>
      <c r="L138" s="1011"/>
      <c r="M138" s="1011"/>
      <c r="N138" s="1011"/>
      <c r="O138" s="1133"/>
      <c r="P138" s="1133"/>
      <c r="Q138" s="1011"/>
    </row>
    <row r="139" spans="1:17" x14ac:dyDescent="0.25">
      <c r="A139" s="1011"/>
      <c r="B139" s="1011"/>
      <c r="C139" s="1011"/>
      <c r="D139" s="1011"/>
      <c r="E139" s="1011"/>
      <c r="F139" s="1011"/>
      <c r="G139" s="1011"/>
      <c r="H139" s="1011"/>
      <c r="I139" s="1011"/>
      <c r="J139" s="1011"/>
      <c r="K139" s="1011"/>
      <c r="L139" s="1011"/>
      <c r="M139" s="1011"/>
      <c r="N139" s="1011"/>
      <c r="O139" s="1133"/>
      <c r="P139" s="1133"/>
      <c r="Q139" s="1011"/>
    </row>
    <row r="140" spans="1:17" x14ac:dyDescent="0.25">
      <c r="A140" s="1011"/>
      <c r="B140" s="1011"/>
      <c r="C140" s="1011"/>
      <c r="D140" s="1011"/>
      <c r="E140" s="1011"/>
      <c r="F140" s="1011"/>
      <c r="G140" s="1011"/>
      <c r="H140" s="1011"/>
      <c r="I140" s="1011"/>
      <c r="J140" s="1011"/>
      <c r="K140" s="1011"/>
      <c r="L140" s="1011"/>
      <c r="M140" s="1011"/>
      <c r="N140" s="1011"/>
      <c r="O140" s="1133"/>
      <c r="P140" s="1133"/>
      <c r="Q140" s="1011"/>
    </row>
    <row r="141" spans="1:17" x14ac:dyDescent="0.25">
      <c r="A141" s="1011"/>
      <c r="B141" s="1011"/>
      <c r="C141" s="1011"/>
      <c r="D141" s="1011"/>
      <c r="E141" s="1011"/>
      <c r="F141" s="1011"/>
      <c r="G141" s="1011"/>
      <c r="H141" s="1011"/>
      <c r="I141" s="1011"/>
      <c r="J141" s="1011"/>
      <c r="K141" s="1011"/>
      <c r="L141" s="1011"/>
      <c r="M141" s="1011"/>
      <c r="N141" s="1011"/>
      <c r="O141" s="1133"/>
      <c r="P141" s="1133"/>
      <c r="Q141" s="1011"/>
    </row>
    <row r="142" spans="1:17" x14ac:dyDescent="0.25">
      <c r="A142" s="1011"/>
      <c r="B142" s="1011"/>
      <c r="C142" s="1011"/>
      <c r="D142" s="1011"/>
      <c r="E142" s="1011"/>
      <c r="F142" s="1011"/>
      <c r="G142" s="1011"/>
      <c r="H142" s="1011"/>
      <c r="I142" s="1011"/>
      <c r="J142" s="1011"/>
      <c r="K142" s="1011"/>
      <c r="L142" s="1011"/>
      <c r="M142" s="1011"/>
      <c r="N142" s="1011"/>
      <c r="O142" s="1133"/>
      <c r="P142" s="1133"/>
      <c r="Q142" s="1011"/>
    </row>
    <row r="143" spans="1:17" x14ac:dyDescent="0.25">
      <c r="A143" s="1011"/>
      <c r="B143" s="1011"/>
      <c r="C143" s="1011"/>
      <c r="D143" s="1011"/>
      <c r="E143" s="1011"/>
      <c r="F143" s="1011"/>
      <c r="G143" s="1011"/>
      <c r="H143" s="1011"/>
      <c r="I143" s="1011"/>
      <c r="J143" s="1011"/>
      <c r="K143" s="1011"/>
      <c r="L143" s="1011"/>
      <c r="M143" s="1011"/>
      <c r="N143" s="1011"/>
      <c r="O143" s="1133"/>
      <c r="P143" s="1133"/>
      <c r="Q143" s="1011"/>
    </row>
    <row r="144" spans="1:17" x14ac:dyDescent="0.25">
      <c r="A144" s="1011"/>
      <c r="B144" s="1011"/>
      <c r="C144" s="1011"/>
      <c r="D144" s="1011"/>
      <c r="E144" s="1011"/>
      <c r="F144" s="1011"/>
      <c r="G144" s="1011"/>
      <c r="H144" s="1011"/>
      <c r="I144" s="1011"/>
      <c r="J144" s="1011"/>
      <c r="K144" s="1011"/>
      <c r="L144" s="1011"/>
      <c r="M144" s="1011"/>
      <c r="N144" s="1011"/>
      <c r="O144" s="1133"/>
      <c r="P144" s="1133"/>
      <c r="Q144" s="1011"/>
    </row>
    <row r="145" spans="1:17" x14ac:dyDescent="0.25">
      <c r="A145" s="1011"/>
      <c r="B145" s="1011"/>
      <c r="C145" s="1011"/>
      <c r="D145" s="1011"/>
      <c r="E145" s="1011"/>
      <c r="F145" s="1011"/>
      <c r="G145" s="1011"/>
      <c r="H145" s="1011"/>
      <c r="I145" s="1011"/>
      <c r="J145" s="1011"/>
      <c r="K145" s="1011"/>
      <c r="L145" s="1011"/>
      <c r="M145" s="1011"/>
      <c r="N145" s="1011"/>
      <c r="O145" s="1133"/>
      <c r="P145" s="1133"/>
      <c r="Q145" s="1011"/>
    </row>
    <row r="146" spans="1:17" x14ac:dyDescent="0.25">
      <c r="A146" s="1011"/>
      <c r="B146" s="1011"/>
      <c r="C146" s="1011"/>
      <c r="D146" s="1011"/>
      <c r="E146" s="1011"/>
      <c r="F146" s="1011"/>
      <c r="G146" s="1011"/>
      <c r="H146" s="1011"/>
      <c r="I146" s="1011"/>
      <c r="J146" s="1011"/>
      <c r="K146" s="1011"/>
      <c r="L146" s="1011"/>
      <c r="M146" s="1011"/>
      <c r="N146" s="1011"/>
      <c r="O146" s="1133"/>
      <c r="P146" s="1133"/>
      <c r="Q146" s="1011"/>
    </row>
    <row r="147" spans="1:17" x14ac:dyDescent="0.25">
      <c r="A147" s="1011"/>
      <c r="B147" s="1011"/>
      <c r="C147" s="1011"/>
      <c r="D147" s="1011"/>
      <c r="E147" s="1011"/>
      <c r="F147" s="1011"/>
      <c r="G147" s="1011"/>
      <c r="H147" s="1011"/>
      <c r="I147" s="1011"/>
      <c r="J147" s="1011"/>
      <c r="K147" s="1011"/>
      <c r="L147" s="1011"/>
      <c r="M147" s="1011"/>
      <c r="N147" s="1011"/>
      <c r="O147" s="1133"/>
      <c r="P147" s="1133"/>
      <c r="Q147" s="1011"/>
    </row>
    <row r="148" spans="1:17" x14ac:dyDescent="0.25">
      <c r="A148" s="1011"/>
      <c r="B148" s="1011"/>
      <c r="C148" s="1011"/>
      <c r="D148" s="1011"/>
      <c r="E148" s="1011"/>
      <c r="F148" s="1011"/>
      <c r="G148" s="1011"/>
      <c r="H148" s="1011"/>
      <c r="I148" s="1011"/>
      <c r="J148" s="1011"/>
      <c r="K148" s="1011"/>
      <c r="L148" s="1011"/>
      <c r="M148" s="1011"/>
      <c r="N148" s="1011"/>
      <c r="O148" s="1133"/>
      <c r="P148" s="1133"/>
      <c r="Q148" s="1011"/>
    </row>
    <row r="149" spans="1:17" x14ac:dyDescent="0.25">
      <c r="A149" s="1011"/>
      <c r="B149" s="1011"/>
      <c r="C149" s="1011"/>
      <c r="D149" s="1011"/>
      <c r="E149" s="1011"/>
      <c r="F149" s="1011"/>
      <c r="G149" s="1011"/>
      <c r="H149" s="1011"/>
      <c r="I149" s="1011"/>
      <c r="J149" s="1011"/>
      <c r="K149" s="1011"/>
      <c r="L149" s="1011"/>
      <c r="M149" s="1011"/>
      <c r="N149" s="1011"/>
      <c r="O149" s="1133"/>
      <c r="P149" s="1133"/>
      <c r="Q149" s="1011"/>
    </row>
    <row r="150" spans="1:17" x14ac:dyDescent="0.25">
      <c r="A150" s="1011"/>
      <c r="B150" s="1011"/>
      <c r="C150" s="1011"/>
      <c r="D150" s="1011"/>
      <c r="E150" s="1011"/>
      <c r="F150" s="1011"/>
      <c r="G150" s="1011"/>
      <c r="H150" s="1011"/>
      <c r="I150" s="1011"/>
      <c r="J150" s="1011"/>
      <c r="K150" s="1011"/>
      <c r="L150" s="1011"/>
      <c r="M150" s="1011"/>
      <c r="N150" s="1011"/>
      <c r="O150" s="1133"/>
      <c r="P150" s="1133"/>
      <c r="Q150" s="1011"/>
    </row>
    <row r="151" spans="1:17" x14ac:dyDescent="0.25">
      <c r="A151" s="1011"/>
      <c r="B151" s="1011"/>
      <c r="C151" s="1011"/>
      <c r="D151" s="1011"/>
      <c r="E151" s="1011"/>
      <c r="F151" s="1011"/>
      <c r="G151" s="1011"/>
      <c r="H151" s="1011"/>
      <c r="I151" s="1011"/>
      <c r="J151" s="1011"/>
      <c r="K151" s="1011"/>
      <c r="L151" s="1011"/>
      <c r="M151" s="1011"/>
      <c r="N151" s="1011"/>
      <c r="O151" s="1133"/>
      <c r="P151" s="1133"/>
      <c r="Q151" s="1011"/>
    </row>
    <row r="152" spans="1:17" x14ac:dyDescent="0.25">
      <c r="A152" s="1011"/>
      <c r="B152" s="1011"/>
      <c r="C152" s="1011"/>
      <c r="D152" s="1011"/>
      <c r="E152" s="1011"/>
      <c r="F152" s="1011"/>
      <c r="G152" s="1011"/>
      <c r="H152" s="1011"/>
      <c r="I152" s="1011"/>
      <c r="J152" s="1011"/>
      <c r="K152" s="1011"/>
      <c r="L152" s="1011"/>
      <c r="M152" s="1011"/>
      <c r="N152" s="1011"/>
      <c r="O152" s="1133"/>
      <c r="P152" s="1133"/>
      <c r="Q152" s="1011"/>
    </row>
    <row r="153" spans="1:17" x14ac:dyDescent="0.25">
      <c r="A153" s="1011"/>
      <c r="B153" s="1011"/>
      <c r="C153" s="1011"/>
      <c r="D153" s="1011"/>
      <c r="E153" s="1011"/>
      <c r="F153" s="1011"/>
      <c r="G153" s="1011"/>
      <c r="H153" s="1011"/>
      <c r="I153" s="1011"/>
      <c r="J153" s="1011"/>
      <c r="K153" s="1011"/>
      <c r="L153" s="1011"/>
      <c r="M153" s="1011"/>
      <c r="N153" s="1011"/>
      <c r="O153" s="1133"/>
      <c r="P153" s="1133"/>
      <c r="Q153" s="1011"/>
    </row>
    <row r="154" spans="1:17" x14ac:dyDescent="0.25">
      <c r="A154" s="1011"/>
      <c r="B154" s="1011"/>
      <c r="C154" s="1011"/>
      <c r="D154" s="1011"/>
      <c r="E154" s="1011"/>
      <c r="F154" s="1011"/>
      <c r="G154" s="1011"/>
      <c r="H154" s="1011"/>
      <c r="I154" s="1011"/>
      <c r="J154" s="1011"/>
      <c r="K154" s="1011"/>
      <c r="L154" s="1011"/>
      <c r="M154" s="1011"/>
      <c r="N154" s="1011"/>
      <c r="O154" s="1133"/>
      <c r="P154" s="1133"/>
      <c r="Q154" s="1011"/>
    </row>
    <row r="155" spans="1:17" x14ac:dyDescent="0.25">
      <c r="A155" s="1011"/>
      <c r="B155" s="1011"/>
      <c r="C155" s="1011"/>
      <c r="D155" s="1011"/>
      <c r="E155" s="1011"/>
      <c r="F155" s="1011"/>
      <c r="G155" s="1011"/>
      <c r="H155" s="1011"/>
      <c r="I155" s="1011"/>
      <c r="J155" s="1011"/>
      <c r="K155" s="1011"/>
      <c r="L155" s="1011"/>
      <c r="M155" s="1011"/>
      <c r="N155" s="1011"/>
      <c r="O155" s="1133"/>
      <c r="P155" s="1133"/>
      <c r="Q155" s="1011"/>
    </row>
    <row r="156" spans="1:17" x14ac:dyDescent="0.25">
      <c r="A156" s="1011"/>
      <c r="B156" s="1011"/>
      <c r="C156" s="1011"/>
      <c r="D156" s="1011"/>
      <c r="E156" s="1011"/>
      <c r="F156" s="1011"/>
      <c r="G156" s="1011"/>
      <c r="H156" s="1011"/>
      <c r="I156" s="1011"/>
      <c r="J156" s="1011"/>
      <c r="K156" s="1011"/>
      <c r="L156" s="1011"/>
      <c r="M156" s="1011"/>
      <c r="N156" s="1011"/>
      <c r="O156" s="1133"/>
      <c r="P156" s="1133"/>
      <c r="Q156" s="1011"/>
    </row>
    <row r="157" spans="1:17" x14ac:dyDescent="0.25">
      <c r="A157" s="1011"/>
      <c r="B157" s="1011"/>
      <c r="C157" s="1011"/>
      <c r="D157" s="1011"/>
      <c r="E157" s="1011"/>
      <c r="F157" s="1011"/>
      <c r="G157" s="1011"/>
      <c r="H157" s="1011"/>
      <c r="I157" s="1011"/>
      <c r="J157" s="1011"/>
      <c r="K157" s="1011"/>
      <c r="L157" s="1011"/>
      <c r="M157" s="1011"/>
      <c r="N157" s="1011"/>
      <c r="O157" s="1133"/>
      <c r="P157" s="1133"/>
      <c r="Q157" s="1011"/>
    </row>
    <row r="158" spans="1:17" x14ac:dyDescent="0.25">
      <c r="A158" s="1011"/>
      <c r="B158" s="1011"/>
      <c r="C158" s="1011"/>
      <c r="D158" s="1011"/>
      <c r="E158" s="1011"/>
      <c r="F158" s="1011"/>
      <c r="G158" s="1011"/>
      <c r="H158" s="1011"/>
      <c r="I158" s="1011"/>
      <c r="J158" s="1011"/>
      <c r="K158" s="1011"/>
      <c r="L158" s="1011"/>
      <c r="M158" s="1011"/>
      <c r="N158" s="1011"/>
      <c r="O158" s="1133"/>
      <c r="P158" s="1133"/>
      <c r="Q158" s="1011"/>
    </row>
    <row r="159" spans="1:17" x14ac:dyDescent="0.25">
      <c r="A159" s="1011"/>
      <c r="B159" s="1011"/>
      <c r="C159" s="1011"/>
      <c r="D159" s="1011"/>
      <c r="E159" s="1011"/>
      <c r="F159" s="1011"/>
      <c r="G159" s="1011"/>
      <c r="H159" s="1011"/>
      <c r="I159" s="1011"/>
      <c r="J159" s="1011"/>
      <c r="K159" s="1011"/>
      <c r="L159" s="1011"/>
      <c r="M159" s="1011"/>
      <c r="N159" s="1011"/>
      <c r="O159" s="1133"/>
      <c r="P159" s="1133"/>
      <c r="Q159" s="1011"/>
    </row>
    <row r="160" spans="1:17" x14ac:dyDescent="0.25">
      <c r="A160" s="1011"/>
      <c r="B160" s="1011"/>
      <c r="C160" s="1011"/>
      <c r="D160" s="1011"/>
      <c r="E160" s="1011"/>
      <c r="F160" s="1011"/>
      <c r="G160" s="1011"/>
      <c r="H160" s="1011"/>
      <c r="I160" s="1011"/>
      <c r="J160" s="1011"/>
      <c r="K160" s="1011"/>
      <c r="L160" s="1011"/>
      <c r="M160" s="1011"/>
      <c r="N160" s="1011"/>
      <c r="O160" s="1133"/>
      <c r="P160" s="1133"/>
      <c r="Q160" s="1011"/>
    </row>
    <row r="161" spans="1:17" x14ac:dyDescent="0.25">
      <c r="A161" s="1011"/>
      <c r="B161" s="1011"/>
      <c r="C161" s="1011"/>
      <c r="D161" s="1011"/>
      <c r="E161" s="1011"/>
      <c r="F161" s="1011"/>
      <c r="G161" s="1011"/>
      <c r="H161" s="1011"/>
      <c r="I161" s="1011"/>
      <c r="J161" s="1011"/>
      <c r="K161" s="1011"/>
      <c r="L161" s="1011"/>
      <c r="M161" s="1011"/>
      <c r="N161" s="1011"/>
      <c r="O161" s="1133"/>
      <c r="P161" s="1133"/>
      <c r="Q161" s="1011"/>
    </row>
    <row r="162" spans="1:17" x14ac:dyDescent="0.25">
      <c r="A162" s="1011"/>
      <c r="B162" s="1011"/>
      <c r="C162" s="1011"/>
      <c r="D162" s="1011"/>
      <c r="E162" s="1011"/>
      <c r="F162" s="1011"/>
      <c r="G162" s="1011"/>
      <c r="H162" s="1011"/>
      <c r="I162" s="1011"/>
      <c r="J162" s="1011"/>
      <c r="K162" s="1011"/>
      <c r="L162" s="1011"/>
      <c r="M162" s="1011"/>
      <c r="N162" s="1011"/>
      <c r="O162" s="1133"/>
      <c r="P162" s="1133"/>
      <c r="Q162" s="1011"/>
    </row>
    <row r="163" spans="1:17" x14ac:dyDescent="0.25">
      <c r="A163" s="1011"/>
      <c r="B163" s="1011"/>
      <c r="C163" s="1011"/>
      <c r="D163" s="1011"/>
      <c r="E163" s="1011"/>
      <c r="F163" s="1011"/>
      <c r="G163" s="1011"/>
      <c r="H163" s="1011"/>
      <c r="I163" s="1011"/>
      <c r="J163" s="1011"/>
      <c r="K163" s="1011"/>
      <c r="L163" s="1011"/>
      <c r="M163" s="1011"/>
      <c r="N163" s="1011"/>
      <c r="O163" s="1133"/>
      <c r="P163" s="1133"/>
      <c r="Q163" s="1011"/>
    </row>
    <row r="164" spans="1:17" x14ac:dyDescent="0.25">
      <c r="A164" s="1011"/>
      <c r="B164" s="1011"/>
      <c r="C164" s="1011"/>
      <c r="D164" s="1011"/>
      <c r="E164" s="1011"/>
      <c r="F164" s="1011"/>
      <c r="G164" s="1011"/>
      <c r="H164" s="1011"/>
      <c r="I164" s="1011"/>
      <c r="J164" s="1011"/>
      <c r="K164" s="1011"/>
      <c r="L164" s="1011"/>
      <c r="M164" s="1011"/>
      <c r="N164" s="1011"/>
      <c r="O164" s="1133"/>
      <c r="P164" s="1133"/>
      <c r="Q164" s="1011"/>
    </row>
    <row r="165" spans="1:17" x14ac:dyDescent="0.25">
      <c r="A165" s="1011"/>
      <c r="B165" s="1011"/>
      <c r="C165" s="1011"/>
      <c r="D165" s="1011"/>
      <c r="E165" s="1011"/>
      <c r="F165" s="1011"/>
      <c r="G165" s="1011"/>
      <c r="H165" s="1011"/>
      <c r="I165" s="1011"/>
      <c r="J165" s="1011"/>
      <c r="K165" s="1011"/>
      <c r="L165" s="1011"/>
      <c r="M165" s="1011"/>
      <c r="N165" s="1011"/>
      <c r="O165" s="1133"/>
      <c r="P165" s="1133"/>
      <c r="Q165" s="1011"/>
    </row>
    <row r="166" spans="1:17" x14ac:dyDescent="0.25">
      <c r="A166" s="1011"/>
      <c r="B166" s="1011"/>
      <c r="C166" s="1011"/>
      <c r="D166" s="1011"/>
      <c r="E166" s="1011"/>
      <c r="F166" s="1011"/>
      <c r="G166" s="1011"/>
      <c r="H166" s="1011"/>
      <c r="I166" s="1011"/>
      <c r="J166" s="1011"/>
      <c r="K166" s="1011"/>
      <c r="L166" s="1011"/>
      <c r="M166" s="1011"/>
      <c r="N166" s="1011"/>
      <c r="O166" s="1133"/>
      <c r="P166" s="1133"/>
      <c r="Q166" s="1011"/>
    </row>
    <row r="167" spans="1:17" x14ac:dyDescent="0.25">
      <c r="A167" s="1011"/>
      <c r="B167" s="1011"/>
      <c r="C167" s="1011"/>
      <c r="D167" s="1011"/>
      <c r="E167" s="1011"/>
      <c r="F167" s="1011"/>
      <c r="G167" s="1011"/>
      <c r="H167" s="1011"/>
      <c r="I167" s="1011"/>
      <c r="J167" s="1011"/>
      <c r="K167" s="1011"/>
      <c r="L167" s="1011"/>
      <c r="M167" s="1011"/>
      <c r="N167" s="1011"/>
      <c r="O167" s="1133"/>
      <c r="P167" s="1133"/>
      <c r="Q167" s="1011"/>
    </row>
    <row r="168" spans="1:17" x14ac:dyDescent="0.25">
      <c r="A168" s="1011"/>
      <c r="B168" s="1011"/>
      <c r="C168" s="1011"/>
      <c r="D168" s="1011"/>
      <c r="E168" s="1011"/>
      <c r="F168" s="1011"/>
      <c r="G168" s="1011"/>
      <c r="H168" s="1011"/>
      <c r="I168" s="1011"/>
      <c r="J168" s="1011"/>
      <c r="K168" s="1011"/>
      <c r="L168" s="1011"/>
      <c r="M168" s="1011"/>
      <c r="N168" s="1011"/>
      <c r="O168" s="1133"/>
      <c r="P168" s="1133"/>
      <c r="Q168" s="1011"/>
    </row>
    <row r="169" spans="1:17" x14ac:dyDescent="0.25">
      <c r="A169" s="1011"/>
      <c r="B169" s="1011"/>
      <c r="C169" s="1011"/>
      <c r="D169" s="1011"/>
      <c r="E169" s="1011"/>
      <c r="F169" s="1011"/>
      <c r="G169" s="1011"/>
      <c r="H169" s="1011"/>
      <c r="I169" s="1011"/>
      <c r="J169" s="1011"/>
      <c r="K169" s="1011"/>
      <c r="L169" s="1011"/>
      <c r="M169" s="1011"/>
      <c r="N169" s="1011"/>
      <c r="O169" s="1133"/>
      <c r="P169" s="1133"/>
      <c r="Q169" s="1011"/>
    </row>
    <row r="170" spans="1:17" x14ac:dyDescent="0.25">
      <c r="A170" s="1011"/>
      <c r="B170" s="1011"/>
      <c r="C170" s="1011"/>
      <c r="D170" s="1011"/>
      <c r="E170" s="1011"/>
      <c r="F170" s="1011"/>
      <c r="G170" s="1011"/>
      <c r="H170" s="1011"/>
      <c r="I170" s="1011"/>
      <c r="J170" s="1011"/>
      <c r="K170" s="1011"/>
      <c r="L170" s="1011"/>
      <c r="M170" s="1011"/>
      <c r="N170" s="1011"/>
      <c r="O170" s="1133"/>
      <c r="P170" s="1133"/>
      <c r="Q170" s="1011"/>
    </row>
    <row r="171" spans="1:17" x14ac:dyDescent="0.25">
      <c r="A171" s="1011"/>
      <c r="B171" s="1011"/>
      <c r="C171" s="1011"/>
      <c r="D171" s="1011"/>
      <c r="E171" s="1011"/>
      <c r="F171" s="1011"/>
      <c r="G171" s="1011"/>
      <c r="H171" s="1011"/>
      <c r="I171" s="1011"/>
      <c r="J171" s="1011"/>
      <c r="K171" s="1011"/>
      <c r="L171" s="1011"/>
      <c r="M171" s="1011"/>
      <c r="N171" s="1011"/>
      <c r="O171" s="1133"/>
      <c r="P171" s="1133"/>
      <c r="Q171" s="1011"/>
    </row>
    <row r="172" spans="1:17" x14ac:dyDescent="0.25">
      <c r="A172" s="1011"/>
      <c r="B172" s="1011"/>
      <c r="C172" s="1011"/>
      <c r="D172" s="1011"/>
      <c r="E172" s="1011"/>
      <c r="F172" s="1011"/>
      <c r="G172" s="1011"/>
      <c r="H172" s="1011"/>
      <c r="I172" s="1011"/>
      <c r="J172" s="1011"/>
      <c r="K172" s="1011"/>
      <c r="L172" s="1011"/>
      <c r="M172" s="1011"/>
      <c r="N172" s="1011"/>
      <c r="O172" s="1133"/>
      <c r="P172" s="1133"/>
      <c r="Q172" s="1011"/>
    </row>
    <row r="173" spans="1:17" x14ac:dyDescent="0.25">
      <c r="A173" s="1011"/>
      <c r="B173" s="1011"/>
      <c r="C173" s="1011"/>
      <c r="D173" s="1011"/>
      <c r="E173" s="1011"/>
      <c r="F173" s="1011"/>
      <c r="G173" s="1011"/>
      <c r="H173" s="1011"/>
      <c r="I173" s="1011"/>
      <c r="J173" s="1011"/>
      <c r="K173" s="1011"/>
      <c r="L173" s="1011"/>
      <c r="M173" s="1011"/>
      <c r="N173" s="1011"/>
      <c r="O173" s="1133"/>
      <c r="P173" s="1133"/>
      <c r="Q173" s="1011"/>
    </row>
    <row r="174" spans="1:17" x14ac:dyDescent="0.25">
      <c r="A174" s="1011"/>
      <c r="B174" s="1011"/>
      <c r="C174" s="1011"/>
      <c r="D174" s="1011"/>
      <c r="E174" s="1011"/>
      <c r="F174" s="1011"/>
      <c r="G174" s="1011"/>
      <c r="H174" s="1011"/>
      <c r="I174" s="1011"/>
      <c r="J174" s="1011"/>
      <c r="K174" s="1011"/>
      <c r="L174" s="1011"/>
      <c r="M174" s="1011"/>
      <c r="N174" s="1011"/>
      <c r="O174" s="1133"/>
      <c r="P174" s="1133"/>
      <c r="Q174" s="1011"/>
    </row>
    <row r="175" spans="1:17" x14ac:dyDescent="0.25">
      <c r="A175" s="1011"/>
      <c r="B175" s="1011"/>
      <c r="C175" s="1011"/>
      <c r="D175" s="1011"/>
      <c r="E175" s="1011"/>
      <c r="F175" s="1011"/>
      <c r="G175" s="1011"/>
      <c r="H175" s="1011"/>
      <c r="I175" s="1011"/>
      <c r="J175" s="1011"/>
      <c r="K175" s="1011"/>
      <c r="L175" s="1011"/>
      <c r="M175" s="1011"/>
      <c r="N175" s="1011"/>
      <c r="O175" s="1133"/>
      <c r="P175" s="1133"/>
      <c r="Q175" s="1011"/>
    </row>
    <row r="176" spans="1:17" x14ac:dyDescent="0.25">
      <c r="A176" s="1011"/>
      <c r="B176" s="1011"/>
      <c r="C176" s="1011"/>
      <c r="D176" s="1011"/>
      <c r="E176" s="1011"/>
      <c r="F176" s="1011"/>
      <c r="G176" s="1011"/>
      <c r="H176" s="1011"/>
      <c r="I176" s="1011"/>
      <c r="J176" s="1011"/>
      <c r="K176" s="1011"/>
      <c r="L176" s="1011"/>
      <c r="M176" s="1011"/>
      <c r="N176" s="1011"/>
      <c r="O176" s="1133"/>
      <c r="P176" s="1133"/>
      <c r="Q176" s="1011"/>
    </row>
    <row r="177" spans="1:17" x14ac:dyDescent="0.25">
      <c r="A177" s="1011"/>
      <c r="B177" s="1011"/>
      <c r="C177" s="1011"/>
      <c r="D177" s="1011"/>
      <c r="E177" s="1011"/>
      <c r="F177" s="1011"/>
      <c r="G177" s="1011"/>
      <c r="H177" s="1011"/>
      <c r="I177" s="1011"/>
      <c r="J177" s="1011"/>
      <c r="K177" s="1011"/>
      <c r="L177" s="1011"/>
      <c r="M177" s="1011"/>
      <c r="N177" s="1011"/>
      <c r="O177" s="1133"/>
      <c r="P177" s="1133"/>
      <c r="Q177" s="1011"/>
    </row>
    <row r="178" spans="1:17" x14ac:dyDescent="0.25">
      <c r="A178" s="1011"/>
      <c r="B178" s="1011"/>
      <c r="C178" s="1011"/>
      <c r="D178" s="1011"/>
      <c r="E178" s="1011"/>
      <c r="F178" s="1011"/>
      <c r="G178" s="1011"/>
      <c r="H178" s="1011"/>
      <c r="I178" s="1011"/>
      <c r="J178" s="1011"/>
      <c r="K178" s="1011"/>
      <c r="L178" s="1011"/>
      <c r="M178" s="1011"/>
      <c r="N178" s="1011"/>
      <c r="O178" s="1133"/>
      <c r="P178" s="1133"/>
      <c r="Q178" s="1011"/>
    </row>
    <row r="179" spans="1:17" x14ac:dyDescent="0.25">
      <c r="A179" s="1011"/>
      <c r="B179" s="1011"/>
      <c r="C179" s="1011"/>
      <c r="D179" s="1011"/>
      <c r="E179" s="1011"/>
      <c r="F179" s="1011"/>
      <c r="G179" s="1011"/>
      <c r="H179" s="1011"/>
      <c r="I179" s="1011"/>
      <c r="J179" s="1011"/>
      <c r="K179" s="1011"/>
      <c r="L179" s="1011"/>
      <c r="M179" s="1011"/>
      <c r="N179" s="1011"/>
      <c r="O179" s="1133"/>
      <c r="P179" s="1133"/>
      <c r="Q179" s="1011"/>
    </row>
    <row r="180" spans="1:17" x14ac:dyDescent="0.25">
      <c r="A180" s="1011"/>
      <c r="B180" s="1011"/>
      <c r="C180" s="1011"/>
      <c r="D180" s="1011"/>
      <c r="E180" s="1011"/>
      <c r="F180" s="1011"/>
      <c r="G180" s="1011"/>
      <c r="H180" s="1011"/>
      <c r="I180" s="1011"/>
      <c r="J180" s="1011"/>
      <c r="K180" s="1011"/>
      <c r="L180" s="1011"/>
      <c r="M180" s="1011"/>
      <c r="N180" s="1011"/>
      <c r="O180" s="1133"/>
      <c r="P180" s="1133"/>
      <c r="Q180" s="1011"/>
    </row>
    <row r="181" spans="1:17" x14ac:dyDescent="0.25">
      <c r="A181" s="1011"/>
      <c r="B181" s="1011"/>
      <c r="C181" s="1011"/>
      <c r="D181" s="1011"/>
      <c r="E181" s="1011"/>
      <c r="F181" s="1011"/>
      <c r="G181" s="1011"/>
      <c r="H181" s="1011"/>
      <c r="I181" s="1011"/>
      <c r="J181" s="1011"/>
      <c r="K181" s="1011"/>
      <c r="L181" s="1011"/>
      <c r="M181" s="1011"/>
      <c r="N181" s="1011"/>
      <c r="O181" s="1133"/>
      <c r="P181" s="1133"/>
      <c r="Q181" s="1011"/>
    </row>
    <row r="182" spans="1:17" x14ac:dyDescent="0.25">
      <c r="A182" s="1011"/>
      <c r="B182" s="1011"/>
      <c r="C182" s="1011"/>
      <c r="D182" s="1011"/>
      <c r="E182" s="1011"/>
      <c r="F182" s="1011"/>
      <c r="G182" s="1011"/>
      <c r="H182" s="1011"/>
      <c r="I182" s="1011"/>
      <c r="J182" s="1011"/>
      <c r="K182" s="1011"/>
      <c r="L182" s="1011"/>
      <c r="M182" s="1011"/>
      <c r="N182" s="1011"/>
      <c r="O182" s="1133"/>
      <c r="P182" s="1133"/>
      <c r="Q182" s="1011"/>
    </row>
    <row r="183" spans="1:17" x14ac:dyDescent="0.25">
      <c r="A183" s="1011"/>
      <c r="B183" s="1011"/>
      <c r="C183" s="1011"/>
      <c r="D183" s="1011"/>
      <c r="E183" s="1011"/>
      <c r="F183" s="1011"/>
      <c r="G183" s="1011"/>
      <c r="H183" s="1011"/>
      <c r="I183" s="1011"/>
      <c r="J183" s="1011"/>
      <c r="K183" s="1011"/>
      <c r="L183" s="1011"/>
      <c r="M183" s="1011"/>
      <c r="N183" s="1011"/>
      <c r="O183" s="1133"/>
      <c r="P183" s="1133"/>
      <c r="Q183" s="1011"/>
    </row>
    <row r="184" spans="1:17" x14ac:dyDescent="0.25">
      <c r="A184" s="1011"/>
      <c r="B184" s="1011"/>
      <c r="C184" s="1011"/>
      <c r="D184" s="1011"/>
      <c r="E184" s="1011"/>
      <c r="F184" s="1011"/>
      <c r="G184" s="1011"/>
      <c r="H184" s="1011"/>
      <c r="I184" s="1011"/>
      <c r="J184" s="1011"/>
      <c r="K184" s="1011"/>
      <c r="L184" s="1011"/>
      <c r="M184" s="1011"/>
      <c r="N184" s="1011"/>
      <c r="O184" s="1133"/>
      <c r="P184" s="1133"/>
      <c r="Q184" s="1011"/>
    </row>
    <row r="185" spans="1:17" x14ac:dyDescent="0.25">
      <c r="A185" s="1011"/>
      <c r="B185" s="1011"/>
      <c r="C185" s="1011"/>
      <c r="D185" s="1011"/>
      <c r="E185" s="1011"/>
      <c r="F185" s="1011"/>
      <c r="G185" s="1011"/>
      <c r="H185" s="1011"/>
      <c r="I185" s="1011"/>
      <c r="J185" s="1011"/>
      <c r="K185" s="1011"/>
      <c r="L185" s="1011"/>
      <c r="M185" s="1011"/>
      <c r="N185" s="1011"/>
      <c r="O185" s="1133"/>
      <c r="P185" s="1133"/>
      <c r="Q185" s="1011"/>
    </row>
    <row r="186" spans="1:17" x14ac:dyDescent="0.25">
      <c r="A186" s="1011"/>
      <c r="B186" s="1011"/>
      <c r="C186" s="1011"/>
      <c r="D186" s="1011"/>
      <c r="E186" s="1011"/>
      <c r="F186" s="1011"/>
      <c r="G186" s="1011"/>
      <c r="H186" s="1011"/>
      <c r="I186" s="1011"/>
      <c r="J186" s="1011"/>
      <c r="K186" s="1011"/>
      <c r="L186" s="1011"/>
      <c r="M186" s="1011"/>
      <c r="N186" s="1011"/>
      <c r="O186" s="1133"/>
      <c r="P186" s="1133"/>
      <c r="Q186" s="1011"/>
    </row>
    <row r="187" spans="1:17" x14ac:dyDescent="0.25">
      <c r="A187" s="1011"/>
      <c r="B187" s="1011"/>
      <c r="C187" s="1011"/>
      <c r="D187" s="1011"/>
      <c r="E187" s="1011"/>
      <c r="F187" s="1011"/>
      <c r="G187" s="1011"/>
      <c r="H187" s="1011"/>
      <c r="I187" s="1011"/>
      <c r="J187" s="1011"/>
      <c r="K187" s="1011"/>
      <c r="L187" s="1011"/>
      <c r="M187" s="1011"/>
      <c r="N187" s="1011"/>
      <c r="O187" s="1133"/>
      <c r="P187" s="1133"/>
      <c r="Q187" s="1011"/>
    </row>
    <row r="188" spans="1:17" x14ac:dyDescent="0.25">
      <c r="A188" s="1011"/>
      <c r="B188" s="1011"/>
      <c r="C188" s="1011"/>
      <c r="D188" s="1011"/>
      <c r="E188" s="1011"/>
      <c r="F188" s="1011"/>
      <c r="G188" s="1011"/>
      <c r="H188" s="1011"/>
      <c r="I188" s="1011"/>
      <c r="J188" s="1011"/>
      <c r="K188" s="1011"/>
      <c r="L188" s="1011"/>
      <c r="M188" s="1011"/>
      <c r="N188" s="1011"/>
      <c r="O188" s="1133"/>
      <c r="P188" s="1133"/>
      <c r="Q188" s="1011"/>
    </row>
    <row r="189" spans="1:17" x14ac:dyDescent="0.25">
      <c r="A189" s="1011"/>
      <c r="B189" s="1011"/>
      <c r="C189" s="1011"/>
      <c r="D189" s="1011"/>
      <c r="E189" s="1011"/>
      <c r="F189" s="1011"/>
      <c r="G189" s="1011"/>
      <c r="H189" s="1011"/>
      <c r="I189" s="1011"/>
      <c r="J189" s="1011"/>
      <c r="K189" s="1011"/>
      <c r="L189" s="1011"/>
      <c r="M189" s="1011"/>
      <c r="N189" s="1011"/>
      <c r="O189" s="1133"/>
      <c r="P189" s="1133"/>
      <c r="Q189" s="1011"/>
    </row>
    <row r="190" spans="1:17" x14ac:dyDescent="0.25">
      <c r="A190" s="1011"/>
      <c r="B190" s="1011"/>
      <c r="C190" s="1011"/>
      <c r="D190" s="1011"/>
      <c r="E190" s="1011"/>
      <c r="F190" s="1011"/>
      <c r="G190" s="1011"/>
      <c r="H190" s="1011"/>
      <c r="I190" s="1011"/>
      <c r="J190" s="1011"/>
      <c r="K190" s="1011"/>
      <c r="L190" s="1011"/>
      <c r="M190" s="1011"/>
      <c r="N190" s="1011"/>
      <c r="O190" s="1133"/>
      <c r="P190" s="1133"/>
      <c r="Q190" s="1011"/>
    </row>
    <row r="191" spans="1:17" x14ac:dyDescent="0.25">
      <c r="A191" s="1011"/>
      <c r="B191" s="1011"/>
      <c r="C191" s="1011"/>
      <c r="D191" s="1011"/>
      <c r="E191" s="1011"/>
      <c r="F191" s="1011"/>
      <c r="G191" s="1011"/>
      <c r="H191" s="1011"/>
      <c r="I191" s="1011"/>
      <c r="J191" s="1011"/>
      <c r="K191" s="1011"/>
      <c r="L191" s="1011"/>
      <c r="M191" s="1011"/>
      <c r="N191" s="1011"/>
      <c r="O191" s="1133"/>
      <c r="P191" s="1133"/>
      <c r="Q191" s="1011"/>
    </row>
    <row r="192" spans="1:17" x14ac:dyDescent="0.25">
      <c r="A192" s="1011"/>
      <c r="B192" s="1011"/>
      <c r="C192" s="1011"/>
      <c r="D192" s="1011"/>
      <c r="E192" s="1011"/>
      <c r="F192" s="1011"/>
      <c r="G192" s="1011"/>
      <c r="H192" s="1011"/>
      <c r="I192" s="1011"/>
      <c r="J192" s="1011"/>
      <c r="K192" s="1011"/>
      <c r="L192" s="1011"/>
      <c r="M192" s="1011"/>
      <c r="N192" s="1011"/>
      <c r="O192" s="1133"/>
      <c r="P192" s="1133"/>
      <c r="Q192" s="1011"/>
    </row>
    <row r="193" spans="1:17" x14ac:dyDescent="0.25">
      <c r="A193" s="1011"/>
      <c r="B193" s="1011"/>
      <c r="C193" s="1011"/>
      <c r="D193" s="1011"/>
      <c r="E193" s="1011"/>
      <c r="F193" s="1011"/>
      <c r="G193" s="1011"/>
      <c r="H193" s="1011"/>
      <c r="I193" s="1011"/>
      <c r="J193" s="1011"/>
      <c r="K193" s="1011"/>
      <c r="L193" s="1011"/>
      <c r="M193" s="1011"/>
      <c r="N193" s="1011"/>
      <c r="O193" s="1133"/>
      <c r="P193" s="1133"/>
      <c r="Q193" s="1011"/>
    </row>
    <row r="194" spans="1:17" x14ac:dyDescent="0.25">
      <c r="A194" s="1011"/>
      <c r="B194" s="1011"/>
      <c r="C194" s="1011"/>
      <c r="D194" s="1011"/>
      <c r="E194" s="1011"/>
      <c r="F194" s="1011"/>
      <c r="G194" s="1011"/>
      <c r="H194" s="1011"/>
      <c r="I194" s="1011"/>
      <c r="J194" s="1011"/>
      <c r="K194" s="1011"/>
      <c r="L194" s="1011"/>
      <c r="M194" s="1011"/>
      <c r="N194" s="1011"/>
      <c r="O194" s="1133"/>
      <c r="P194" s="1133"/>
      <c r="Q194" s="1011"/>
    </row>
    <row r="195" spans="1:17" x14ac:dyDescent="0.25">
      <c r="A195" s="1011"/>
      <c r="B195" s="1011"/>
      <c r="C195" s="1011"/>
      <c r="D195" s="1011"/>
      <c r="E195" s="1011"/>
      <c r="F195" s="1011"/>
      <c r="G195" s="1011"/>
      <c r="H195" s="1011"/>
      <c r="I195" s="1011"/>
      <c r="J195" s="1011"/>
      <c r="K195" s="1011"/>
      <c r="L195" s="1011"/>
      <c r="M195" s="1011"/>
      <c r="N195" s="1011"/>
      <c r="O195" s="1133"/>
      <c r="P195" s="1133"/>
      <c r="Q195" s="1011"/>
    </row>
    <row r="196" spans="1:17" x14ac:dyDescent="0.25">
      <c r="A196" s="1011"/>
      <c r="B196" s="1011"/>
      <c r="C196" s="1011"/>
      <c r="D196" s="1011"/>
      <c r="E196" s="1011"/>
      <c r="F196" s="1011"/>
      <c r="G196" s="1011"/>
      <c r="H196" s="1011"/>
      <c r="I196" s="1011"/>
      <c r="J196" s="1011"/>
      <c r="K196" s="1011"/>
      <c r="L196" s="1011"/>
      <c r="M196" s="1011"/>
      <c r="N196" s="1011"/>
      <c r="O196" s="1133"/>
      <c r="P196" s="1133"/>
      <c r="Q196" s="1011"/>
    </row>
    <row r="197" spans="1:17" x14ac:dyDescent="0.25">
      <c r="A197" s="1011"/>
      <c r="B197" s="1011"/>
      <c r="C197" s="1011"/>
      <c r="D197" s="1011"/>
      <c r="E197" s="1011"/>
      <c r="F197" s="1011"/>
      <c r="G197" s="1011"/>
      <c r="H197" s="1011"/>
      <c r="I197" s="1011"/>
      <c r="J197" s="1011"/>
      <c r="K197" s="1011"/>
      <c r="L197" s="1011"/>
      <c r="M197" s="1011"/>
      <c r="N197" s="1011"/>
      <c r="O197" s="1133"/>
      <c r="P197" s="1133"/>
      <c r="Q197" s="1011"/>
    </row>
    <row r="198" spans="1:17" x14ac:dyDescent="0.25">
      <c r="A198" s="1011"/>
      <c r="B198" s="1011"/>
      <c r="C198" s="1011"/>
      <c r="D198" s="1011"/>
      <c r="E198" s="1011"/>
      <c r="F198" s="1011"/>
      <c r="G198" s="1011"/>
      <c r="H198" s="1011"/>
      <c r="I198" s="1011"/>
      <c r="J198" s="1011"/>
      <c r="K198" s="1011"/>
      <c r="L198" s="1011"/>
      <c r="M198" s="1011"/>
      <c r="N198" s="1011"/>
      <c r="O198" s="1133"/>
      <c r="P198" s="1133"/>
      <c r="Q198" s="1011"/>
    </row>
    <row r="199" spans="1:17" x14ac:dyDescent="0.25">
      <c r="A199" s="1011"/>
      <c r="B199" s="1011"/>
      <c r="C199" s="1011"/>
      <c r="D199" s="1011"/>
      <c r="E199" s="1011"/>
      <c r="F199" s="1011"/>
      <c r="G199" s="1011"/>
      <c r="H199" s="1011"/>
      <c r="I199" s="1011"/>
      <c r="J199" s="1011"/>
      <c r="K199" s="1011"/>
      <c r="L199" s="1011"/>
      <c r="M199" s="1011"/>
      <c r="N199" s="1011"/>
      <c r="O199" s="1133"/>
      <c r="P199" s="1133"/>
      <c r="Q199" s="1011"/>
    </row>
    <row r="200" spans="1:17" x14ac:dyDescent="0.25">
      <c r="A200" s="1011"/>
      <c r="B200" s="1011"/>
      <c r="C200" s="1011"/>
      <c r="D200" s="1011"/>
      <c r="E200" s="1011"/>
      <c r="F200" s="1011"/>
      <c r="G200" s="1011"/>
      <c r="H200" s="1011"/>
      <c r="I200" s="1011"/>
      <c r="J200" s="1011"/>
      <c r="K200" s="1011"/>
      <c r="L200" s="1011"/>
      <c r="M200" s="1011"/>
      <c r="N200" s="1011"/>
      <c r="O200" s="1133"/>
      <c r="P200" s="1133"/>
      <c r="Q200" s="1011"/>
    </row>
    <row r="201" spans="1:17" x14ac:dyDescent="0.25">
      <c r="A201" s="1011"/>
      <c r="B201" s="1011"/>
      <c r="C201" s="1011"/>
      <c r="D201" s="1011"/>
      <c r="E201" s="1011"/>
      <c r="F201" s="1011"/>
      <c r="G201" s="1011"/>
      <c r="H201" s="1011"/>
      <c r="I201" s="1011"/>
      <c r="J201" s="1011"/>
      <c r="K201" s="1011"/>
      <c r="L201" s="1011"/>
      <c r="M201" s="1011"/>
      <c r="N201" s="1011"/>
      <c r="O201" s="1133"/>
      <c r="P201" s="1133"/>
      <c r="Q201" s="1011"/>
    </row>
    <row r="202" spans="1:17" x14ac:dyDescent="0.25">
      <c r="A202" s="1011"/>
      <c r="B202" s="1011"/>
      <c r="C202" s="1011"/>
      <c r="D202" s="1011"/>
      <c r="E202" s="1011"/>
      <c r="F202" s="1011"/>
      <c r="G202" s="1011"/>
      <c r="H202" s="1011"/>
      <c r="I202" s="1011"/>
      <c r="J202" s="1011"/>
      <c r="K202" s="1011"/>
      <c r="L202" s="1011"/>
      <c r="M202" s="1011"/>
      <c r="N202" s="1011"/>
      <c r="O202" s="1133"/>
      <c r="P202" s="1133"/>
      <c r="Q202" s="1011"/>
    </row>
    <row r="203" spans="1:17" x14ac:dyDescent="0.25">
      <c r="A203" s="1011"/>
      <c r="B203" s="1011"/>
      <c r="C203" s="1011"/>
      <c r="D203" s="1011"/>
      <c r="E203" s="1011"/>
      <c r="F203" s="1011"/>
      <c r="G203" s="1011"/>
      <c r="H203" s="1011"/>
      <c r="I203" s="1011"/>
      <c r="J203" s="1011"/>
      <c r="K203" s="1011"/>
      <c r="L203" s="1011"/>
      <c r="M203" s="1011"/>
      <c r="N203" s="1011"/>
      <c r="O203" s="1133"/>
      <c r="P203" s="1133"/>
      <c r="Q203" s="1011"/>
    </row>
    <row r="204" spans="1:17" x14ac:dyDescent="0.25">
      <c r="A204" s="1011"/>
      <c r="B204" s="1011"/>
      <c r="C204" s="1011"/>
      <c r="D204" s="1011"/>
      <c r="E204" s="1011"/>
      <c r="F204" s="1011"/>
      <c r="G204" s="1011"/>
      <c r="H204" s="1011"/>
      <c r="I204" s="1011"/>
      <c r="J204" s="1011"/>
      <c r="K204" s="1011"/>
      <c r="L204" s="1011"/>
      <c r="M204" s="1011"/>
      <c r="N204" s="1011"/>
      <c r="O204" s="1133"/>
      <c r="P204" s="1133"/>
      <c r="Q204" s="1011"/>
    </row>
    <row r="205" spans="1:17" x14ac:dyDescent="0.25">
      <c r="A205" s="1011"/>
      <c r="B205" s="1011"/>
      <c r="C205" s="1011"/>
      <c r="D205" s="1011"/>
      <c r="E205" s="1011"/>
      <c r="F205" s="1011"/>
      <c r="G205" s="1011"/>
      <c r="H205" s="1011"/>
      <c r="I205" s="1011"/>
      <c r="J205" s="1011"/>
      <c r="K205" s="1011"/>
      <c r="L205" s="1011"/>
      <c r="M205" s="1011"/>
      <c r="N205" s="1011"/>
      <c r="O205" s="1133"/>
      <c r="P205" s="1133"/>
      <c r="Q205" s="1011"/>
    </row>
    <row r="206" spans="1:17" x14ac:dyDescent="0.25">
      <c r="A206" s="1011"/>
      <c r="B206" s="1011"/>
      <c r="C206" s="1011"/>
      <c r="D206" s="1011"/>
      <c r="E206" s="1011"/>
      <c r="F206" s="1011"/>
      <c r="G206" s="1011"/>
      <c r="H206" s="1011"/>
      <c r="I206" s="1011"/>
      <c r="J206" s="1011"/>
      <c r="K206" s="1011"/>
      <c r="L206" s="1011"/>
      <c r="M206" s="1011"/>
      <c r="N206" s="1011"/>
      <c r="O206" s="1133"/>
      <c r="P206" s="1133"/>
      <c r="Q206" s="1011"/>
    </row>
    <row r="207" spans="1:17" x14ac:dyDescent="0.25">
      <c r="A207" s="1011"/>
      <c r="B207" s="1011"/>
      <c r="C207" s="1011"/>
      <c r="D207" s="1011"/>
      <c r="E207" s="1011"/>
      <c r="F207" s="1011"/>
      <c r="G207" s="1011"/>
      <c r="H207" s="1011"/>
      <c r="I207" s="1011"/>
      <c r="J207" s="1011"/>
      <c r="K207" s="1011"/>
      <c r="L207" s="1011"/>
      <c r="M207" s="1011"/>
      <c r="N207" s="1011"/>
      <c r="O207" s="1133"/>
      <c r="P207" s="1133"/>
      <c r="Q207" s="1011"/>
    </row>
    <row r="208" spans="1:17" x14ac:dyDescent="0.25">
      <c r="A208" s="1011"/>
      <c r="B208" s="1011"/>
      <c r="C208" s="1011"/>
      <c r="D208" s="1011"/>
      <c r="E208" s="1011"/>
      <c r="F208" s="1011"/>
      <c r="G208" s="1011"/>
      <c r="H208" s="1011"/>
      <c r="I208" s="1011"/>
      <c r="J208" s="1011"/>
      <c r="K208" s="1011"/>
      <c r="L208" s="1011"/>
      <c r="M208" s="1011"/>
      <c r="N208" s="1011"/>
      <c r="O208" s="1133"/>
      <c r="P208" s="1133"/>
      <c r="Q208" s="1011"/>
    </row>
    <row r="209" spans="1:17" x14ac:dyDescent="0.25">
      <c r="A209" s="1011"/>
      <c r="B209" s="1011"/>
      <c r="C209" s="1011"/>
      <c r="D209" s="1011"/>
      <c r="E209" s="1011"/>
      <c r="F209" s="1011"/>
      <c r="G209" s="1011"/>
      <c r="H209" s="1011"/>
      <c r="I209" s="1011"/>
      <c r="J209" s="1011"/>
      <c r="K209" s="1011"/>
      <c r="L209" s="1011"/>
      <c r="M209" s="1011"/>
      <c r="N209" s="1011"/>
      <c r="O209" s="1133"/>
      <c r="P209" s="1133"/>
      <c r="Q209" s="1011"/>
    </row>
    <row r="210" spans="1:17" x14ac:dyDescent="0.25">
      <c r="O210" s="1129"/>
      <c r="P210" s="1129"/>
    </row>
    <row r="211" spans="1:17" x14ac:dyDescent="0.25">
      <c r="O211" s="1129"/>
      <c r="P211" s="1129"/>
    </row>
    <row r="212" spans="1:17" x14ac:dyDescent="0.25">
      <c r="O212" s="1129"/>
      <c r="P212" s="1129"/>
    </row>
    <row r="213" spans="1:17" x14ac:dyDescent="0.25">
      <c r="O213" s="1129"/>
      <c r="P213" s="1129"/>
    </row>
    <row r="214" spans="1:17" x14ac:dyDescent="0.25">
      <c r="O214" s="1129"/>
      <c r="P214" s="1129"/>
    </row>
    <row r="215" spans="1:17" x14ac:dyDescent="0.25">
      <c r="O215" s="1129"/>
      <c r="P215" s="1129"/>
    </row>
    <row r="216" spans="1:17" x14ac:dyDescent="0.25">
      <c r="O216" s="1129"/>
      <c r="P216" s="1129"/>
    </row>
    <row r="217" spans="1:17" x14ac:dyDescent="0.25">
      <c r="O217" s="1129"/>
      <c r="P217" s="1129"/>
    </row>
    <row r="218" spans="1:17" x14ac:dyDescent="0.25">
      <c r="O218" s="1129"/>
      <c r="P218" s="1129"/>
    </row>
    <row r="219" spans="1:17" x14ac:dyDescent="0.25">
      <c r="O219" s="1129"/>
      <c r="P219" s="1129"/>
    </row>
    <row r="220" spans="1:17" x14ac:dyDescent="0.25">
      <c r="O220" s="1129"/>
      <c r="P220" s="1129"/>
    </row>
    <row r="221" spans="1:17" x14ac:dyDescent="0.25">
      <c r="O221" s="1129"/>
      <c r="P221" s="1129"/>
    </row>
    <row r="222" spans="1:17" x14ac:dyDescent="0.25">
      <c r="O222" s="1129"/>
      <c r="P222" s="1129"/>
    </row>
    <row r="223" spans="1:17" x14ac:dyDescent="0.25">
      <c r="O223" s="1129"/>
      <c r="P223" s="1129"/>
    </row>
    <row r="224" spans="1:17" x14ac:dyDescent="0.25">
      <c r="O224" s="1129"/>
      <c r="P224" s="1129"/>
    </row>
    <row r="225" spans="15:16" x14ac:dyDescent="0.25">
      <c r="O225" s="1129"/>
      <c r="P225" s="1129"/>
    </row>
    <row r="226" spans="15:16" x14ac:dyDescent="0.25">
      <c r="O226" s="1129"/>
      <c r="P226" s="1129"/>
    </row>
    <row r="227" spans="15:16" x14ac:dyDescent="0.25">
      <c r="O227" s="1129"/>
      <c r="P227" s="1129"/>
    </row>
    <row r="228" spans="15:16" x14ac:dyDescent="0.25">
      <c r="O228" s="1129"/>
      <c r="P228" s="1129"/>
    </row>
    <row r="229" spans="15:16" x14ac:dyDescent="0.25">
      <c r="O229" s="1129"/>
      <c r="P229" s="1129"/>
    </row>
    <row r="230" spans="15:16" x14ac:dyDescent="0.25">
      <c r="O230" s="1129"/>
      <c r="P230" s="1129"/>
    </row>
    <row r="231" spans="15:16" x14ac:dyDescent="0.25">
      <c r="O231" s="1129"/>
      <c r="P231" s="1129"/>
    </row>
    <row r="232" spans="15:16" x14ac:dyDescent="0.25">
      <c r="O232" s="1129"/>
      <c r="P232" s="1129"/>
    </row>
    <row r="233" spans="15:16" x14ac:dyDescent="0.25">
      <c r="O233" s="1129"/>
      <c r="P233" s="1129"/>
    </row>
    <row r="234" spans="15:16" x14ac:dyDescent="0.25">
      <c r="O234" s="1129"/>
      <c r="P234" s="1129"/>
    </row>
    <row r="235" spans="15:16" x14ac:dyDescent="0.25">
      <c r="O235" s="1129"/>
      <c r="P235" s="1129"/>
    </row>
    <row r="236" spans="15:16" x14ac:dyDescent="0.25">
      <c r="O236" s="1129"/>
      <c r="P236" s="1129"/>
    </row>
    <row r="237" spans="15:16" x14ac:dyDescent="0.25">
      <c r="O237" s="1129"/>
      <c r="P237" s="1129"/>
    </row>
    <row r="238" spans="15:16" x14ac:dyDescent="0.25">
      <c r="O238" s="1129"/>
      <c r="P238" s="1129"/>
    </row>
    <row r="239" spans="15:16" x14ac:dyDescent="0.25">
      <c r="O239" s="1129"/>
      <c r="P239" s="1129"/>
    </row>
    <row r="240" spans="15:16" x14ac:dyDescent="0.25">
      <c r="O240" s="1129"/>
      <c r="P240" s="1129"/>
    </row>
    <row r="241" spans="15:16" x14ac:dyDescent="0.25">
      <c r="O241" s="1129"/>
      <c r="P241" s="1129"/>
    </row>
    <row r="242" spans="15:16" x14ac:dyDescent="0.25">
      <c r="O242" s="1129"/>
      <c r="P242" s="1129"/>
    </row>
    <row r="243" spans="15:16" x14ac:dyDescent="0.25">
      <c r="O243" s="1129"/>
      <c r="P243" s="1129"/>
    </row>
    <row r="244" spans="15:16" x14ac:dyDescent="0.25">
      <c r="O244" s="1129"/>
      <c r="P244" s="1129"/>
    </row>
    <row r="245" spans="15:16" x14ac:dyDescent="0.25">
      <c r="O245" s="1129"/>
      <c r="P245" s="1129"/>
    </row>
    <row r="246" spans="15:16" x14ac:dyDescent="0.25">
      <c r="O246" s="1129"/>
      <c r="P246" s="1129"/>
    </row>
    <row r="247" spans="15:16" x14ac:dyDescent="0.25">
      <c r="O247" s="1129"/>
      <c r="P247" s="1129"/>
    </row>
    <row r="248" spans="15:16" x14ac:dyDescent="0.25">
      <c r="O248" s="1129"/>
      <c r="P248" s="1129"/>
    </row>
    <row r="249" spans="15:16" x14ac:dyDescent="0.25">
      <c r="O249" s="1129"/>
      <c r="P249" s="1129"/>
    </row>
    <row r="250" spans="15:16" x14ac:dyDescent="0.25">
      <c r="O250" s="1129"/>
      <c r="P250" s="1129"/>
    </row>
    <row r="251" spans="15:16" x14ac:dyDescent="0.25">
      <c r="O251" s="1129"/>
      <c r="P251" s="1129"/>
    </row>
    <row r="252" spans="15:16" x14ac:dyDescent="0.25">
      <c r="O252" s="1129"/>
      <c r="P252" s="1129"/>
    </row>
    <row r="253" spans="15:16" x14ac:dyDescent="0.25">
      <c r="O253" s="1129"/>
      <c r="P253" s="1129"/>
    </row>
    <row r="254" spans="15:16" x14ac:dyDescent="0.25">
      <c r="O254" s="1129"/>
      <c r="P254" s="1129"/>
    </row>
  </sheetData>
  <mergeCells count="11">
    <mergeCell ref="A37:A38"/>
    <mergeCell ref="B37:B38"/>
    <mergeCell ref="O37:Q37"/>
    <mergeCell ref="A2:G2"/>
    <mergeCell ref="A3:G3"/>
    <mergeCell ref="A6:Q6"/>
    <mergeCell ref="A36:Q36"/>
    <mergeCell ref="A5:Q5"/>
    <mergeCell ref="O7:Q7"/>
    <mergeCell ref="A7:A8"/>
    <mergeCell ref="B7:B8"/>
  </mergeCells>
  <phoneticPr fontId="56" type="noConversion"/>
  <pageMargins left="0.28999999999999998" right="0.23622047244094491" top="0.19" bottom="0.34" header="0.13" footer="0.13"/>
  <pageSetup paperSize="9" scale="66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7.140625" customWidth="1"/>
    <col min="2" max="2" width="11.85546875" customWidth="1"/>
    <col min="3" max="14" width="11.5703125" customWidth="1"/>
    <col min="15" max="15" width="7.42578125" customWidth="1"/>
    <col min="16" max="16" width="10.7109375" customWidth="1"/>
    <col min="17" max="17" width="7.42578125" customWidth="1"/>
  </cols>
  <sheetData>
    <row r="1" spans="1:17" ht="42" customHeight="1" x14ac:dyDescent="0.25"/>
    <row r="2" spans="1:17" x14ac:dyDescent="0.35">
      <c r="A2" s="1239"/>
      <c r="B2" s="1239"/>
      <c r="C2" s="1239"/>
      <c r="D2" s="1239"/>
      <c r="E2" s="1239"/>
      <c r="F2" s="1239"/>
      <c r="G2" s="1239"/>
      <c r="H2" s="1"/>
    </row>
    <row r="3" spans="1:17" x14ac:dyDescent="0.35">
      <c r="A3" s="1239"/>
      <c r="B3" s="1239"/>
      <c r="C3" s="1239"/>
      <c r="D3" s="1239"/>
      <c r="E3" s="1239"/>
      <c r="F3" s="1239"/>
      <c r="G3" s="1239"/>
      <c r="H3" s="1"/>
    </row>
    <row r="4" spans="1:17" ht="24" customHeight="1" x14ac:dyDescent="0.25"/>
    <row r="5" spans="1:17" ht="20.25" customHeight="1" x14ac:dyDescent="0.25">
      <c r="A5" s="1242" t="s">
        <v>567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</row>
    <row r="6" spans="1:17" ht="20.25" customHeight="1" x14ac:dyDescent="0.25">
      <c r="A6" s="1242" t="s">
        <v>614</v>
      </c>
      <c r="B6" s="1242"/>
      <c r="C6" s="1242"/>
      <c r="D6" s="1242"/>
      <c r="E6" s="1242"/>
      <c r="F6" s="1242"/>
      <c r="G6" s="1242"/>
      <c r="H6" s="1242"/>
      <c r="I6" s="1242"/>
      <c r="J6" s="1242"/>
      <c r="K6" s="1242"/>
      <c r="L6" s="1242"/>
      <c r="M6" s="1242"/>
      <c r="N6" s="1242"/>
      <c r="O6" s="1242"/>
      <c r="P6" s="1242"/>
      <c r="Q6" s="1242"/>
    </row>
    <row r="7" spans="1:17" ht="20.25" customHeight="1" x14ac:dyDescent="0.25">
      <c r="A7" s="1248" t="s">
        <v>14</v>
      </c>
      <c r="B7" s="1246" t="s">
        <v>592</v>
      </c>
      <c r="C7" s="1111" t="s">
        <v>577</v>
      </c>
      <c r="D7" s="1111" t="s">
        <v>578</v>
      </c>
      <c r="E7" s="1111" t="s">
        <v>579</v>
      </c>
      <c r="F7" s="1111" t="s">
        <v>580</v>
      </c>
      <c r="G7" s="1111" t="s">
        <v>581</v>
      </c>
      <c r="H7" s="1111" t="s">
        <v>582</v>
      </c>
      <c r="I7" s="1111" t="s">
        <v>583</v>
      </c>
      <c r="J7" s="1111" t="s">
        <v>584</v>
      </c>
      <c r="K7" s="1111" t="s">
        <v>585</v>
      </c>
      <c r="L7" s="1111" t="s">
        <v>586</v>
      </c>
      <c r="M7" s="1111" t="s">
        <v>587</v>
      </c>
      <c r="N7" s="1111" t="s">
        <v>588</v>
      </c>
      <c r="O7" s="1243" t="s">
        <v>589</v>
      </c>
      <c r="P7" s="1244"/>
      <c r="Q7" s="1245"/>
    </row>
    <row r="8" spans="1:17" x14ac:dyDescent="0.25">
      <c r="A8" s="1249"/>
      <c r="B8" s="1247"/>
      <c r="C8" s="1004" t="s">
        <v>590</v>
      </c>
      <c r="D8" s="1004" t="s">
        <v>590</v>
      </c>
      <c r="E8" s="1004" t="s">
        <v>590</v>
      </c>
      <c r="F8" s="1004" t="s">
        <v>590</v>
      </c>
      <c r="G8" s="1004" t="s">
        <v>590</v>
      </c>
      <c r="H8" s="1004" t="s">
        <v>590</v>
      </c>
      <c r="I8" s="1004" t="s">
        <v>590</v>
      </c>
      <c r="J8" s="1004" t="s">
        <v>590</v>
      </c>
      <c r="K8" s="1004" t="s">
        <v>590</v>
      </c>
      <c r="L8" s="1004" t="s">
        <v>590</v>
      </c>
      <c r="M8" s="1004" t="s">
        <v>590</v>
      </c>
      <c r="N8" s="1004" t="s">
        <v>590</v>
      </c>
      <c r="O8" s="1004" t="s">
        <v>591</v>
      </c>
      <c r="P8" s="1004" t="s">
        <v>590</v>
      </c>
      <c r="Q8" s="1004" t="s">
        <v>1</v>
      </c>
    </row>
    <row r="9" spans="1:17" hidden="1" x14ac:dyDescent="0.25">
      <c r="A9" s="1001" t="s">
        <v>179</v>
      </c>
      <c r="B9" s="1005">
        <v>40</v>
      </c>
      <c r="C9" s="1003"/>
      <c r="D9" s="1003"/>
      <c r="E9" s="1003"/>
      <c r="F9" s="1003"/>
      <c r="G9" s="1039"/>
      <c r="H9" s="1039"/>
      <c r="I9" s="1003"/>
      <c r="J9" s="1039"/>
      <c r="K9" s="1039"/>
      <c r="L9" s="1003"/>
      <c r="M9" s="1003"/>
      <c r="N9" s="1003"/>
      <c r="O9" s="1135">
        <f>B9*(IF(C9="",0,1)+IF(D9="",0,1)+IF(E9="",0,1)+IF(F9="",0,1)+IF(G9="",0,1)+IF(H9="",0,1)+IF(I9="",0,1)+IF(J9="",0,1)+IF(K9="",0,1)+IF(L9="",0,1)+IF(M9="",0,1)+IF(N9="",0,1))</f>
        <v>0</v>
      </c>
      <c r="P9" s="1135">
        <f>SUM(L9,M9,N9)</f>
        <v>0</v>
      </c>
      <c r="Q9" s="1043" t="str">
        <f>IF(O9=0,"-",P9/O9)</f>
        <v>-</v>
      </c>
    </row>
    <row r="10" spans="1:17" hidden="1" x14ac:dyDescent="0.25">
      <c r="A10" s="1001" t="s">
        <v>176</v>
      </c>
      <c r="B10" s="1005">
        <v>1</v>
      </c>
      <c r="C10" s="1003"/>
      <c r="D10" s="1003"/>
      <c r="E10" s="1003"/>
      <c r="F10" s="1003"/>
      <c r="G10" s="1003"/>
      <c r="H10" s="1003"/>
      <c r="I10" s="1003"/>
      <c r="J10" s="1003"/>
      <c r="K10" s="1003"/>
      <c r="L10" s="1003"/>
      <c r="M10" s="1003"/>
      <c r="N10" s="1003"/>
      <c r="O10" s="1130">
        <f t="shared" ref="O10:O13" si="0">N10/$B10</f>
        <v>0</v>
      </c>
      <c r="P10" s="1131">
        <f>SUM(L10,M10,N10)</f>
        <v>0</v>
      </c>
      <c r="Q10" s="1007">
        <f t="shared" ref="Q10:Q13" si="1">P10/($B10*3)</f>
        <v>0</v>
      </c>
    </row>
    <row r="11" spans="1:17" hidden="1" x14ac:dyDescent="0.25">
      <c r="A11" s="1001" t="s">
        <v>180</v>
      </c>
      <c r="B11" s="1010">
        <v>14</v>
      </c>
      <c r="C11" s="1003"/>
      <c r="D11" s="1003"/>
      <c r="E11" s="1003"/>
      <c r="F11" s="1003"/>
      <c r="G11" s="1003"/>
      <c r="H11" s="1003"/>
      <c r="I11" s="1003"/>
      <c r="J11" s="1003"/>
      <c r="K11" s="1003"/>
      <c r="L11" s="1003"/>
      <c r="M11" s="1003"/>
      <c r="N11" s="1003"/>
      <c r="O11" s="1130">
        <f t="shared" si="0"/>
        <v>0</v>
      </c>
      <c r="P11" s="1131">
        <f>SUM(L11,M11,N11)</f>
        <v>0</v>
      </c>
      <c r="Q11" s="1007">
        <f t="shared" si="1"/>
        <v>0</v>
      </c>
    </row>
    <row r="12" spans="1:17" hidden="1" x14ac:dyDescent="0.25">
      <c r="A12" s="1001" t="s">
        <v>181</v>
      </c>
      <c r="B12" s="1005">
        <v>28</v>
      </c>
      <c r="C12" s="1003"/>
      <c r="D12" s="1003"/>
      <c r="E12" s="1003"/>
      <c r="F12" s="1003"/>
      <c r="G12" s="1003"/>
      <c r="H12" s="1003"/>
      <c r="I12" s="1003"/>
      <c r="J12" s="1003"/>
      <c r="K12" s="1003"/>
      <c r="L12" s="1003"/>
      <c r="M12" s="1003"/>
      <c r="N12" s="1003"/>
      <c r="O12" s="1130">
        <f t="shared" si="0"/>
        <v>0</v>
      </c>
      <c r="P12" s="1131">
        <f>SUM(L12,M12,N12)</f>
        <v>0</v>
      </c>
      <c r="Q12" s="1007">
        <f t="shared" si="1"/>
        <v>0</v>
      </c>
    </row>
    <row r="13" spans="1:17" hidden="1" x14ac:dyDescent="0.25">
      <c r="A13" s="1001" t="s">
        <v>182</v>
      </c>
      <c r="B13" s="1005">
        <v>1</v>
      </c>
      <c r="C13" s="1003"/>
      <c r="D13" s="1003"/>
      <c r="E13" s="1003"/>
      <c r="F13" s="1003"/>
      <c r="G13" s="1003"/>
      <c r="H13" s="1003"/>
      <c r="I13" s="1003"/>
      <c r="J13" s="1003"/>
      <c r="K13" s="1003"/>
      <c r="L13" s="1003"/>
      <c r="M13" s="1003"/>
      <c r="N13" s="1003"/>
      <c r="O13" s="1130">
        <f t="shared" si="0"/>
        <v>0</v>
      </c>
      <c r="P13" s="1131">
        <f>SUM(L13,M13,N13)</f>
        <v>0</v>
      </c>
      <c r="Q13" s="1007">
        <f t="shared" si="1"/>
        <v>0</v>
      </c>
    </row>
    <row r="14" spans="1:17" ht="20.25" customHeight="1" x14ac:dyDescent="0.25">
      <c r="A14" s="1040" t="s">
        <v>455</v>
      </c>
      <c r="B14" s="1266" t="s">
        <v>572</v>
      </c>
      <c r="C14" s="1042">
        <v>10871</v>
      </c>
      <c r="D14" s="1042">
        <v>10848</v>
      </c>
      <c r="E14" s="1042">
        <v>11507</v>
      </c>
      <c r="F14" s="1042">
        <v>9537</v>
      </c>
      <c r="G14" s="1042">
        <v>10951</v>
      </c>
      <c r="H14" s="1204">
        <v>10334</v>
      </c>
      <c r="I14" s="1042">
        <v>10634</v>
      </c>
      <c r="J14" s="1042">
        <v>12656</v>
      </c>
      <c r="K14" s="1042">
        <v>12420</v>
      </c>
      <c r="L14" s="1042">
        <v>11472</v>
      </c>
      <c r="M14" s="1042">
        <v>12520</v>
      </c>
      <c r="N14" s="1042">
        <v>18839</v>
      </c>
      <c r="O14" s="1132" t="s">
        <v>190</v>
      </c>
      <c r="P14" s="1135">
        <f>SUM(C14:N14)</f>
        <v>142589</v>
      </c>
      <c r="Q14" s="1007" t="s">
        <v>190</v>
      </c>
    </row>
    <row r="15" spans="1:17" ht="20.25" customHeight="1" x14ac:dyDescent="0.25">
      <c r="A15" s="1040" t="s">
        <v>454</v>
      </c>
      <c r="B15" s="1267"/>
      <c r="C15" s="1042">
        <v>169</v>
      </c>
      <c r="D15" s="1042">
        <v>191</v>
      </c>
      <c r="E15" s="1042">
        <v>250</v>
      </c>
      <c r="F15" s="1042">
        <v>243</v>
      </c>
      <c r="G15" s="1042">
        <v>241</v>
      </c>
      <c r="H15" s="1204">
        <v>236</v>
      </c>
      <c r="I15" s="1042">
        <v>179</v>
      </c>
      <c r="J15" s="1042">
        <v>158</v>
      </c>
      <c r="K15" s="1042">
        <v>184</v>
      </c>
      <c r="L15" s="1042">
        <v>157</v>
      </c>
      <c r="M15" s="1042">
        <v>179</v>
      </c>
      <c r="N15" s="1042">
        <v>161</v>
      </c>
      <c r="O15" s="1132" t="s">
        <v>190</v>
      </c>
      <c r="P15" s="1135">
        <f t="shared" ref="P15:P16" si="2">SUM(C15:N15)</f>
        <v>2348</v>
      </c>
      <c r="Q15" s="1007" t="s">
        <v>190</v>
      </c>
    </row>
    <row r="16" spans="1:17" ht="21.75" customHeight="1" x14ac:dyDescent="0.25">
      <c r="A16" s="1040" t="s">
        <v>452</v>
      </c>
      <c r="B16" s="1267"/>
      <c r="C16" s="1042">
        <v>613</v>
      </c>
      <c r="D16" s="1042">
        <v>547</v>
      </c>
      <c r="E16" s="1042">
        <v>1006</v>
      </c>
      <c r="F16" s="1042">
        <v>657</v>
      </c>
      <c r="G16" s="1042">
        <v>678</v>
      </c>
      <c r="H16" s="1204">
        <v>584</v>
      </c>
      <c r="I16" s="1042">
        <v>593</v>
      </c>
      <c r="J16" s="1042">
        <v>521</v>
      </c>
      <c r="K16" s="1042">
        <v>603</v>
      </c>
      <c r="L16" s="1042">
        <v>597</v>
      </c>
      <c r="M16" s="1042">
        <v>671</v>
      </c>
      <c r="N16" s="1042">
        <v>688</v>
      </c>
      <c r="O16" s="1132" t="s">
        <v>190</v>
      </c>
      <c r="P16" s="1135">
        <f t="shared" si="2"/>
        <v>7758</v>
      </c>
      <c r="Q16" s="1007" t="s">
        <v>190</v>
      </c>
    </row>
    <row r="17" spans="1:17" s="998" customFormat="1" ht="21" customHeight="1" x14ac:dyDescent="0.25">
      <c r="A17" s="1008" t="s">
        <v>7</v>
      </c>
      <c r="B17" s="1268"/>
      <c r="C17" s="1002">
        <f t="shared" ref="C17:N17" si="3">SUM(C14:C16)</f>
        <v>11653</v>
      </c>
      <c r="D17" s="1002">
        <f t="shared" si="3"/>
        <v>11586</v>
      </c>
      <c r="E17" s="1002">
        <f t="shared" si="3"/>
        <v>12763</v>
      </c>
      <c r="F17" s="1002">
        <f t="shared" si="3"/>
        <v>10437</v>
      </c>
      <c r="G17" s="1002">
        <f t="shared" si="3"/>
        <v>11870</v>
      </c>
      <c r="H17" s="1002">
        <f t="shared" si="3"/>
        <v>11154</v>
      </c>
      <c r="I17" s="1002">
        <f t="shared" si="3"/>
        <v>11406</v>
      </c>
      <c r="J17" s="1002">
        <f t="shared" si="3"/>
        <v>13335</v>
      </c>
      <c r="K17" s="1002">
        <f t="shared" si="3"/>
        <v>13207</v>
      </c>
      <c r="L17" s="1002">
        <f t="shared" si="3"/>
        <v>12226</v>
      </c>
      <c r="M17" s="1002">
        <f t="shared" si="3"/>
        <v>13370</v>
      </c>
      <c r="N17" s="1002">
        <f t="shared" si="3"/>
        <v>19688</v>
      </c>
      <c r="O17" s="1123" t="s">
        <v>190</v>
      </c>
      <c r="P17" s="1123">
        <f t="shared" ref="P17" si="4">SUM(P14:P16)</f>
        <v>152695</v>
      </c>
      <c r="Q17" s="1009" t="s">
        <v>190</v>
      </c>
    </row>
    <row r="18" spans="1:17" x14ac:dyDescent="0.25">
      <c r="A18" s="1011"/>
      <c r="B18" s="1011"/>
      <c r="C18" s="1011"/>
      <c r="D18" s="1011"/>
      <c r="E18" s="1011"/>
      <c r="F18" s="1011"/>
      <c r="G18" s="1011"/>
      <c r="H18" s="1011"/>
      <c r="I18" s="1011"/>
      <c r="J18" s="1011"/>
      <c r="K18" s="1011"/>
      <c r="L18" s="1011"/>
      <c r="M18" s="1011"/>
      <c r="N18" s="1011"/>
      <c r="O18" s="1133"/>
      <c r="P18" s="1133"/>
      <c r="Q18" s="1011"/>
    </row>
    <row r="19" spans="1:17" x14ac:dyDescent="0.25">
      <c r="A19" s="1011"/>
      <c r="B19" s="1011"/>
      <c r="C19" s="1011"/>
      <c r="D19" s="1011"/>
      <c r="E19" s="1011"/>
      <c r="F19" s="1011"/>
      <c r="G19" s="1011"/>
      <c r="H19" s="1011"/>
      <c r="I19" s="1011"/>
      <c r="J19" s="1011"/>
      <c r="K19" s="1011"/>
      <c r="L19" s="1011"/>
      <c r="M19" s="1011"/>
      <c r="N19" s="1011"/>
      <c r="O19" s="1133"/>
      <c r="P19" s="1133"/>
      <c r="Q19" s="1011"/>
    </row>
    <row r="20" spans="1:17" x14ac:dyDescent="0.25">
      <c r="A20" s="1108" t="s">
        <v>575</v>
      </c>
      <c r="B20" s="1011"/>
      <c r="C20" s="1011"/>
      <c r="D20" s="1011"/>
      <c r="E20" s="1011"/>
      <c r="F20" s="1011"/>
      <c r="G20" s="1011"/>
      <c r="H20" s="1011"/>
      <c r="I20" s="1011"/>
      <c r="J20" s="1011"/>
      <c r="K20" s="1011"/>
      <c r="L20" s="1011"/>
      <c r="M20" s="1011"/>
      <c r="N20" s="1011"/>
      <c r="O20" s="1133"/>
      <c r="P20" s="1133"/>
      <c r="Q20" s="1011"/>
    </row>
    <row r="21" spans="1:17" x14ac:dyDescent="0.25">
      <c r="A21" s="1011"/>
      <c r="B21" s="1011"/>
      <c r="C21" s="1011"/>
      <c r="D21" s="1011"/>
      <c r="E21" s="1011"/>
      <c r="F21" s="1011"/>
      <c r="G21" s="1011"/>
      <c r="H21" s="1011"/>
      <c r="I21" s="1011"/>
      <c r="J21" s="1011"/>
      <c r="K21" s="1011"/>
      <c r="L21" s="1011"/>
      <c r="M21" s="1011"/>
      <c r="N21" s="1011"/>
      <c r="O21" s="1133"/>
      <c r="P21" s="1133"/>
      <c r="Q21" s="1011"/>
    </row>
    <row r="22" spans="1:17" x14ac:dyDescent="0.25">
      <c r="A22" s="1011"/>
      <c r="B22" s="1011"/>
      <c r="C22" s="1011"/>
      <c r="D22" s="1011"/>
      <c r="E22" s="1011"/>
      <c r="F22" s="1011"/>
      <c r="G22" s="1011"/>
      <c r="H22" s="1011"/>
      <c r="I22" s="1011"/>
      <c r="J22" s="1011"/>
      <c r="K22" s="1011"/>
      <c r="L22" s="1011"/>
      <c r="M22" s="1011"/>
      <c r="N22" s="1011"/>
      <c r="O22" s="1133"/>
      <c r="P22" s="1133"/>
      <c r="Q22" s="1011"/>
    </row>
    <row r="23" spans="1:17" x14ac:dyDescent="0.25">
      <c r="A23" s="1011"/>
      <c r="B23" s="1011"/>
      <c r="C23" s="1011"/>
      <c r="D23" s="1011"/>
      <c r="E23" s="1011"/>
      <c r="F23" s="1011"/>
      <c r="G23" s="1011"/>
      <c r="H23" s="1011"/>
      <c r="I23" s="1011"/>
      <c r="J23" s="1011"/>
      <c r="K23" s="1011"/>
      <c r="L23" s="1011"/>
      <c r="M23" s="1011"/>
      <c r="N23" s="1011"/>
      <c r="O23" s="1133"/>
      <c r="P23" s="1133"/>
      <c r="Q23" s="1011"/>
    </row>
    <row r="24" spans="1:17" x14ac:dyDescent="0.25">
      <c r="A24" s="1011"/>
      <c r="B24" s="1011"/>
      <c r="C24" s="1011"/>
      <c r="D24" s="1011"/>
      <c r="E24" s="1011"/>
      <c r="F24" s="1011"/>
      <c r="G24" s="1011"/>
      <c r="H24" s="1011"/>
      <c r="I24" s="1011"/>
      <c r="J24" s="1011"/>
      <c r="K24" s="1011"/>
      <c r="L24" s="1011"/>
      <c r="M24" s="1011"/>
      <c r="N24" s="1011"/>
      <c r="O24" s="1133"/>
      <c r="P24" s="1133"/>
      <c r="Q24" s="1011"/>
    </row>
    <row r="25" spans="1:17" x14ac:dyDescent="0.25">
      <c r="A25" s="1011"/>
      <c r="B25" s="1011"/>
      <c r="C25" s="1011"/>
      <c r="D25" s="1011"/>
      <c r="E25" s="1011"/>
      <c r="F25" s="1011"/>
      <c r="G25" s="1011"/>
      <c r="H25" s="1011"/>
      <c r="I25" s="1011"/>
      <c r="J25" s="1011"/>
      <c r="K25" s="1011"/>
      <c r="L25" s="1011"/>
      <c r="M25" s="1011"/>
      <c r="N25" s="1011"/>
      <c r="O25" s="1133"/>
      <c r="P25" s="1133"/>
      <c r="Q25" s="1011"/>
    </row>
    <row r="26" spans="1:17" x14ac:dyDescent="0.25">
      <c r="A26" s="1011"/>
      <c r="B26" s="1011"/>
      <c r="C26" s="1011"/>
      <c r="D26" s="1011"/>
      <c r="E26" s="1011"/>
      <c r="F26" s="1011"/>
      <c r="G26" s="1011"/>
      <c r="H26" s="1011"/>
      <c r="I26" s="1011"/>
      <c r="J26" s="1011"/>
      <c r="K26" s="1011"/>
      <c r="L26" s="1011"/>
      <c r="M26" s="1011"/>
      <c r="N26" s="1011"/>
      <c r="O26" s="1133"/>
      <c r="P26" s="1133"/>
      <c r="Q26" s="1011"/>
    </row>
    <row r="27" spans="1:17" x14ac:dyDescent="0.25">
      <c r="A27" s="1011"/>
      <c r="B27" s="1011"/>
      <c r="C27" s="1011"/>
      <c r="D27" s="1011"/>
      <c r="E27" s="1011"/>
      <c r="F27" s="1011"/>
      <c r="G27" s="1011"/>
      <c r="H27" s="1011"/>
      <c r="I27" s="1011"/>
      <c r="J27" s="1011"/>
      <c r="K27" s="1011"/>
      <c r="L27" s="1011"/>
      <c r="M27" s="1011"/>
      <c r="N27" s="1011"/>
      <c r="O27" s="1133"/>
      <c r="P27" s="1133"/>
      <c r="Q27" s="1011"/>
    </row>
    <row r="28" spans="1:17" x14ac:dyDescent="0.25">
      <c r="A28" s="1011"/>
      <c r="B28" s="1011"/>
      <c r="C28" s="1011"/>
      <c r="D28" s="1011"/>
      <c r="E28" s="1011"/>
      <c r="F28" s="1011"/>
      <c r="G28" s="1011"/>
      <c r="H28" s="1011"/>
      <c r="I28" s="1011"/>
      <c r="J28" s="1011"/>
      <c r="K28" s="1011"/>
      <c r="L28" s="1011"/>
      <c r="M28" s="1011"/>
      <c r="N28" s="1011"/>
      <c r="O28" s="1133"/>
      <c r="P28" s="1133"/>
      <c r="Q28" s="1011"/>
    </row>
    <row r="29" spans="1:17" x14ac:dyDescent="0.25">
      <c r="A29" s="1011"/>
      <c r="B29" s="1011"/>
      <c r="C29" s="1011"/>
      <c r="D29" s="1011"/>
      <c r="E29" s="1011"/>
      <c r="F29" s="1011"/>
      <c r="G29" s="1011"/>
      <c r="H29" s="1011"/>
      <c r="I29" s="1011"/>
      <c r="J29" s="1011"/>
      <c r="K29" s="1011"/>
      <c r="L29" s="1011"/>
      <c r="M29" s="1011"/>
      <c r="N29" s="1011"/>
      <c r="O29" s="1133"/>
      <c r="P29" s="1133"/>
      <c r="Q29" s="1011"/>
    </row>
    <row r="30" spans="1:17" x14ac:dyDescent="0.25">
      <c r="A30" s="1011"/>
      <c r="B30" s="1011"/>
      <c r="C30" s="1011"/>
      <c r="D30" s="1011"/>
      <c r="E30" s="1011"/>
      <c r="F30" s="1011"/>
      <c r="G30" s="1011"/>
      <c r="H30" s="1011"/>
      <c r="I30" s="1011"/>
      <c r="J30" s="1011"/>
      <c r="K30" s="1011"/>
      <c r="L30" s="1011"/>
      <c r="M30" s="1011"/>
      <c r="N30" s="1011"/>
      <c r="O30" s="1133"/>
      <c r="P30" s="1133"/>
      <c r="Q30" s="1011"/>
    </row>
    <row r="31" spans="1:17" x14ac:dyDescent="0.25">
      <c r="A31" s="1011"/>
      <c r="B31" s="1011"/>
      <c r="C31" s="1011"/>
      <c r="D31" s="1011"/>
      <c r="E31" s="1011"/>
      <c r="F31" s="1011"/>
      <c r="G31" s="1011"/>
      <c r="H31" s="1011"/>
      <c r="I31" s="1011"/>
      <c r="J31" s="1011"/>
      <c r="K31" s="1011"/>
      <c r="L31" s="1011"/>
      <c r="M31" s="1011"/>
      <c r="N31" s="1011"/>
      <c r="O31" s="1133"/>
      <c r="P31" s="1133"/>
      <c r="Q31" s="1011"/>
    </row>
    <row r="32" spans="1:17" x14ac:dyDescent="0.25">
      <c r="A32" s="1011"/>
      <c r="B32" s="1011"/>
      <c r="C32" s="1011"/>
      <c r="D32" s="1011"/>
      <c r="E32" s="1011"/>
      <c r="F32" s="1011"/>
      <c r="G32" s="1011"/>
      <c r="H32" s="1011"/>
      <c r="I32" s="1011"/>
      <c r="J32" s="1011"/>
      <c r="K32" s="1011"/>
      <c r="L32" s="1011"/>
      <c r="M32" s="1011"/>
      <c r="N32" s="1011"/>
      <c r="O32" s="1133"/>
      <c r="P32" s="1133"/>
      <c r="Q32" s="1011"/>
    </row>
    <row r="33" spans="1:17" x14ac:dyDescent="0.25">
      <c r="A33" s="1011"/>
      <c r="B33" s="1011"/>
      <c r="C33" s="1011"/>
      <c r="D33" s="1011"/>
      <c r="E33" s="1011"/>
      <c r="F33" s="1011"/>
      <c r="G33" s="1011"/>
      <c r="H33" s="1011"/>
      <c r="I33" s="1011"/>
      <c r="J33" s="1011"/>
      <c r="K33" s="1011"/>
      <c r="L33" s="1011"/>
      <c r="M33" s="1011"/>
      <c r="N33" s="1011"/>
      <c r="O33" s="1133"/>
      <c r="P33" s="1133"/>
      <c r="Q33" s="1011"/>
    </row>
    <row r="34" spans="1:17" x14ac:dyDescent="0.25">
      <c r="A34" s="1011"/>
      <c r="B34" s="1011"/>
      <c r="C34" s="1011"/>
      <c r="D34" s="1011"/>
      <c r="E34" s="1011"/>
      <c r="F34" s="1011"/>
      <c r="G34" s="1011"/>
      <c r="H34" s="1011"/>
      <c r="I34" s="1011"/>
      <c r="J34" s="1011"/>
      <c r="K34" s="1011"/>
      <c r="L34" s="1011"/>
      <c r="M34" s="1011"/>
      <c r="N34" s="1011"/>
      <c r="O34" s="1133"/>
      <c r="P34" s="1133"/>
      <c r="Q34" s="1011"/>
    </row>
    <row r="35" spans="1:17" x14ac:dyDescent="0.25">
      <c r="A35" s="1011"/>
      <c r="B35" s="1011"/>
      <c r="C35" s="1011"/>
      <c r="D35" s="1011"/>
      <c r="E35" s="1011"/>
      <c r="F35" s="1011"/>
      <c r="G35" s="1011"/>
      <c r="H35" s="1011"/>
      <c r="I35" s="1011"/>
      <c r="J35" s="1011"/>
      <c r="K35" s="1011"/>
      <c r="L35" s="1011"/>
      <c r="M35" s="1011"/>
      <c r="N35" s="1011"/>
      <c r="O35" s="1133"/>
      <c r="P35" s="1133"/>
      <c r="Q35" s="1011"/>
    </row>
    <row r="36" spans="1:17" x14ac:dyDescent="0.25">
      <c r="A36" s="1011"/>
      <c r="B36" s="1011"/>
      <c r="C36" s="1011"/>
      <c r="D36" s="1011"/>
      <c r="E36" s="1011"/>
      <c r="F36" s="1011"/>
      <c r="G36" s="1011"/>
      <c r="H36" s="1011"/>
      <c r="I36" s="1011"/>
      <c r="J36" s="1011"/>
      <c r="K36" s="1011"/>
      <c r="L36" s="1011"/>
      <c r="M36" s="1011"/>
      <c r="N36" s="1011"/>
      <c r="O36" s="1133"/>
      <c r="P36" s="1133"/>
      <c r="Q36" s="1011"/>
    </row>
    <row r="37" spans="1:17" x14ac:dyDescent="0.25">
      <c r="A37" s="1011"/>
      <c r="B37" s="1011"/>
      <c r="C37" s="1011"/>
      <c r="D37" s="1011"/>
      <c r="E37" s="1011"/>
      <c r="F37" s="1011"/>
      <c r="G37" s="1011"/>
      <c r="H37" s="1011"/>
      <c r="I37" s="1011"/>
      <c r="J37" s="1011"/>
      <c r="K37" s="1011"/>
      <c r="L37" s="1011"/>
      <c r="M37" s="1011"/>
      <c r="N37" s="1011"/>
      <c r="O37" s="1133"/>
      <c r="P37" s="1133"/>
      <c r="Q37" s="1011"/>
    </row>
    <row r="38" spans="1:17" x14ac:dyDescent="0.25">
      <c r="A38" s="1011"/>
      <c r="B38" s="1011"/>
      <c r="C38" s="1011"/>
      <c r="D38" s="1011"/>
      <c r="E38" s="1011"/>
      <c r="F38" s="1011"/>
      <c r="G38" s="1011"/>
      <c r="H38" s="1011"/>
      <c r="I38" s="1011"/>
      <c r="J38" s="1011"/>
      <c r="K38" s="1011"/>
      <c r="L38" s="1011"/>
      <c r="M38" s="1011"/>
      <c r="N38" s="1011"/>
      <c r="O38" s="1133"/>
      <c r="P38" s="1133"/>
      <c r="Q38" s="1011"/>
    </row>
    <row r="39" spans="1:17" x14ac:dyDescent="0.25">
      <c r="A39" s="1011"/>
      <c r="B39" s="1011"/>
      <c r="C39" s="1011"/>
      <c r="D39" s="1011"/>
      <c r="E39" s="1011"/>
      <c r="F39" s="1011"/>
      <c r="G39" s="1011"/>
      <c r="H39" s="1011"/>
      <c r="I39" s="1011"/>
      <c r="J39" s="1011"/>
      <c r="K39" s="1011"/>
      <c r="L39" s="1011"/>
      <c r="M39" s="1011"/>
      <c r="N39" s="1011"/>
      <c r="O39" s="1133"/>
      <c r="P39" s="1133"/>
      <c r="Q39" s="1011"/>
    </row>
    <row r="40" spans="1:17" x14ac:dyDescent="0.25">
      <c r="A40" s="1011"/>
      <c r="B40" s="1011"/>
      <c r="C40" s="1011"/>
      <c r="D40" s="1011"/>
      <c r="E40" s="1011"/>
      <c r="F40" s="1011"/>
      <c r="G40" s="1011"/>
      <c r="H40" s="1011"/>
      <c r="I40" s="1011"/>
      <c r="J40" s="1011"/>
      <c r="K40" s="1011"/>
      <c r="L40" s="1011"/>
      <c r="M40" s="1011"/>
      <c r="N40" s="1011"/>
      <c r="O40" s="1133"/>
      <c r="P40" s="1133"/>
      <c r="Q40" s="1011"/>
    </row>
    <row r="41" spans="1:17" x14ac:dyDescent="0.25">
      <c r="A41" s="1011"/>
      <c r="B41" s="1011"/>
      <c r="C41" s="1011"/>
      <c r="D41" s="1011"/>
      <c r="E41" s="1011"/>
      <c r="F41" s="1011"/>
      <c r="G41" s="1011"/>
      <c r="H41" s="1011"/>
      <c r="I41" s="1011"/>
      <c r="J41" s="1011"/>
      <c r="K41" s="1011"/>
      <c r="L41" s="1011"/>
      <c r="M41" s="1011"/>
      <c r="N41" s="1011"/>
      <c r="O41" s="1133"/>
      <c r="P41" s="1133"/>
      <c r="Q41" s="1011"/>
    </row>
    <row r="42" spans="1:17" x14ac:dyDescent="0.25">
      <c r="A42" s="1011"/>
      <c r="B42" s="1011"/>
      <c r="C42" s="1011"/>
      <c r="D42" s="1011"/>
      <c r="E42" s="1011"/>
      <c r="F42" s="1011"/>
      <c r="G42" s="1011"/>
      <c r="H42" s="1011"/>
      <c r="I42" s="1011"/>
      <c r="J42" s="1011"/>
      <c r="K42" s="1011"/>
      <c r="L42" s="1011"/>
      <c r="M42" s="1011"/>
      <c r="N42" s="1011"/>
      <c r="O42" s="1133"/>
      <c r="P42" s="1133"/>
      <c r="Q42" s="1011"/>
    </row>
    <row r="43" spans="1:17" x14ac:dyDescent="0.25">
      <c r="A43" s="1011"/>
      <c r="B43" s="1011"/>
      <c r="C43" s="1011"/>
      <c r="D43" s="1011"/>
      <c r="E43" s="1011"/>
      <c r="F43" s="1011"/>
      <c r="G43" s="1011"/>
      <c r="H43" s="1011"/>
      <c r="I43" s="1011"/>
      <c r="J43" s="1011"/>
      <c r="K43" s="1011"/>
      <c r="L43" s="1011"/>
      <c r="M43" s="1011"/>
      <c r="N43" s="1011"/>
      <c r="O43" s="1133"/>
      <c r="P43" s="1133"/>
      <c r="Q43" s="1011"/>
    </row>
    <row r="44" spans="1:17" x14ac:dyDescent="0.25">
      <c r="A44" s="1011"/>
      <c r="B44" s="1011"/>
      <c r="C44" s="1011"/>
      <c r="D44" s="1011"/>
      <c r="E44" s="1011"/>
      <c r="F44" s="1011"/>
      <c r="G44" s="1011"/>
      <c r="H44" s="1011"/>
      <c r="I44" s="1011"/>
      <c r="J44" s="1011"/>
      <c r="K44" s="1011"/>
      <c r="L44" s="1011"/>
      <c r="M44" s="1011"/>
      <c r="N44" s="1011"/>
      <c r="O44" s="1133"/>
      <c r="P44" s="1133"/>
      <c r="Q44" s="1011"/>
    </row>
    <row r="45" spans="1:17" x14ac:dyDescent="0.25">
      <c r="A45" s="1011"/>
      <c r="B45" s="1011"/>
      <c r="C45" s="1011"/>
      <c r="D45" s="1011"/>
      <c r="E45" s="1011"/>
      <c r="F45" s="1011"/>
      <c r="G45" s="1011"/>
      <c r="H45" s="1011"/>
      <c r="I45" s="1011"/>
      <c r="J45" s="1011"/>
      <c r="K45" s="1011"/>
      <c r="L45" s="1011"/>
      <c r="M45" s="1011"/>
      <c r="N45" s="1011"/>
      <c r="O45" s="1133"/>
      <c r="P45" s="1133"/>
      <c r="Q45" s="1011"/>
    </row>
    <row r="46" spans="1:17" x14ac:dyDescent="0.25">
      <c r="A46" s="1011"/>
      <c r="B46" s="1011"/>
      <c r="C46" s="1011"/>
      <c r="D46" s="1011"/>
      <c r="E46" s="1011"/>
      <c r="F46" s="1011"/>
      <c r="G46" s="1011"/>
      <c r="H46" s="1011"/>
      <c r="I46" s="1011"/>
      <c r="J46" s="1011"/>
      <c r="K46" s="1011"/>
      <c r="L46" s="1011"/>
      <c r="M46" s="1011"/>
      <c r="N46" s="1011"/>
      <c r="O46" s="1133"/>
      <c r="P46" s="1133"/>
      <c r="Q46" s="1011"/>
    </row>
    <row r="47" spans="1:17" x14ac:dyDescent="0.25">
      <c r="A47" s="1011"/>
      <c r="B47" s="1011"/>
      <c r="C47" s="1011"/>
      <c r="D47" s="1011"/>
      <c r="E47" s="1011"/>
      <c r="F47" s="1011"/>
      <c r="G47" s="1011"/>
      <c r="H47" s="1011"/>
      <c r="I47" s="1011"/>
      <c r="J47" s="1011"/>
      <c r="K47" s="1011"/>
      <c r="L47" s="1011"/>
      <c r="M47" s="1011"/>
      <c r="N47" s="1011"/>
      <c r="O47" s="1133"/>
      <c r="P47" s="1133"/>
      <c r="Q47" s="1011"/>
    </row>
    <row r="48" spans="1:17" x14ac:dyDescent="0.25">
      <c r="A48" s="1011"/>
      <c r="B48" s="1011"/>
      <c r="C48" s="1011"/>
      <c r="D48" s="1011"/>
      <c r="E48" s="1011"/>
      <c r="F48" s="1011"/>
      <c r="G48" s="1011"/>
      <c r="H48" s="1011"/>
      <c r="I48" s="1011"/>
      <c r="J48" s="1011"/>
      <c r="K48" s="1011"/>
      <c r="L48" s="1011"/>
      <c r="M48" s="1011"/>
      <c r="N48" s="1011"/>
      <c r="O48" s="1133"/>
      <c r="P48" s="1133"/>
      <c r="Q48" s="1011"/>
    </row>
    <row r="49" spans="1:17" x14ac:dyDescent="0.25">
      <c r="A49" s="1011"/>
      <c r="B49" s="1011"/>
      <c r="C49" s="1011"/>
      <c r="D49" s="1011"/>
      <c r="E49" s="1011"/>
      <c r="F49" s="1011"/>
      <c r="G49" s="1011"/>
      <c r="H49" s="1011"/>
      <c r="I49" s="1011"/>
      <c r="J49" s="1011"/>
      <c r="K49" s="1011"/>
      <c r="L49" s="1011"/>
      <c r="M49" s="1011"/>
      <c r="N49" s="1011"/>
      <c r="O49" s="1133"/>
      <c r="P49" s="1133"/>
      <c r="Q49" s="1011"/>
    </row>
    <row r="50" spans="1:17" x14ac:dyDescent="0.25">
      <c r="A50" s="1011"/>
      <c r="B50" s="1011"/>
      <c r="C50" s="1011"/>
      <c r="D50" s="1011"/>
      <c r="E50" s="1011"/>
      <c r="F50" s="1011"/>
      <c r="G50" s="1011"/>
      <c r="H50" s="1011"/>
      <c r="I50" s="1011"/>
      <c r="J50" s="1011"/>
      <c r="K50" s="1011"/>
      <c r="L50" s="1011"/>
      <c r="M50" s="1011"/>
      <c r="N50" s="1011"/>
      <c r="O50" s="1133"/>
      <c r="P50" s="1133"/>
      <c r="Q50" s="1011"/>
    </row>
    <row r="51" spans="1:17" x14ac:dyDescent="0.25">
      <c r="A51" s="1011"/>
      <c r="B51" s="1011"/>
      <c r="C51" s="1011"/>
      <c r="D51" s="1011"/>
      <c r="E51" s="1011"/>
      <c r="F51" s="1011"/>
      <c r="G51" s="1011"/>
      <c r="H51" s="1011"/>
      <c r="I51" s="1011"/>
      <c r="J51" s="1011"/>
      <c r="K51" s="1011"/>
      <c r="L51" s="1011"/>
      <c r="M51" s="1011"/>
      <c r="N51" s="1011"/>
      <c r="O51" s="1133"/>
      <c r="P51" s="1133"/>
      <c r="Q51" s="1011"/>
    </row>
    <row r="52" spans="1:17" x14ac:dyDescent="0.25">
      <c r="A52" s="1011"/>
      <c r="B52" s="1011"/>
      <c r="C52" s="1011"/>
      <c r="D52" s="1011"/>
      <c r="E52" s="1011"/>
      <c r="F52" s="1011"/>
      <c r="G52" s="1011"/>
      <c r="H52" s="1011"/>
      <c r="I52" s="1011"/>
      <c r="J52" s="1011"/>
      <c r="K52" s="1011"/>
      <c r="L52" s="1011"/>
      <c r="M52" s="1011"/>
      <c r="N52" s="1011"/>
      <c r="O52" s="1133"/>
      <c r="P52" s="1133"/>
      <c r="Q52" s="1011"/>
    </row>
    <row r="53" spans="1:17" x14ac:dyDescent="0.25">
      <c r="A53" s="1011"/>
      <c r="B53" s="1011"/>
      <c r="C53" s="1011"/>
      <c r="D53" s="1011"/>
      <c r="E53" s="1011"/>
      <c r="F53" s="1011"/>
      <c r="G53" s="1011"/>
      <c r="H53" s="1011"/>
      <c r="I53" s="1011"/>
      <c r="J53" s="1011"/>
      <c r="K53" s="1011"/>
      <c r="L53" s="1011"/>
      <c r="M53" s="1011"/>
      <c r="N53" s="1011"/>
      <c r="O53" s="1133"/>
      <c r="P53" s="1133"/>
      <c r="Q53" s="1011"/>
    </row>
    <row r="54" spans="1:17" x14ac:dyDescent="0.25">
      <c r="A54" s="1011"/>
      <c r="B54" s="1011"/>
      <c r="C54" s="1011"/>
      <c r="D54" s="1011"/>
      <c r="E54" s="1011"/>
      <c r="F54" s="1011"/>
      <c r="G54" s="1011"/>
      <c r="H54" s="1011"/>
      <c r="I54" s="1011"/>
      <c r="J54" s="1011"/>
      <c r="K54" s="1011"/>
      <c r="L54" s="1011"/>
      <c r="M54" s="1011"/>
      <c r="N54" s="1011"/>
      <c r="O54" s="1133"/>
      <c r="P54" s="1133"/>
      <c r="Q54" s="1011"/>
    </row>
    <row r="55" spans="1:17" x14ac:dyDescent="0.25">
      <c r="A55" s="1011"/>
      <c r="B55" s="1011"/>
      <c r="C55" s="1011"/>
      <c r="D55" s="1011"/>
      <c r="E55" s="1011"/>
      <c r="F55" s="1011"/>
      <c r="G55" s="1011"/>
      <c r="H55" s="1011"/>
      <c r="I55" s="1011"/>
      <c r="J55" s="1011"/>
      <c r="K55" s="1011"/>
      <c r="L55" s="1011"/>
      <c r="M55" s="1011"/>
      <c r="N55" s="1011"/>
      <c r="O55" s="1133"/>
      <c r="P55" s="1133"/>
      <c r="Q55" s="1011"/>
    </row>
    <row r="56" spans="1:17" x14ac:dyDescent="0.25">
      <c r="A56" s="1011"/>
      <c r="B56" s="1011"/>
      <c r="C56" s="1011"/>
      <c r="D56" s="1011"/>
      <c r="E56" s="1011"/>
      <c r="F56" s="1011"/>
      <c r="G56" s="1011"/>
      <c r="H56" s="1011"/>
      <c r="I56" s="1011"/>
      <c r="J56" s="1011"/>
      <c r="K56" s="1011"/>
      <c r="L56" s="1011"/>
      <c r="M56" s="1011"/>
      <c r="N56" s="1011"/>
      <c r="O56" s="1133"/>
      <c r="P56" s="1133"/>
      <c r="Q56" s="1011"/>
    </row>
    <row r="57" spans="1:17" x14ac:dyDescent="0.25">
      <c r="A57" s="1011"/>
      <c r="B57" s="1011"/>
      <c r="C57" s="1011"/>
      <c r="D57" s="1011"/>
      <c r="E57" s="1011"/>
      <c r="F57" s="1011"/>
      <c r="G57" s="1011"/>
      <c r="H57" s="1011"/>
      <c r="I57" s="1011"/>
      <c r="J57" s="1011"/>
      <c r="K57" s="1011"/>
      <c r="L57" s="1011"/>
      <c r="M57" s="1011"/>
      <c r="N57" s="1011"/>
      <c r="O57" s="1133"/>
      <c r="P57" s="1133"/>
      <c r="Q57" s="1011"/>
    </row>
    <row r="58" spans="1:17" x14ac:dyDescent="0.25">
      <c r="A58" s="1011"/>
      <c r="B58" s="1011"/>
      <c r="C58" s="1011"/>
      <c r="D58" s="1011"/>
      <c r="E58" s="1011"/>
      <c r="F58" s="1011"/>
      <c r="G58" s="1011"/>
      <c r="H58" s="1011"/>
      <c r="I58" s="1011"/>
      <c r="J58" s="1011"/>
      <c r="K58" s="1011"/>
      <c r="L58" s="1011"/>
      <c r="M58" s="1011"/>
      <c r="N58" s="1011"/>
      <c r="O58" s="1133"/>
      <c r="P58" s="1133"/>
      <c r="Q58" s="1011"/>
    </row>
    <row r="59" spans="1:17" x14ac:dyDescent="0.25">
      <c r="A59" s="1011"/>
      <c r="B59" s="1011"/>
      <c r="C59" s="1011"/>
      <c r="D59" s="1011"/>
      <c r="E59" s="1011"/>
      <c r="F59" s="1011"/>
      <c r="G59" s="1011"/>
      <c r="H59" s="1011"/>
      <c r="I59" s="1011"/>
      <c r="J59" s="1011"/>
      <c r="K59" s="1011"/>
      <c r="L59" s="1011"/>
      <c r="M59" s="1011"/>
      <c r="N59" s="1011"/>
      <c r="O59" s="1133"/>
      <c r="P59" s="1133"/>
      <c r="Q59" s="1011"/>
    </row>
    <row r="60" spans="1:17" x14ac:dyDescent="0.25">
      <c r="A60" s="1011"/>
      <c r="B60" s="1011"/>
      <c r="C60" s="1011"/>
      <c r="D60" s="1011"/>
      <c r="E60" s="1011"/>
      <c r="F60" s="1011"/>
      <c r="G60" s="1011"/>
      <c r="H60" s="1011"/>
      <c r="I60" s="1011"/>
      <c r="J60" s="1011"/>
      <c r="K60" s="1011"/>
      <c r="L60" s="1011"/>
      <c r="M60" s="1011"/>
      <c r="N60" s="1011"/>
      <c r="O60" s="1133"/>
      <c r="P60" s="1133"/>
      <c r="Q60" s="1011"/>
    </row>
    <row r="61" spans="1:17" x14ac:dyDescent="0.25">
      <c r="A61" s="1011"/>
      <c r="B61" s="1011"/>
      <c r="C61" s="1011"/>
      <c r="D61" s="1011"/>
      <c r="E61" s="1011"/>
      <c r="F61" s="1011"/>
      <c r="G61" s="1011"/>
      <c r="H61" s="1011"/>
      <c r="I61" s="1011"/>
      <c r="J61" s="1011"/>
      <c r="K61" s="1011"/>
      <c r="L61" s="1011"/>
      <c r="M61" s="1011"/>
      <c r="N61" s="1011"/>
      <c r="O61" s="1133"/>
      <c r="P61" s="1133"/>
      <c r="Q61" s="1011"/>
    </row>
    <row r="62" spans="1:17" x14ac:dyDescent="0.25">
      <c r="A62" s="1011"/>
      <c r="B62" s="1011"/>
      <c r="C62" s="1011"/>
      <c r="D62" s="1011"/>
      <c r="E62" s="1011"/>
      <c r="F62" s="1011"/>
      <c r="G62" s="1011"/>
      <c r="H62" s="1011"/>
      <c r="I62" s="1011"/>
      <c r="J62" s="1011"/>
      <c r="K62" s="1011"/>
      <c r="L62" s="1011"/>
      <c r="M62" s="1011"/>
      <c r="N62" s="1011"/>
      <c r="O62" s="1133"/>
      <c r="P62" s="1133"/>
      <c r="Q62" s="1011"/>
    </row>
    <row r="63" spans="1:17" x14ac:dyDescent="0.25">
      <c r="A63" s="1011"/>
      <c r="B63" s="1011"/>
      <c r="C63" s="1011"/>
      <c r="D63" s="1011"/>
      <c r="E63" s="1011"/>
      <c r="F63" s="1011"/>
      <c r="G63" s="1011"/>
      <c r="H63" s="1011"/>
      <c r="I63" s="1011"/>
      <c r="J63" s="1011"/>
      <c r="K63" s="1011"/>
      <c r="L63" s="1011"/>
      <c r="M63" s="1011"/>
      <c r="N63" s="1011"/>
      <c r="O63" s="1133"/>
      <c r="P63" s="1133"/>
      <c r="Q63" s="1011"/>
    </row>
    <row r="64" spans="1:17" x14ac:dyDescent="0.25">
      <c r="A64" s="1011"/>
      <c r="B64" s="1011"/>
      <c r="C64" s="1011"/>
      <c r="D64" s="1011"/>
      <c r="E64" s="1011"/>
      <c r="F64" s="1011"/>
      <c r="G64" s="1011"/>
      <c r="H64" s="1011"/>
      <c r="I64" s="1011"/>
      <c r="J64" s="1011"/>
      <c r="K64" s="1011"/>
      <c r="L64" s="1011"/>
      <c r="M64" s="1011"/>
      <c r="N64" s="1011"/>
      <c r="O64" s="1133"/>
      <c r="P64" s="1133"/>
      <c r="Q64" s="1011"/>
    </row>
    <row r="65" spans="1:17" x14ac:dyDescent="0.25">
      <c r="A65" s="1011"/>
      <c r="B65" s="1011"/>
      <c r="C65" s="1011"/>
      <c r="D65" s="1011"/>
      <c r="E65" s="1011"/>
      <c r="F65" s="1011"/>
      <c r="G65" s="1011"/>
      <c r="H65" s="1011"/>
      <c r="I65" s="1011"/>
      <c r="J65" s="1011"/>
      <c r="K65" s="1011"/>
      <c r="L65" s="1011"/>
      <c r="M65" s="1011"/>
      <c r="N65" s="1011"/>
      <c r="O65" s="1133"/>
      <c r="P65" s="1133"/>
      <c r="Q65" s="1011"/>
    </row>
    <row r="66" spans="1:17" x14ac:dyDescent="0.25">
      <c r="A66" s="1011"/>
      <c r="B66" s="1011"/>
      <c r="C66" s="1011"/>
      <c r="D66" s="1011"/>
      <c r="E66" s="1011"/>
      <c r="F66" s="1011"/>
      <c r="G66" s="1011"/>
      <c r="H66" s="1011"/>
      <c r="I66" s="1011"/>
      <c r="J66" s="1011"/>
      <c r="K66" s="1011"/>
      <c r="L66" s="1011"/>
      <c r="M66" s="1011"/>
      <c r="N66" s="1011"/>
      <c r="O66" s="1133"/>
      <c r="P66" s="1133"/>
      <c r="Q66" s="1011"/>
    </row>
    <row r="67" spans="1:17" x14ac:dyDescent="0.25">
      <c r="A67" s="1011"/>
      <c r="B67" s="1011"/>
      <c r="C67" s="1011"/>
      <c r="D67" s="1011"/>
      <c r="E67" s="1011"/>
      <c r="F67" s="1011"/>
      <c r="G67" s="1011"/>
      <c r="H67" s="1011"/>
      <c r="I67" s="1011"/>
      <c r="J67" s="1011"/>
      <c r="K67" s="1011"/>
      <c r="L67" s="1011"/>
      <c r="M67" s="1011"/>
      <c r="N67" s="1011"/>
      <c r="O67" s="1133"/>
      <c r="P67" s="1133"/>
      <c r="Q67" s="1011"/>
    </row>
    <row r="68" spans="1:17" x14ac:dyDescent="0.25">
      <c r="A68" s="1011"/>
      <c r="B68" s="1011"/>
      <c r="C68" s="1011"/>
      <c r="D68" s="1011"/>
      <c r="E68" s="1011"/>
      <c r="F68" s="1011"/>
      <c r="G68" s="1011"/>
      <c r="H68" s="1011"/>
      <c r="I68" s="1011"/>
      <c r="J68" s="1011"/>
      <c r="K68" s="1011"/>
      <c r="L68" s="1011"/>
      <c r="M68" s="1011"/>
      <c r="N68" s="1011"/>
      <c r="O68" s="1133"/>
      <c r="P68" s="1133"/>
      <c r="Q68" s="1011"/>
    </row>
    <row r="69" spans="1:17" x14ac:dyDescent="0.25">
      <c r="A69" s="1011"/>
      <c r="B69" s="1011"/>
      <c r="C69" s="1011"/>
      <c r="D69" s="1011"/>
      <c r="E69" s="1011"/>
      <c r="F69" s="1011"/>
      <c r="G69" s="1011"/>
      <c r="H69" s="1011"/>
      <c r="I69" s="1011"/>
      <c r="J69" s="1011"/>
      <c r="K69" s="1011"/>
      <c r="L69" s="1011"/>
      <c r="M69" s="1011"/>
      <c r="N69" s="1011"/>
      <c r="O69" s="1133"/>
      <c r="P69" s="1133"/>
      <c r="Q69" s="1011"/>
    </row>
    <row r="70" spans="1:17" x14ac:dyDescent="0.25">
      <c r="A70" s="1011"/>
      <c r="B70" s="1011"/>
      <c r="C70" s="1011"/>
      <c r="D70" s="1011"/>
      <c r="E70" s="1011"/>
      <c r="F70" s="1011"/>
      <c r="G70" s="1011"/>
      <c r="H70" s="1011"/>
      <c r="I70" s="1011"/>
      <c r="J70" s="1011"/>
      <c r="K70" s="1011"/>
      <c r="L70" s="1011"/>
      <c r="M70" s="1011"/>
      <c r="N70" s="1011"/>
      <c r="O70" s="1133"/>
      <c r="P70" s="1133"/>
      <c r="Q70" s="1011"/>
    </row>
    <row r="71" spans="1:17" x14ac:dyDescent="0.25">
      <c r="A71" s="1011"/>
      <c r="B71" s="1011"/>
      <c r="C71" s="1011"/>
      <c r="D71" s="1011"/>
      <c r="E71" s="1011"/>
      <c r="F71" s="1011"/>
      <c r="G71" s="1011"/>
      <c r="H71" s="1011"/>
      <c r="I71" s="1011"/>
      <c r="J71" s="1011"/>
      <c r="K71" s="1011"/>
      <c r="L71" s="1011"/>
      <c r="M71" s="1011"/>
      <c r="N71" s="1011"/>
      <c r="O71" s="1133"/>
      <c r="P71" s="1133"/>
      <c r="Q71" s="1011"/>
    </row>
    <row r="72" spans="1:17" x14ac:dyDescent="0.25">
      <c r="A72" s="1011"/>
      <c r="B72" s="1011"/>
      <c r="C72" s="1011"/>
      <c r="D72" s="1011"/>
      <c r="E72" s="1011"/>
      <c r="F72" s="1011"/>
      <c r="G72" s="1011"/>
      <c r="H72" s="1011"/>
      <c r="I72" s="1011"/>
      <c r="J72" s="1011"/>
      <c r="K72" s="1011"/>
      <c r="L72" s="1011"/>
      <c r="M72" s="1011"/>
      <c r="N72" s="1011"/>
      <c r="O72" s="1133"/>
      <c r="P72" s="1133"/>
      <c r="Q72" s="1011"/>
    </row>
    <row r="73" spans="1:17" x14ac:dyDescent="0.25">
      <c r="A73" s="1011"/>
      <c r="B73" s="1011"/>
      <c r="C73" s="1011"/>
      <c r="D73" s="1011"/>
      <c r="E73" s="1011"/>
      <c r="F73" s="1011"/>
      <c r="G73" s="1011"/>
      <c r="H73" s="1011"/>
      <c r="I73" s="1011"/>
      <c r="J73" s="1011"/>
      <c r="K73" s="1011"/>
      <c r="L73" s="1011"/>
      <c r="M73" s="1011"/>
      <c r="N73" s="1011"/>
      <c r="O73" s="1133"/>
      <c r="P73" s="1133"/>
      <c r="Q73" s="1011"/>
    </row>
    <row r="74" spans="1:17" x14ac:dyDescent="0.25">
      <c r="A74" s="1011"/>
      <c r="B74" s="1011"/>
      <c r="C74" s="1011"/>
      <c r="D74" s="1011"/>
      <c r="E74" s="1011"/>
      <c r="F74" s="1011"/>
      <c r="G74" s="1011"/>
      <c r="H74" s="1011"/>
      <c r="I74" s="1011"/>
      <c r="J74" s="1011"/>
      <c r="K74" s="1011"/>
      <c r="L74" s="1011"/>
      <c r="M74" s="1011"/>
      <c r="N74" s="1011"/>
      <c r="O74" s="1133"/>
      <c r="P74" s="1133"/>
      <c r="Q74" s="1011"/>
    </row>
    <row r="75" spans="1:17" x14ac:dyDescent="0.25">
      <c r="A75" s="1011"/>
      <c r="B75" s="1011"/>
      <c r="C75" s="1011"/>
      <c r="D75" s="1011"/>
      <c r="E75" s="1011"/>
      <c r="F75" s="1011"/>
      <c r="G75" s="1011"/>
      <c r="H75" s="1011"/>
      <c r="I75" s="1011"/>
      <c r="J75" s="1011"/>
      <c r="K75" s="1011"/>
      <c r="L75" s="1011"/>
      <c r="M75" s="1011"/>
      <c r="N75" s="1011"/>
      <c r="O75" s="1133"/>
      <c r="P75" s="1133"/>
      <c r="Q75" s="1011"/>
    </row>
    <row r="76" spans="1:17" x14ac:dyDescent="0.25">
      <c r="A76" s="1011"/>
      <c r="B76" s="1011"/>
      <c r="C76" s="1011"/>
      <c r="D76" s="1011"/>
      <c r="E76" s="1011"/>
      <c r="F76" s="1011"/>
      <c r="G76" s="1011"/>
      <c r="H76" s="1011"/>
      <c r="I76" s="1011"/>
      <c r="J76" s="1011"/>
      <c r="K76" s="1011"/>
      <c r="L76" s="1011"/>
      <c r="M76" s="1011"/>
      <c r="N76" s="1011"/>
      <c r="O76" s="1133"/>
      <c r="P76" s="1133"/>
      <c r="Q76" s="1011"/>
    </row>
    <row r="77" spans="1:17" x14ac:dyDescent="0.25">
      <c r="A77" s="1011"/>
      <c r="B77" s="1011"/>
      <c r="C77" s="1011"/>
      <c r="D77" s="1011"/>
      <c r="E77" s="1011"/>
      <c r="F77" s="1011"/>
      <c r="G77" s="1011"/>
      <c r="H77" s="1011"/>
      <c r="I77" s="1011"/>
      <c r="J77" s="1011"/>
      <c r="K77" s="1011"/>
      <c r="L77" s="1011"/>
      <c r="M77" s="1011"/>
      <c r="N77" s="1011"/>
      <c r="O77" s="1133"/>
      <c r="P77" s="1133"/>
      <c r="Q77" s="1011"/>
    </row>
    <row r="78" spans="1:17" x14ac:dyDescent="0.25">
      <c r="A78" s="1011"/>
      <c r="B78" s="1011"/>
      <c r="C78" s="1011"/>
      <c r="D78" s="1011"/>
      <c r="E78" s="1011"/>
      <c r="F78" s="1011"/>
      <c r="G78" s="1011"/>
      <c r="H78" s="1011"/>
      <c r="I78" s="1011"/>
      <c r="J78" s="1011"/>
      <c r="K78" s="1011"/>
      <c r="L78" s="1011"/>
      <c r="M78" s="1011"/>
      <c r="N78" s="1011"/>
      <c r="O78" s="1133"/>
      <c r="P78" s="1133"/>
      <c r="Q78" s="1011"/>
    </row>
    <row r="79" spans="1:17" x14ac:dyDescent="0.25">
      <c r="A79" s="1011"/>
      <c r="B79" s="1011"/>
      <c r="C79" s="1011"/>
      <c r="D79" s="1011"/>
      <c r="E79" s="1011"/>
      <c r="F79" s="1011"/>
      <c r="G79" s="1011"/>
      <c r="H79" s="1011"/>
      <c r="I79" s="1011"/>
      <c r="J79" s="1011"/>
      <c r="K79" s="1011"/>
      <c r="L79" s="1011"/>
      <c r="M79" s="1011"/>
      <c r="N79" s="1011"/>
      <c r="O79" s="1133"/>
      <c r="P79" s="1133"/>
      <c r="Q79" s="1011"/>
    </row>
    <row r="80" spans="1:17" x14ac:dyDescent="0.25">
      <c r="A80" s="1011"/>
      <c r="B80" s="1011"/>
      <c r="C80" s="1011"/>
      <c r="D80" s="1011"/>
      <c r="E80" s="1011"/>
      <c r="F80" s="1011"/>
      <c r="G80" s="1011"/>
      <c r="H80" s="1011"/>
      <c r="I80" s="1011"/>
      <c r="J80" s="1011"/>
      <c r="K80" s="1011"/>
      <c r="L80" s="1011"/>
      <c r="M80" s="1011"/>
      <c r="N80" s="1011"/>
      <c r="O80" s="1133"/>
      <c r="P80" s="1133"/>
      <c r="Q80" s="1011"/>
    </row>
    <row r="81" spans="1:17" x14ac:dyDescent="0.25">
      <c r="A81" s="1011"/>
      <c r="B81" s="1011"/>
      <c r="C81" s="1011"/>
      <c r="D81" s="1011"/>
      <c r="E81" s="1011"/>
      <c r="F81" s="1011"/>
      <c r="G81" s="1011"/>
      <c r="H81" s="1011"/>
      <c r="I81" s="1011"/>
      <c r="J81" s="1011"/>
      <c r="K81" s="1011"/>
      <c r="L81" s="1011"/>
      <c r="M81" s="1011"/>
      <c r="N81" s="1011"/>
      <c r="O81" s="1133"/>
      <c r="P81" s="1133"/>
      <c r="Q81" s="1011"/>
    </row>
    <row r="82" spans="1:17" x14ac:dyDescent="0.25">
      <c r="A82" s="1011"/>
      <c r="B82" s="1011"/>
      <c r="C82" s="1011"/>
      <c r="D82" s="1011"/>
      <c r="E82" s="1011"/>
      <c r="F82" s="1011"/>
      <c r="G82" s="1011"/>
      <c r="H82" s="1011"/>
      <c r="I82" s="1011"/>
      <c r="J82" s="1011"/>
      <c r="K82" s="1011"/>
      <c r="L82" s="1011"/>
      <c r="M82" s="1011"/>
      <c r="N82" s="1011"/>
      <c r="O82" s="1133"/>
      <c r="P82" s="1133"/>
      <c r="Q82" s="1011"/>
    </row>
    <row r="83" spans="1:17" x14ac:dyDescent="0.25">
      <c r="A83" s="1011"/>
      <c r="B83" s="1011"/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  <c r="M83" s="1011"/>
      <c r="N83" s="1011"/>
      <c r="O83" s="1133"/>
      <c r="P83" s="1133"/>
      <c r="Q83" s="1011"/>
    </row>
    <row r="84" spans="1:17" x14ac:dyDescent="0.25">
      <c r="A84" s="1011"/>
      <c r="B84" s="1011"/>
      <c r="C84" s="1011"/>
      <c r="D84" s="1011"/>
      <c r="E84" s="1011"/>
      <c r="F84" s="1011"/>
      <c r="G84" s="1011"/>
      <c r="H84" s="1011"/>
      <c r="I84" s="1011"/>
      <c r="J84" s="1011"/>
      <c r="K84" s="1011"/>
      <c r="L84" s="1011"/>
      <c r="M84" s="1011"/>
      <c r="N84" s="1011"/>
      <c r="O84" s="1133"/>
      <c r="P84" s="1133"/>
      <c r="Q84" s="1011"/>
    </row>
    <row r="85" spans="1:17" x14ac:dyDescent="0.25">
      <c r="A85" s="1011"/>
      <c r="B85" s="1011"/>
      <c r="C85" s="1011"/>
      <c r="D85" s="1011"/>
      <c r="E85" s="1011"/>
      <c r="F85" s="1011"/>
      <c r="G85" s="1011"/>
      <c r="H85" s="1011"/>
      <c r="I85" s="1011"/>
      <c r="J85" s="1011"/>
      <c r="K85" s="1011"/>
      <c r="L85" s="1011"/>
      <c r="M85" s="1011"/>
      <c r="N85" s="1011"/>
      <c r="O85" s="1133"/>
      <c r="P85" s="1133"/>
      <c r="Q85" s="1011"/>
    </row>
    <row r="86" spans="1:17" x14ac:dyDescent="0.25">
      <c r="A86" s="1011"/>
      <c r="B86" s="1011"/>
      <c r="C86" s="1011"/>
      <c r="D86" s="1011"/>
      <c r="E86" s="1011"/>
      <c r="F86" s="1011"/>
      <c r="G86" s="1011"/>
      <c r="H86" s="1011"/>
      <c r="I86" s="1011"/>
      <c r="J86" s="1011"/>
      <c r="K86" s="1011"/>
      <c r="L86" s="1011"/>
      <c r="M86" s="1011"/>
      <c r="N86" s="1011"/>
      <c r="O86" s="1133"/>
      <c r="P86" s="1133"/>
      <c r="Q86" s="1011"/>
    </row>
    <row r="87" spans="1:17" x14ac:dyDescent="0.25">
      <c r="A87" s="1011"/>
      <c r="B87" s="1011"/>
      <c r="C87" s="1011"/>
      <c r="D87" s="1011"/>
      <c r="E87" s="1011"/>
      <c r="F87" s="1011"/>
      <c r="G87" s="1011"/>
      <c r="H87" s="1011"/>
      <c r="I87" s="1011"/>
      <c r="J87" s="1011"/>
      <c r="K87" s="1011"/>
      <c r="L87" s="1011"/>
      <c r="M87" s="1011"/>
      <c r="N87" s="1011"/>
      <c r="O87" s="1133"/>
      <c r="P87" s="1133"/>
      <c r="Q87" s="1011"/>
    </row>
    <row r="88" spans="1:17" x14ac:dyDescent="0.25">
      <c r="A88" s="1011"/>
      <c r="B88" s="1011"/>
      <c r="C88" s="1011"/>
      <c r="D88" s="1011"/>
      <c r="E88" s="1011"/>
      <c r="F88" s="1011"/>
      <c r="G88" s="1011"/>
      <c r="H88" s="1011"/>
      <c r="I88" s="1011"/>
      <c r="J88" s="1011"/>
      <c r="K88" s="1011"/>
      <c r="L88" s="1011"/>
      <c r="M88" s="1011"/>
      <c r="N88" s="1011"/>
      <c r="O88" s="1133"/>
      <c r="P88" s="1133"/>
      <c r="Q88" s="1011"/>
    </row>
    <row r="89" spans="1:17" x14ac:dyDescent="0.25">
      <c r="A89" s="1011"/>
      <c r="B89" s="1011"/>
      <c r="C89" s="1011"/>
      <c r="D89" s="1011"/>
      <c r="E89" s="1011"/>
      <c r="F89" s="1011"/>
      <c r="G89" s="1011"/>
      <c r="H89" s="1011"/>
      <c r="I89" s="1011"/>
      <c r="J89" s="1011"/>
      <c r="K89" s="1011"/>
      <c r="L89" s="1011"/>
      <c r="M89" s="1011"/>
      <c r="N89" s="1011"/>
      <c r="O89" s="1133"/>
      <c r="P89" s="1133"/>
      <c r="Q89" s="1011"/>
    </row>
    <row r="90" spans="1:17" x14ac:dyDescent="0.25">
      <c r="A90" s="1011"/>
      <c r="B90" s="1011"/>
      <c r="C90" s="1011"/>
      <c r="D90" s="1011"/>
      <c r="E90" s="1011"/>
      <c r="F90" s="1011"/>
      <c r="G90" s="1011"/>
      <c r="H90" s="1011"/>
      <c r="I90" s="1011"/>
      <c r="J90" s="1011"/>
      <c r="K90" s="1011"/>
      <c r="L90" s="1011"/>
      <c r="M90" s="1011"/>
      <c r="N90" s="1011"/>
      <c r="O90" s="1133"/>
      <c r="P90" s="1133"/>
      <c r="Q90" s="1011"/>
    </row>
    <row r="91" spans="1:17" x14ac:dyDescent="0.25">
      <c r="A91" s="1011"/>
      <c r="B91" s="1011"/>
      <c r="C91" s="1011"/>
      <c r="D91" s="1011"/>
      <c r="E91" s="1011"/>
      <c r="F91" s="1011"/>
      <c r="G91" s="1011"/>
      <c r="H91" s="1011"/>
      <c r="I91" s="1011"/>
      <c r="J91" s="1011"/>
      <c r="K91" s="1011"/>
      <c r="L91" s="1011"/>
      <c r="M91" s="1011"/>
      <c r="N91" s="1011"/>
      <c r="O91" s="1133"/>
      <c r="P91" s="1133"/>
      <c r="Q91" s="1011"/>
    </row>
    <row r="92" spans="1:17" x14ac:dyDescent="0.25">
      <c r="A92" s="1011"/>
      <c r="B92" s="1011"/>
      <c r="C92" s="1011"/>
      <c r="D92" s="1011"/>
      <c r="E92" s="1011"/>
      <c r="F92" s="1011"/>
      <c r="G92" s="1011"/>
      <c r="H92" s="1011"/>
      <c r="I92" s="1011"/>
      <c r="J92" s="1011"/>
      <c r="K92" s="1011"/>
      <c r="L92" s="1011"/>
      <c r="M92" s="1011"/>
      <c r="N92" s="1011"/>
      <c r="O92" s="1133"/>
      <c r="P92" s="1133"/>
      <c r="Q92" s="1011"/>
    </row>
    <row r="93" spans="1:17" x14ac:dyDescent="0.25">
      <c r="A93" s="1011"/>
      <c r="B93" s="1011"/>
      <c r="C93" s="1011"/>
      <c r="D93" s="1011"/>
      <c r="E93" s="1011"/>
      <c r="F93" s="1011"/>
      <c r="G93" s="1011"/>
      <c r="H93" s="1011"/>
      <c r="I93" s="1011"/>
      <c r="J93" s="1011"/>
      <c r="K93" s="1011"/>
      <c r="L93" s="1011"/>
      <c r="M93" s="1011"/>
      <c r="N93" s="1011"/>
      <c r="O93" s="1133"/>
      <c r="P93" s="1133"/>
      <c r="Q93" s="1011"/>
    </row>
    <row r="94" spans="1:17" x14ac:dyDescent="0.25">
      <c r="A94" s="1011"/>
      <c r="B94" s="1011"/>
      <c r="C94" s="1011"/>
      <c r="D94" s="1011"/>
      <c r="E94" s="1011"/>
      <c r="F94" s="1011"/>
      <c r="G94" s="1011"/>
      <c r="H94" s="1011"/>
      <c r="I94" s="1011"/>
      <c r="J94" s="1011"/>
      <c r="K94" s="1011"/>
      <c r="L94" s="1011"/>
      <c r="M94" s="1011"/>
      <c r="N94" s="1011"/>
      <c r="O94" s="1133"/>
      <c r="P94" s="1133"/>
      <c r="Q94" s="1011"/>
    </row>
    <row r="95" spans="1:17" x14ac:dyDescent="0.25">
      <c r="A95" s="1011"/>
      <c r="B95" s="1011"/>
      <c r="C95" s="1011"/>
      <c r="D95" s="1011"/>
      <c r="E95" s="1011"/>
      <c r="F95" s="1011"/>
      <c r="G95" s="1011"/>
      <c r="H95" s="1011"/>
      <c r="I95" s="1011"/>
      <c r="J95" s="1011"/>
      <c r="K95" s="1011"/>
      <c r="L95" s="1011"/>
      <c r="M95" s="1011"/>
      <c r="N95" s="1011"/>
      <c r="O95" s="1133"/>
      <c r="P95" s="1133"/>
      <c r="Q95" s="1011"/>
    </row>
    <row r="96" spans="1:17" x14ac:dyDescent="0.25">
      <c r="A96" s="1011"/>
      <c r="B96" s="1011"/>
      <c r="C96" s="1011"/>
      <c r="D96" s="1011"/>
      <c r="E96" s="1011"/>
      <c r="F96" s="1011"/>
      <c r="G96" s="1011"/>
      <c r="H96" s="1011"/>
      <c r="I96" s="1011"/>
      <c r="J96" s="1011"/>
      <c r="K96" s="1011"/>
      <c r="L96" s="1011"/>
      <c r="M96" s="1011"/>
      <c r="N96" s="1011"/>
      <c r="O96" s="1133"/>
      <c r="P96" s="1133"/>
      <c r="Q96" s="1011"/>
    </row>
    <row r="97" spans="1:17" x14ac:dyDescent="0.25">
      <c r="A97" s="1011"/>
      <c r="B97" s="1011"/>
      <c r="C97" s="1011"/>
      <c r="D97" s="1011"/>
      <c r="E97" s="1011"/>
      <c r="F97" s="1011"/>
      <c r="G97" s="1011"/>
      <c r="H97" s="1011"/>
      <c r="I97" s="1011"/>
      <c r="J97" s="1011"/>
      <c r="K97" s="1011"/>
      <c r="L97" s="1011"/>
      <c r="M97" s="1011"/>
      <c r="N97" s="1011"/>
      <c r="O97" s="1133"/>
      <c r="P97" s="1133"/>
      <c r="Q97" s="1011"/>
    </row>
    <row r="98" spans="1:17" x14ac:dyDescent="0.25">
      <c r="A98" s="1011"/>
      <c r="B98" s="1011"/>
      <c r="C98" s="1011"/>
      <c r="D98" s="1011"/>
      <c r="E98" s="1011"/>
      <c r="F98" s="1011"/>
      <c r="G98" s="1011"/>
      <c r="H98" s="1011"/>
      <c r="I98" s="1011"/>
      <c r="J98" s="1011"/>
      <c r="K98" s="1011"/>
      <c r="L98" s="1011"/>
      <c r="M98" s="1011"/>
      <c r="N98" s="1011"/>
      <c r="O98" s="1133"/>
      <c r="P98" s="1133"/>
      <c r="Q98" s="1011"/>
    </row>
    <row r="99" spans="1:17" x14ac:dyDescent="0.25">
      <c r="A99" s="1011"/>
      <c r="B99" s="1011"/>
      <c r="C99" s="1011"/>
      <c r="D99" s="1011"/>
      <c r="E99" s="1011"/>
      <c r="F99" s="1011"/>
      <c r="G99" s="1011"/>
      <c r="H99" s="1011"/>
      <c r="I99" s="1011"/>
      <c r="J99" s="1011"/>
      <c r="K99" s="1011"/>
      <c r="L99" s="1011"/>
      <c r="M99" s="1011"/>
      <c r="N99" s="1011"/>
      <c r="O99" s="1133"/>
      <c r="P99" s="1133"/>
      <c r="Q99" s="1011"/>
    </row>
    <row r="100" spans="1:17" x14ac:dyDescent="0.25">
      <c r="A100" s="1011"/>
      <c r="B100" s="1011"/>
      <c r="C100" s="1011"/>
      <c r="D100" s="1011"/>
      <c r="E100" s="1011"/>
      <c r="F100" s="1011"/>
      <c r="G100" s="1011"/>
      <c r="H100" s="1011"/>
      <c r="I100" s="1011"/>
      <c r="J100" s="1011"/>
      <c r="K100" s="1011"/>
      <c r="L100" s="1011"/>
      <c r="M100" s="1011"/>
      <c r="N100" s="1011"/>
      <c r="O100" s="1133"/>
      <c r="P100" s="1133"/>
      <c r="Q100" s="1011"/>
    </row>
    <row r="101" spans="1:17" x14ac:dyDescent="0.25">
      <c r="A101" s="1011"/>
      <c r="B101" s="1011"/>
      <c r="C101" s="1011"/>
      <c r="D101" s="1011"/>
      <c r="E101" s="1011"/>
      <c r="F101" s="1011"/>
      <c r="G101" s="1011"/>
      <c r="H101" s="1011"/>
      <c r="I101" s="1011"/>
      <c r="J101" s="1011"/>
      <c r="K101" s="1011"/>
      <c r="L101" s="1011"/>
      <c r="M101" s="1011"/>
      <c r="N101" s="1011"/>
      <c r="O101" s="1133"/>
      <c r="P101" s="1133"/>
      <c r="Q101" s="1011"/>
    </row>
    <row r="102" spans="1:17" x14ac:dyDescent="0.25">
      <c r="A102" s="1011"/>
      <c r="B102" s="1011"/>
      <c r="C102" s="1011"/>
      <c r="D102" s="1011"/>
      <c r="E102" s="1011"/>
      <c r="F102" s="1011"/>
      <c r="G102" s="1011"/>
      <c r="H102" s="1011"/>
      <c r="I102" s="1011"/>
      <c r="J102" s="1011"/>
      <c r="K102" s="1011"/>
      <c r="L102" s="1011"/>
      <c r="M102" s="1011"/>
      <c r="N102" s="1011"/>
      <c r="O102" s="1133"/>
      <c r="P102" s="1133"/>
      <c r="Q102" s="1011"/>
    </row>
    <row r="103" spans="1:17" x14ac:dyDescent="0.25">
      <c r="A103" s="1011"/>
      <c r="B103" s="1011"/>
      <c r="C103" s="1011"/>
      <c r="D103" s="1011"/>
      <c r="E103" s="1011"/>
      <c r="F103" s="1011"/>
      <c r="G103" s="1011"/>
      <c r="H103" s="1011"/>
      <c r="I103" s="1011"/>
      <c r="J103" s="1011"/>
      <c r="K103" s="1011"/>
      <c r="L103" s="1011"/>
      <c r="M103" s="1011"/>
      <c r="N103" s="1011"/>
      <c r="O103" s="1133"/>
      <c r="P103" s="1133"/>
      <c r="Q103" s="1011"/>
    </row>
    <row r="104" spans="1:17" x14ac:dyDescent="0.25">
      <c r="A104" s="1011"/>
      <c r="B104" s="1011"/>
      <c r="C104" s="1011"/>
      <c r="D104" s="1011"/>
      <c r="E104" s="1011"/>
      <c r="F104" s="1011"/>
      <c r="G104" s="1011"/>
      <c r="H104" s="1011"/>
      <c r="I104" s="1011"/>
      <c r="J104" s="1011"/>
      <c r="K104" s="1011"/>
      <c r="L104" s="1011"/>
      <c r="M104" s="1011"/>
      <c r="N104" s="1011"/>
      <c r="O104" s="1133"/>
      <c r="P104" s="1133"/>
      <c r="Q104" s="1011"/>
    </row>
    <row r="105" spans="1:17" x14ac:dyDescent="0.25">
      <c r="A105" s="1011"/>
      <c r="B105" s="1011"/>
      <c r="C105" s="1011"/>
      <c r="D105" s="1011"/>
      <c r="E105" s="1011"/>
      <c r="F105" s="1011"/>
      <c r="G105" s="1011"/>
      <c r="H105" s="1011"/>
      <c r="I105" s="1011"/>
      <c r="J105" s="1011"/>
      <c r="K105" s="1011"/>
      <c r="L105" s="1011"/>
      <c r="M105" s="1011"/>
      <c r="N105" s="1011"/>
      <c r="O105" s="1133"/>
      <c r="P105" s="1133"/>
      <c r="Q105" s="1011"/>
    </row>
    <row r="106" spans="1:17" x14ac:dyDescent="0.25">
      <c r="A106" s="1011"/>
      <c r="B106" s="1011"/>
      <c r="C106" s="1011"/>
      <c r="D106" s="1011"/>
      <c r="E106" s="1011"/>
      <c r="F106" s="1011"/>
      <c r="G106" s="1011"/>
      <c r="H106" s="1011"/>
      <c r="I106" s="1011"/>
      <c r="J106" s="1011"/>
      <c r="K106" s="1011"/>
      <c r="L106" s="1011"/>
      <c r="M106" s="1011"/>
      <c r="N106" s="1011"/>
      <c r="O106" s="1133"/>
      <c r="P106" s="1133"/>
      <c r="Q106" s="1011"/>
    </row>
    <row r="107" spans="1:17" x14ac:dyDescent="0.25">
      <c r="A107" s="1011"/>
      <c r="B107" s="1011"/>
      <c r="C107" s="1011"/>
      <c r="D107" s="1011"/>
      <c r="E107" s="1011"/>
      <c r="F107" s="1011"/>
      <c r="G107" s="1011"/>
      <c r="H107" s="1011"/>
      <c r="I107" s="1011"/>
      <c r="J107" s="1011"/>
      <c r="K107" s="1011"/>
      <c r="L107" s="1011"/>
      <c r="M107" s="1011"/>
      <c r="N107" s="1011"/>
      <c r="O107" s="1133"/>
      <c r="P107" s="1133"/>
      <c r="Q107" s="1011"/>
    </row>
    <row r="108" spans="1:17" x14ac:dyDescent="0.25">
      <c r="A108" s="1011"/>
      <c r="B108" s="1011"/>
      <c r="C108" s="1011"/>
      <c r="D108" s="1011"/>
      <c r="E108" s="1011"/>
      <c r="F108" s="1011"/>
      <c r="G108" s="1011"/>
      <c r="H108" s="1011"/>
      <c r="I108" s="1011"/>
      <c r="J108" s="1011"/>
      <c r="K108" s="1011"/>
      <c r="L108" s="1011"/>
      <c r="M108" s="1011"/>
      <c r="N108" s="1011"/>
      <c r="O108" s="1133"/>
      <c r="P108" s="1133"/>
      <c r="Q108" s="1011"/>
    </row>
    <row r="109" spans="1:17" x14ac:dyDescent="0.25">
      <c r="A109" s="1011"/>
      <c r="B109" s="1011"/>
      <c r="C109" s="1011"/>
      <c r="D109" s="1011"/>
      <c r="E109" s="1011"/>
      <c r="F109" s="1011"/>
      <c r="G109" s="1011"/>
      <c r="H109" s="1011"/>
      <c r="I109" s="1011"/>
      <c r="J109" s="1011"/>
      <c r="K109" s="1011"/>
      <c r="L109" s="1011"/>
      <c r="M109" s="1011"/>
      <c r="N109" s="1011"/>
      <c r="O109" s="1133"/>
      <c r="P109" s="1133"/>
      <c r="Q109" s="1011"/>
    </row>
    <row r="110" spans="1:17" x14ac:dyDescent="0.25">
      <c r="A110" s="1011"/>
      <c r="B110" s="1011"/>
      <c r="C110" s="1011"/>
      <c r="D110" s="1011"/>
      <c r="E110" s="1011"/>
      <c r="F110" s="1011"/>
      <c r="G110" s="1011"/>
      <c r="H110" s="1011"/>
      <c r="I110" s="1011"/>
      <c r="J110" s="1011"/>
      <c r="K110" s="1011"/>
      <c r="L110" s="1011"/>
      <c r="M110" s="1011"/>
      <c r="N110" s="1011"/>
      <c r="O110" s="1133"/>
      <c r="P110" s="1133"/>
      <c r="Q110" s="1011"/>
    </row>
    <row r="111" spans="1:17" x14ac:dyDescent="0.25">
      <c r="A111" s="1011"/>
      <c r="B111" s="1011"/>
      <c r="C111" s="1011"/>
      <c r="D111" s="1011"/>
      <c r="E111" s="1011"/>
      <c r="F111" s="1011"/>
      <c r="G111" s="1011"/>
      <c r="H111" s="1011"/>
      <c r="I111" s="1011"/>
      <c r="J111" s="1011"/>
      <c r="K111" s="1011"/>
      <c r="L111" s="1011"/>
      <c r="M111" s="1011"/>
      <c r="N111" s="1011"/>
      <c r="O111" s="1133"/>
      <c r="P111" s="1133"/>
      <c r="Q111" s="1011"/>
    </row>
    <row r="112" spans="1:17" x14ac:dyDescent="0.25">
      <c r="A112" s="1011"/>
      <c r="B112" s="1011"/>
      <c r="C112" s="1011"/>
      <c r="D112" s="1011"/>
      <c r="E112" s="1011"/>
      <c r="F112" s="1011"/>
      <c r="G112" s="1011"/>
      <c r="H112" s="1011"/>
      <c r="I112" s="1011"/>
      <c r="J112" s="1011"/>
      <c r="K112" s="1011"/>
      <c r="L112" s="1011"/>
      <c r="M112" s="1011"/>
      <c r="N112" s="1011"/>
      <c r="O112" s="1133"/>
      <c r="P112" s="1133"/>
      <c r="Q112" s="1011"/>
    </row>
    <row r="113" spans="1:17" x14ac:dyDescent="0.25">
      <c r="A113" s="1011"/>
      <c r="B113" s="1011"/>
      <c r="C113" s="1011"/>
      <c r="D113" s="1011"/>
      <c r="E113" s="1011"/>
      <c r="F113" s="1011"/>
      <c r="G113" s="1011"/>
      <c r="H113" s="1011"/>
      <c r="I113" s="1011"/>
      <c r="J113" s="1011"/>
      <c r="K113" s="1011"/>
      <c r="L113" s="1011"/>
      <c r="M113" s="1011"/>
      <c r="N113" s="1011"/>
      <c r="O113" s="1133"/>
      <c r="P113" s="1133"/>
      <c r="Q113" s="1011"/>
    </row>
    <row r="114" spans="1:17" x14ac:dyDescent="0.25">
      <c r="A114" s="1011"/>
      <c r="B114" s="1011"/>
      <c r="C114" s="1011"/>
      <c r="D114" s="1011"/>
      <c r="E114" s="1011"/>
      <c r="F114" s="1011"/>
      <c r="G114" s="1011"/>
      <c r="H114" s="1011"/>
      <c r="I114" s="1011"/>
      <c r="J114" s="1011"/>
      <c r="K114" s="1011"/>
      <c r="L114" s="1011"/>
      <c r="M114" s="1011"/>
      <c r="N114" s="1011"/>
      <c r="O114" s="1133"/>
      <c r="P114" s="1133"/>
      <c r="Q114" s="1011"/>
    </row>
    <row r="115" spans="1:17" x14ac:dyDescent="0.25">
      <c r="A115" s="1011"/>
      <c r="B115" s="1011"/>
      <c r="C115" s="1011"/>
      <c r="D115" s="1011"/>
      <c r="E115" s="1011"/>
      <c r="F115" s="1011"/>
      <c r="G115" s="1011"/>
      <c r="H115" s="1011"/>
      <c r="I115" s="1011"/>
      <c r="J115" s="1011"/>
      <c r="K115" s="1011"/>
      <c r="L115" s="1011"/>
      <c r="M115" s="1011"/>
      <c r="N115" s="1011"/>
      <c r="O115" s="1133"/>
      <c r="P115" s="1133"/>
      <c r="Q115" s="1011"/>
    </row>
    <row r="116" spans="1:17" x14ac:dyDescent="0.25">
      <c r="A116" s="1011"/>
      <c r="B116" s="1011"/>
      <c r="C116" s="1011"/>
      <c r="D116" s="1011"/>
      <c r="E116" s="1011"/>
      <c r="F116" s="1011"/>
      <c r="G116" s="1011"/>
      <c r="H116" s="1011"/>
      <c r="I116" s="1011"/>
      <c r="J116" s="1011"/>
      <c r="K116" s="1011"/>
      <c r="L116" s="1011"/>
      <c r="M116" s="1011"/>
      <c r="N116" s="1011"/>
      <c r="O116" s="1133"/>
      <c r="P116" s="1133"/>
      <c r="Q116" s="1011"/>
    </row>
    <row r="117" spans="1:17" x14ac:dyDescent="0.25">
      <c r="A117" s="1011"/>
      <c r="B117" s="1011"/>
      <c r="C117" s="1011"/>
      <c r="D117" s="1011"/>
      <c r="E117" s="1011"/>
      <c r="F117" s="1011"/>
      <c r="G117" s="1011"/>
      <c r="H117" s="1011"/>
      <c r="I117" s="1011"/>
      <c r="J117" s="1011"/>
      <c r="K117" s="1011"/>
      <c r="L117" s="1011"/>
      <c r="M117" s="1011"/>
      <c r="N117" s="1011"/>
      <c r="O117" s="1133"/>
      <c r="P117" s="1133"/>
      <c r="Q117" s="1011"/>
    </row>
    <row r="118" spans="1:17" x14ac:dyDescent="0.25">
      <c r="A118" s="1011"/>
      <c r="B118" s="1011"/>
      <c r="C118" s="1011"/>
      <c r="D118" s="1011"/>
      <c r="E118" s="1011"/>
      <c r="F118" s="1011"/>
      <c r="G118" s="1011"/>
      <c r="H118" s="1011"/>
      <c r="I118" s="1011"/>
      <c r="J118" s="1011"/>
      <c r="K118" s="1011"/>
      <c r="L118" s="1011"/>
      <c r="M118" s="1011"/>
      <c r="N118" s="1011"/>
      <c r="O118" s="1133"/>
      <c r="P118" s="1133"/>
      <c r="Q118" s="1011"/>
    </row>
    <row r="119" spans="1:17" x14ac:dyDescent="0.25">
      <c r="A119" s="1011"/>
      <c r="B119" s="1011"/>
      <c r="C119" s="1011"/>
      <c r="D119" s="1011"/>
      <c r="E119" s="1011"/>
      <c r="F119" s="1011"/>
      <c r="G119" s="1011"/>
      <c r="H119" s="1011"/>
      <c r="I119" s="1011"/>
      <c r="J119" s="1011"/>
      <c r="K119" s="1011"/>
      <c r="L119" s="1011"/>
      <c r="M119" s="1011"/>
      <c r="N119" s="1011"/>
      <c r="O119" s="1133"/>
      <c r="P119" s="1133"/>
      <c r="Q119" s="1011"/>
    </row>
    <row r="120" spans="1:17" x14ac:dyDescent="0.25">
      <c r="A120" s="1011"/>
      <c r="B120" s="1011"/>
      <c r="C120" s="1011"/>
      <c r="D120" s="1011"/>
      <c r="E120" s="1011"/>
      <c r="F120" s="1011"/>
      <c r="G120" s="1011"/>
      <c r="H120" s="1011"/>
      <c r="I120" s="1011"/>
      <c r="J120" s="1011"/>
      <c r="K120" s="1011"/>
      <c r="L120" s="1011"/>
      <c r="M120" s="1011"/>
      <c r="N120" s="1011"/>
      <c r="O120" s="1133"/>
      <c r="P120" s="1133"/>
      <c r="Q120" s="1011"/>
    </row>
    <row r="121" spans="1:17" x14ac:dyDescent="0.25">
      <c r="A121" s="1011"/>
      <c r="B121" s="1011"/>
      <c r="C121" s="1011"/>
      <c r="D121" s="1011"/>
      <c r="E121" s="1011"/>
      <c r="F121" s="1011"/>
      <c r="G121" s="1011"/>
      <c r="H121" s="1011"/>
      <c r="I121" s="1011"/>
      <c r="J121" s="1011"/>
      <c r="K121" s="1011"/>
      <c r="L121" s="1011"/>
      <c r="M121" s="1011"/>
      <c r="N121" s="1011"/>
      <c r="O121" s="1133"/>
      <c r="P121" s="1133"/>
      <c r="Q121" s="1011"/>
    </row>
    <row r="122" spans="1:17" x14ac:dyDescent="0.25">
      <c r="A122" s="1011"/>
      <c r="B122" s="1011"/>
      <c r="C122" s="1011"/>
      <c r="D122" s="1011"/>
      <c r="E122" s="1011"/>
      <c r="F122" s="1011"/>
      <c r="G122" s="1011"/>
      <c r="H122" s="1011"/>
      <c r="I122" s="1011"/>
      <c r="J122" s="1011"/>
      <c r="K122" s="1011"/>
      <c r="L122" s="1011"/>
      <c r="M122" s="1011"/>
      <c r="N122" s="1011"/>
      <c r="O122" s="1133"/>
      <c r="P122" s="1133"/>
      <c r="Q122" s="1011"/>
    </row>
    <row r="123" spans="1:17" x14ac:dyDescent="0.25">
      <c r="A123" s="1011"/>
      <c r="B123" s="1011"/>
      <c r="C123" s="1011"/>
      <c r="D123" s="1011"/>
      <c r="E123" s="1011"/>
      <c r="F123" s="1011"/>
      <c r="G123" s="1011"/>
      <c r="H123" s="1011"/>
      <c r="I123" s="1011"/>
      <c r="J123" s="1011"/>
      <c r="K123" s="1011"/>
      <c r="L123" s="1011"/>
      <c r="M123" s="1011"/>
      <c r="N123" s="1011"/>
      <c r="O123" s="1133"/>
      <c r="P123" s="1133"/>
      <c r="Q123" s="1011"/>
    </row>
    <row r="124" spans="1:17" x14ac:dyDescent="0.25">
      <c r="A124" s="1011"/>
      <c r="B124" s="1011"/>
      <c r="C124" s="1011"/>
      <c r="D124" s="1011"/>
      <c r="E124" s="1011"/>
      <c r="F124" s="1011"/>
      <c r="G124" s="1011"/>
      <c r="H124" s="1011"/>
      <c r="I124" s="1011"/>
      <c r="J124" s="1011"/>
      <c r="K124" s="1011"/>
      <c r="L124" s="1011"/>
      <c r="M124" s="1011"/>
      <c r="N124" s="1011"/>
      <c r="O124" s="1133"/>
      <c r="P124" s="1133"/>
      <c r="Q124" s="1011"/>
    </row>
    <row r="125" spans="1:17" x14ac:dyDescent="0.25">
      <c r="A125" s="1011"/>
      <c r="B125" s="1011"/>
      <c r="C125" s="1011"/>
      <c r="D125" s="1011"/>
      <c r="E125" s="1011"/>
      <c r="F125" s="1011"/>
      <c r="G125" s="1011"/>
      <c r="H125" s="1011"/>
      <c r="I125" s="1011"/>
      <c r="J125" s="1011"/>
      <c r="K125" s="1011"/>
      <c r="L125" s="1011"/>
      <c r="M125" s="1011"/>
      <c r="N125" s="1011"/>
      <c r="O125" s="1133"/>
      <c r="P125" s="1133"/>
      <c r="Q125" s="1011"/>
    </row>
    <row r="126" spans="1:17" x14ac:dyDescent="0.25">
      <c r="A126" s="1011"/>
      <c r="B126" s="1011"/>
      <c r="C126" s="1011"/>
      <c r="D126" s="1011"/>
      <c r="E126" s="1011"/>
      <c r="F126" s="1011"/>
      <c r="G126" s="1011"/>
      <c r="H126" s="1011"/>
      <c r="I126" s="1011"/>
      <c r="J126" s="1011"/>
      <c r="K126" s="1011"/>
      <c r="L126" s="1011"/>
      <c r="M126" s="1011"/>
      <c r="N126" s="1011"/>
      <c r="O126" s="1133"/>
      <c r="P126" s="1133"/>
      <c r="Q126" s="1011"/>
    </row>
    <row r="127" spans="1:17" x14ac:dyDescent="0.25">
      <c r="A127" s="1011"/>
      <c r="B127" s="1011"/>
      <c r="C127" s="1011"/>
      <c r="D127" s="1011"/>
      <c r="E127" s="1011"/>
      <c r="F127" s="1011"/>
      <c r="G127" s="1011"/>
      <c r="H127" s="1011"/>
      <c r="I127" s="1011"/>
      <c r="J127" s="1011"/>
      <c r="K127" s="1011"/>
      <c r="L127" s="1011"/>
      <c r="M127" s="1011"/>
      <c r="N127" s="1011"/>
      <c r="O127" s="1133"/>
      <c r="P127" s="1133"/>
      <c r="Q127" s="1011"/>
    </row>
    <row r="128" spans="1:17" x14ac:dyDescent="0.25">
      <c r="A128" s="1011"/>
      <c r="B128" s="1011"/>
      <c r="C128" s="1011"/>
      <c r="D128" s="1011"/>
      <c r="E128" s="1011"/>
      <c r="F128" s="1011"/>
      <c r="G128" s="1011"/>
      <c r="H128" s="1011"/>
      <c r="I128" s="1011"/>
      <c r="J128" s="1011"/>
      <c r="K128" s="1011"/>
      <c r="L128" s="1011"/>
      <c r="M128" s="1011"/>
      <c r="N128" s="1011"/>
      <c r="O128" s="1133"/>
      <c r="P128" s="1133"/>
      <c r="Q128" s="1011"/>
    </row>
    <row r="129" spans="1:17" x14ac:dyDescent="0.25">
      <c r="A129" s="1011"/>
      <c r="B129" s="1011"/>
      <c r="C129" s="1011"/>
      <c r="D129" s="1011"/>
      <c r="E129" s="1011"/>
      <c r="F129" s="1011"/>
      <c r="G129" s="1011"/>
      <c r="H129" s="1011"/>
      <c r="I129" s="1011"/>
      <c r="J129" s="1011"/>
      <c r="K129" s="1011"/>
      <c r="L129" s="1011"/>
      <c r="M129" s="1011"/>
      <c r="N129" s="1011"/>
      <c r="O129" s="1133"/>
      <c r="P129" s="1133"/>
      <c r="Q129" s="1011"/>
    </row>
    <row r="130" spans="1:17" x14ac:dyDescent="0.25">
      <c r="A130" s="1011"/>
      <c r="B130" s="1011"/>
      <c r="C130" s="1011"/>
      <c r="D130" s="1011"/>
      <c r="E130" s="1011"/>
      <c r="F130" s="1011"/>
      <c r="G130" s="1011"/>
      <c r="H130" s="1011"/>
      <c r="I130" s="1011"/>
      <c r="J130" s="1011"/>
      <c r="K130" s="1011"/>
      <c r="L130" s="1011"/>
      <c r="M130" s="1011"/>
      <c r="N130" s="1011"/>
      <c r="O130" s="1133"/>
      <c r="P130" s="1133"/>
      <c r="Q130" s="1011"/>
    </row>
    <row r="131" spans="1:17" x14ac:dyDescent="0.25">
      <c r="A131" s="1011"/>
      <c r="B131" s="1011"/>
      <c r="C131" s="1011"/>
      <c r="D131" s="1011"/>
      <c r="E131" s="1011"/>
      <c r="F131" s="1011"/>
      <c r="G131" s="1011"/>
      <c r="H131" s="1011"/>
      <c r="I131" s="1011"/>
      <c r="J131" s="1011"/>
      <c r="K131" s="1011"/>
      <c r="L131" s="1011"/>
      <c r="M131" s="1011"/>
      <c r="N131" s="1011"/>
      <c r="O131" s="1133"/>
      <c r="P131" s="1133"/>
      <c r="Q131" s="1011"/>
    </row>
    <row r="132" spans="1:17" x14ac:dyDescent="0.25">
      <c r="A132" s="1011"/>
      <c r="B132" s="1011"/>
      <c r="C132" s="1011"/>
      <c r="D132" s="1011"/>
      <c r="E132" s="1011"/>
      <c r="F132" s="1011"/>
      <c r="G132" s="1011"/>
      <c r="H132" s="1011"/>
      <c r="I132" s="1011"/>
      <c r="J132" s="1011"/>
      <c r="K132" s="1011"/>
      <c r="L132" s="1011"/>
      <c r="M132" s="1011"/>
      <c r="N132" s="1011"/>
      <c r="O132" s="1133"/>
      <c r="P132" s="1133"/>
      <c r="Q132" s="1011"/>
    </row>
    <row r="133" spans="1:17" x14ac:dyDescent="0.25">
      <c r="A133" s="1011"/>
      <c r="B133" s="1011"/>
      <c r="C133" s="1011"/>
      <c r="D133" s="1011"/>
      <c r="E133" s="1011"/>
      <c r="F133" s="1011"/>
      <c r="G133" s="1011"/>
      <c r="H133" s="1011"/>
      <c r="I133" s="1011"/>
      <c r="J133" s="1011"/>
      <c r="K133" s="1011"/>
      <c r="L133" s="1011"/>
      <c r="M133" s="1011"/>
      <c r="N133" s="1011"/>
      <c r="O133" s="1133"/>
      <c r="P133" s="1133"/>
      <c r="Q133" s="1011"/>
    </row>
    <row r="134" spans="1:17" x14ac:dyDescent="0.25">
      <c r="A134" s="1011"/>
      <c r="B134" s="1011"/>
      <c r="C134" s="1011"/>
      <c r="D134" s="1011"/>
      <c r="E134" s="1011"/>
      <c r="F134" s="1011"/>
      <c r="G134" s="1011"/>
      <c r="H134" s="1011"/>
      <c r="I134" s="1011"/>
      <c r="J134" s="1011"/>
      <c r="K134" s="1011"/>
      <c r="L134" s="1011"/>
      <c r="M134" s="1011"/>
      <c r="N134" s="1011"/>
      <c r="O134" s="1133"/>
      <c r="P134" s="1133"/>
      <c r="Q134" s="1011"/>
    </row>
    <row r="135" spans="1:17" x14ac:dyDescent="0.25">
      <c r="A135" s="1011"/>
      <c r="B135" s="1011"/>
      <c r="C135" s="1011"/>
      <c r="D135" s="1011"/>
      <c r="E135" s="1011"/>
      <c r="F135" s="1011"/>
      <c r="G135" s="1011"/>
      <c r="H135" s="1011"/>
      <c r="I135" s="1011"/>
      <c r="J135" s="1011"/>
      <c r="K135" s="1011"/>
      <c r="L135" s="1011"/>
      <c r="M135" s="1011"/>
      <c r="N135" s="1011"/>
      <c r="O135" s="1133"/>
      <c r="P135" s="1133"/>
      <c r="Q135" s="1011"/>
    </row>
    <row r="136" spans="1:17" x14ac:dyDescent="0.25">
      <c r="A136" s="1011"/>
      <c r="B136" s="1011"/>
      <c r="C136" s="1011"/>
      <c r="D136" s="1011"/>
      <c r="E136" s="1011"/>
      <c r="F136" s="1011"/>
      <c r="G136" s="1011"/>
      <c r="H136" s="1011"/>
      <c r="I136" s="1011"/>
      <c r="J136" s="1011"/>
      <c r="K136" s="1011"/>
      <c r="L136" s="1011"/>
      <c r="M136" s="1011"/>
      <c r="N136" s="1011"/>
      <c r="O136" s="1133"/>
      <c r="P136" s="1133"/>
      <c r="Q136" s="1011"/>
    </row>
    <row r="137" spans="1:17" x14ac:dyDescent="0.25">
      <c r="A137" s="1011"/>
      <c r="B137" s="1011"/>
      <c r="C137" s="1011"/>
      <c r="D137" s="1011"/>
      <c r="E137" s="1011"/>
      <c r="F137" s="1011"/>
      <c r="G137" s="1011"/>
      <c r="H137" s="1011"/>
      <c r="I137" s="1011"/>
      <c r="J137" s="1011"/>
      <c r="K137" s="1011"/>
      <c r="L137" s="1011"/>
      <c r="M137" s="1011"/>
      <c r="N137" s="1011"/>
      <c r="O137" s="1133"/>
      <c r="P137" s="1133"/>
      <c r="Q137" s="1011"/>
    </row>
    <row r="138" spans="1:17" x14ac:dyDescent="0.25">
      <c r="A138" s="1011"/>
      <c r="B138" s="1011"/>
      <c r="C138" s="1011"/>
      <c r="D138" s="1011"/>
      <c r="E138" s="1011"/>
      <c r="F138" s="1011"/>
      <c r="G138" s="1011"/>
      <c r="H138" s="1011"/>
      <c r="I138" s="1011"/>
      <c r="J138" s="1011"/>
      <c r="K138" s="1011"/>
      <c r="L138" s="1011"/>
      <c r="M138" s="1011"/>
      <c r="N138" s="1011"/>
      <c r="O138" s="1133"/>
      <c r="P138" s="1133"/>
      <c r="Q138" s="1011"/>
    </row>
    <row r="139" spans="1:17" x14ac:dyDescent="0.25">
      <c r="A139" s="1011"/>
      <c r="B139" s="1011"/>
      <c r="C139" s="1011"/>
      <c r="D139" s="1011"/>
      <c r="E139" s="1011"/>
      <c r="F139" s="1011"/>
      <c r="G139" s="1011"/>
      <c r="H139" s="1011"/>
      <c r="I139" s="1011"/>
      <c r="J139" s="1011"/>
      <c r="K139" s="1011"/>
      <c r="L139" s="1011"/>
      <c r="M139" s="1011"/>
      <c r="N139" s="1011"/>
      <c r="O139" s="1133"/>
      <c r="P139" s="1133"/>
      <c r="Q139" s="1011"/>
    </row>
    <row r="140" spans="1:17" x14ac:dyDescent="0.25">
      <c r="A140" s="1011"/>
      <c r="B140" s="1011"/>
      <c r="C140" s="1011"/>
      <c r="D140" s="1011"/>
      <c r="E140" s="1011"/>
      <c r="F140" s="1011"/>
      <c r="G140" s="1011"/>
      <c r="H140" s="1011"/>
      <c r="I140" s="1011"/>
      <c r="J140" s="1011"/>
      <c r="K140" s="1011"/>
      <c r="L140" s="1011"/>
      <c r="M140" s="1011"/>
      <c r="N140" s="1011"/>
      <c r="O140" s="1133"/>
      <c r="P140" s="1133"/>
      <c r="Q140" s="1011"/>
    </row>
    <row r="141" spans="1:17" x14ac:dyDescent="0.25">
      <c r="A141" s="1011"/>
      <c r="B141" s="1011"/>
      <c r="C141" s="1011"/>
      <c r="D141" s="1011"/>
      <c r="E141" s="1011"/>
      <c r="F141" s="1011"/>
      <c r="G141" s="1011"/>
      <c r="H141" s="1011"/>
      <c r="I141" s="1011"/>
      <c r="J141" s="1011"/>
      <c r="K141" s="1011"/>
      <c r="L141" s="1011"/>
      <c r="M141" s="1011"/>
      <c r="N141" s="1011"/>
      <c r="O141" s="1133"/>
      <c r="P141" s="1133"/>
      <c r="Q141" s="1011"/>
    </row>
    <row r="142" spans="1:17" x14ac:dyDescent="0.25">
      <c r="A142" s="1011"/>
      <c r="B142" s="1011"/>
      <c r="C142" s="1011"/>
      <c r="D142" s="1011"/>
      <c r="E142" s="1011"/>
      <c r="F142" s="1011"/>
      <c r="G142" s="1011"/>
      <c r="H142" s="1011"/>
      <c r="I142" s="1011"/>
      <c r="J142" s="1011"/>
      <c r="K142" s="1011"/>
      <c r="L142" s="1011"/>
      <c r="M142" s="1011"/>
      <c r="N142" s="1011"/>
      <c r="O142" s="1133"/>
      <c r="P142" s="1133"/>
      <c r="Q142" s="1011"/>
    </row>
    <row r="143" spans="1:17" x14ac:dyDescent="0.25">
      <c r="A143" s="1011"/>
      <c r="B143" s="1011"/>
      <c r="C143" s="1011"/>
      <c r="D143" s="1011"/>
      <c r="E143" s="1011"/>
      <c r="F143" s="1011"/>
      <c r="G143" s="1011"/>
      <c r="H143" s="1011"/>
      <c r="I143" s="1011"/>
      <c r="J143" s="1011"/>
      <c r="K143" s="1011"/>
      <c r="L143" s="1011"/>
      <c r="M143" s="1011"/>
      <c r="N143" s="1011"/>
      <c r="O143" s="1133"/>
      <c r="P143" s="1133"/>
      <c r="Q143" s="1011"/>
    </row>
    <row r="144" spans="1:17" x14ac:dyDescent="0.25">
      <c r="A144" s="1011"/>
      <c r="B144" s="1011"/>
      <c r="C144" s="1011"/>
      <c r="D144" s="1011"/>
      <c r="E144" s="1011"/>
      <c r="F144" s="1011"/>
      <c r="G144" s="1011"/>
      <c r="H144" s="1011"/>
      <c r="I144" s="1011"/>
      <c r="J144" s="1011"/>
      <c r="K144" s="1011"/>
      <c r="L144" s="1011"/>
      <c r="M144" s="1011"/>
      <c r="N144" s="1011"/>
      <c r="O144" s="1133"/>
      <c r="P144" s="1133"/>
      <c r="Q144" s="1011"/>
    </row>
    <row r="145" spans="1:17" x14ac:dyDescent="0.25">
      <c r="A145" s="1011"/>
      <c r="B145" s="1011"/>
      <c r="C145" s="1011"/>
      <c r="D145" s="1011"/>
      <c r="E145" s="1011"/>
      <c r="F145" s="1011"/>
      <c r="G145" s="1011"/>
      <c r="H145" s="1011"/>
      <c r="I145" s="1011"/>
      <c r="J145" s="1011"/>
      <c r="K145" s="1011"/>
      <c r="L145" s="1011"/>
      <c r="M145" s="1011"/>
      <c r="N145" s="1011"/>
      <c r="O145" s="1133"/>
      <c r="P145" s="1133"/>
      <c r="Q145" s="1011"/>
    </row>
    <row r="146" spans="1:17" x14ac:dyDescent="0.25">
      <c r="A146" s="1011"/>
      <c r="B146" s="1011"/>
      <c r="C146" s="1011"/>
      <c r="D146" s="1011"/>
      <c r="E146" s="1011"/>
      <c r="F146" s="1011"/>
      <c r="G146" s="1011"/>
      <c r="H146" s="1011"/>
      <c r="I146" s="1011"/>
      <c r="J146" s="1011"/>
      <c r="K146" s="1011"/>
      <c r="L146" s="1011"/>
      <c r="M146" s="1011"/>
      <c r="N146" s="1011"/>
      <c r="O146" s="1133"/>
      <c r="P146" s="1133"/>
      <c r="Q146" s="1011"/>
    </row>
    <row r="147" spans="1:17" x14ac:dyDescent="0.25">
      <c r="A147" s="1011"/>
      <c r="B147" s="1011"/>
      <c r="C147" s="1011"/>
      <c r="D147" s="1011"/>
      <c r="E147" s="1011"/>
      <c r="F147" s="1011"/>
      <c r="G147" s="1011"/>
      <c r="H147" s="1011"/>
      <c r="I147" s="1011"/>
      <c r="J147" s="1011"/>
      <c r="K147" s="1011"/>
      <c r="L147" s="1011"/>
      <c r="M147" s="1011"/>
      <c r="N147" s="1011"/>
      <c r="O147" s="1133"/>
      <c r="P147" s="1133"/>
      <c r="Q147" s="1011"/>
    </row>
    <row r="148" spans="1:17" x14ac:dyDescent="0.25">
      <c r="A148" s="1011"/>
      <c r="B148" s="1011"/>
      <c r="C148" s="1011"/>
      <c r="D148" s="1011"/>
      <c r="E148" s="1011"/>
      <c r="F148" s="1011"/>
      <c r="G148" s="1011"/>
      <c r="H148" s="1011"/>
      <c r="I148" s="1011"/>
      <c r="J148" s="1011"/>
      <c r="K148" s="1011"/>
      <c r="L148" s="1011"/>
      <c r="M148" s="1011"/>
      <c r="N148" s="1011"/>
      <c r="O148" s="1133"/>
      <c r="P148" s="1133"/>
      <c r="Q148" s="1011"/>
    </row>
    <row r="149" spans="1:17" x14ac:dyDescent="0.25">
      <c r="A149" s="1011"/>
      <c r="B149" s="1011"/>
      <c r="C149" s="1011"/>
      <c r="D149" s="1011"/>
      <c r="E149" s="1011"/>
      <c r="F149" s="1011"/>
      <c r="G149" s="1011"/>
      <c r="H149" s="1011"/>
      <c r="I149" s="1011"/>
      <c r="J149" s="1011"/>
      <c r="K149" s="1011"/>
      <c r="L149" s="1011"/>
      <c r="M149" s="1011"/>
      <c r="N149" s="1011"/>
      <c r="O149" s="1133"/>
      <c r="P149" s="1133"/>
      <c r="Q149" s="1011"/>
    </row>
    <row r="150" spans="1:17" x14ac:dyDescent="0.25">
      <c r="A150" s="1011"/>
      <c r="B150" s="1011"/>
      <c r="C150" s="1011"/>
      <c r="D150" s="1011"/>
      <c r="E150" s="1011"/>
      <c r="F150" s="1011"/>
      <c r="G150" s="1011"/>
      <c r="H150" s="1011"/>
      <c r="I150" s="1011"/>
      <c r="J150" s="1011"/>
      <c r="K150" s="1011"/>
      <c r="L150" s="1011"/>
      <c r="M150" s="1011"/>
      <c r="N150" s="1011"/>
      <c r="O150" s="1133"/>
      <c r="P150" s="1133"/>
      <c r="Q150" s="1011"/>
    </row>
    <row r="151" spans="1:17" x14ac:dyDescent="0.25">
      <c r="A151" s="1011"/>
      <c r="B151" s="1011"/>
      <c r="C151" s="1011"/>
      <c r="D151" s="1011"/>
      <c r="E151" s="1011"/>
      <c r="F151" s="1011"/>
      <c r="G151" s="1011"/>
      <c r="H151" s="1011"/>
      <c r="I151" s="1011"/>
      <c r="J151" s="1011"/>
      <c r="K151" s="1011"/>
      <c r="L151" s="1011"/>
      <c r="M151" s="1011"/>
      <c r="N151" s="1011"/>
      <c r="O151" s="1133"/>
      <c r="P151" s="1133"/>
      <c r="Q151" s="1011"/>
    </row>
    <row r="152" spans="1:17" x14ac:dyDescent="0.25">
      <c r="A152" s="1011"/>
      <c r="B152" s="1011"/>
      <c r="C152" s="1011"/>
      <c r="D152" s="1011"/>
      <c r="E152" s="1011"/>
      <c r="F152" s="1011"/>
      <c r="G152" s="1011"/>
      <c r="H152" s="1011"/>
      <c r="I152" s="1011"/>
      <c r="J152" s="1011"/>
      <c r="K152" s="1011"/>
      <c r="L152" s="1011"/>
      <c r="M152" s="1011"/>
      <c r="N152" s="1011"/>
      <c r="O152" s="1133"/>
      <c r="P152" s="1133"/>
      <c r="Q152" s="1011"/>
    </row>
    <row r="153" spans="1:17" x14ac:dyDescent="0.25">
      <c r="A153" s="1011"/>
      <c r="B153" s="1011"/>
      <c r="C153" s="1011"/>
      <c r="D153" s="1011"/>
      <c r="E153" s="1011"/>
      <c r="F153" s="1011"/>
      <c r="G153" s="1011"/>
      <c r="H153" s="1011"/>
      <c r="I153" s="1011"/>
      <c r="J153" s="1011"/>
      <c r="K153" s="1011"/>
      <c r="L153" s="1011"/>
      <c r="M153" s="1011"/>
      <c r="N153" s="1011"/>
      <c r="O153" s="1133"/>
      <c r="P153" s="1133"/>
      <c r="Q153" s="1011"/>
    </row>
    <row r="154" spans="1:17" x14ac:dyDescent="0.25">
      <c r="A154" s="1011"/>
      <c r="B154" s="1011"/>
      <c r="C154" s="1011"/>
      <c r="D154" s="1011"/>
      <c r="E154" s="1011"/>
      <c r="F154" s="1011"/>
      <c r="G154" s="1011"/>
      <c r="H154" s="1011"/>
      <c r="I154" s="1011"/>
      <c r="J154" s="1011"/>
      <c r="K154" s="1011"/>
      <c r="L154" s="1011"/>
      <c r="M154" s="1011"/>
      <c r="N154" s="1011"/>
      <c r="O154" s="1133"/>
      <c r="P154" s="1133"/>
      <c r="Q154" s="1011"/>
    </row>
    <row r="155" spans="1:17" x14ac:dyDescent="0.25">
      <c r="A155" s="1011"/>
      <c r="B155" s="1011"/>
      <c r="C155" s="1011"/>
      <c r="D155" s="1011"/>
      <c r="E155" s="1011"/>
      <c r="F155" s="1011"/>
      <c r="G155" s="1011"/>
      <c r="H155" s="1011"/>
      <c r="I155" s="1011"/>
      <c r="J155" s="1011"/>
      <c r="K155" s="1011"/>
      <c r="L155" s="1011"/>
      <c r="M155" s="1011"/>
      <c r="N155" s="1011"/>
      <c r="O155" s="1133"/>
      <c r="P155" s="1133"/>
      <c r="Q155" s="1011"/>
    </row>
    <row r="156" spans="1:17" x14ac:dyDescent="0.25">
      <c r="A156" s="1011"/>
      <c r="B156" s="1011"/>
      <c r="C156" s="1011"/>
      <c r="D156" s="1011"/>
      <c r="E156" s="1011"/>
      <c r="F156" s="1011"/>
      <c r="G156" s="1011"/>
      <c r="H156" s="1011"/>
      <c r="I156" s="1011"/>
      <c r="J156" s="1011"/>
      <c r="K156" s="1011"/>
      <c r="L156" s="1011"/>
      <c r="M156" s="1011"/>
      <c r="N156" s="1011"/>
      <c r="O156" s="1133"/>
      <c r="P156" s="1133"/>
      <c r="Q156" s="1011"/>
    </row>
    <row r="157" spans="1:17" x14ac:dyDescent="0.25">
      <c r="A157" s="1011"/>
      <c r="B157" s="1011"/>
      <c r="C157" s="1011"/>
      <c r="D157" s="1011"/>
      <c r="E157" s="1011"/>
      <c r="F157" s="1011"/>
      <c r="G157" s="1011"/>
      <c r="H157" s="1011"/>
      <c r="I157" s="1011"/>
      <c r="J157" s="1011"/>
      <c r="K157" s="1011"/>
      <c r="L157" s="1011"/>
      <c r="M157" s="1011"/>
      <c r="N157" s="1011"/>
      <c r="O157" s="1133"/>
      <c r="P157" s="1133"/>
      <c r="Q157" s="1011"/>
    </row>
    <row r="158" spans="1:17" x14ac:dyDescent="0.25">
      <c r="A158" s="1011"/>
      <c r="B158" s="1011"/>
      <c r="C158" s="1011"/>
      <c r="D158" s="1011"/>
      <c r="E158" s="1011"/>
      <c r="F158" s="1011"/>
      <c r="G158" s="1011"/>
      <c r="H158" s="1011"/>
      <c r="I158" s="1011"/>
      <c r="J158" s="1011"/>
      <c r="K158" s="1011"/>
      <c r="L158" s="1011"/>
      <c r="M158" s="1011"/>
      <c r="N158" s="1011"/>
      <c r="O158" s="1133"/>
      <c r="P158" s="1133"/>
      <c r="Q158" s="1011"/>
    </row>
    <row r="159" spans="1:17" x14ac:dyDescent="0.25">
      <c r="A159" s="1011"/>
      <c r="B159" s="1011"/>
      <c r="C159" s="1011"/>
      <c r="D159" s="1011"/>
      <c r="E159" s="1011"/>
      <c r="F159" s="1011"/>
      <c r="G159" s="1011"/>
      <c r="H159" s="1011"/>
      <c r="I159" s="1011"/>
      <c r="J159" s="1011"/>
      <c r="K159" s="1011"/>
      <c r="L159" s="1011"/>
      <c r="M159" s="1011"/>
      <c r="N159" s="1011"/>
      <c r="O159" s="1133"/>
      <c r="P159" s="1133"/>
      <c r="Q159" s="1011"/>
    </row>
    <row r="160" spans="1:17" x14ac:dyDescent="0.25">
      <c r="A160" s="1011"/>
      <c r="B160" s="1011"/>
      <c r="C160" s="1011"/>
      <c r="D160" s="1011"/>
      <c r="E160" s="1011"/>
      <c r="F160" s="1011"/>
      <c r="G160" s="1011"/>
      <c r="H160" s="1011"/>
      <c r="I160" s="1011"/>
      <c r="J160" s="1011"/>
      <c r="K160" s="1011"/>
      <c r="L160" s="1011"/>
      <c r="M160" s="1011"/>
      <c r="N160" s="1011"/>
      <c r="O160" s="1133"/>
      <c r="P160" s="1133"/>
      <c r="Q160" s="1011"/>
    </row>
    <row r="161" spans="1:17" x14ac:dyDescent="0.25">
      <c r="A161" s="1011"/>
      <c r="B161" s="1011"/>
      <c r="C161" s="1011"/>
      <c r="D161" s="1011"/>
      <c r="E161" s="1011"/>
      <c r="F161" s="1011"/>
      <c r="G161" s="1011"/>
      <c r="H161" s="1011"/>
      <c r="I161" s="1011"/>
      <c r="J161" s="1011"/>
      <c r="K161" s="1011"/>
      <c r="L161" s="1011"/>
      <c r="M161" s="1011"/>
      <c r="N161" s="1011"/>
      <c r="O161" s="1133"/>
      <c r="P161" s="1133"/>
      <c r="Q161" s="1011"/>
    </row>
    <row r="162" spans="1:17" x14ac:dyDescent="0.25">
      <c r="A162" s="1011"/>
      <c r="B162" s="1011"/>
      <c r="C162" s="1011"/>
      <c r="D162" s="1011"/>
      <c r="E162" s="1011"/>
      <c r="F162" s="1011"/>
      <c r="G162" s="1011"/>
      <c r="H162" s="1011"/>
      <c r="I162" s="1011"/>
      <c r="J162" s="1011"/>
      <c r="K162" s="1011"/>
      <c r="L162" s="1011"/>
      <c r="M162" s="1011"/>
      <c r="N162" s="1011"/>
      <c r="O162" s="1133"/>
      <c r="P162" s="1133"/>
      <c r="Q162" s="1011"/>
    </row>
    <row r="163" spans="1:17" x14ac:dyDescent="0.25">
      <c r="A163" s="1011"/>
      <c r="B163" s="1011"/>
      <c r="C163" s="1011"/>
      <c r="D163" s="1011"/>
      <c r="E163" s="1011"/>
      <c r="F163" s="1011"/>
      <c r="G163" s="1011"/>
      <c r="H163" s="1011"/>
      <c r="I163" s="1011"/>
      <c r="J163" s="1011"/>
      <c r="K163" s="1011"/>
      <c r="L163" s="1011"/>
      <c r="M163" s="1011"/>
      <c r="N163" s="1011"/>
      <c r="O163" s="1133"/>
      <c r="P163" s="1133"/>
      <c r="Q163" s="1011"/>
    </row>
    <row r="164" spans="1:17" x14ac:dyDescent="0.25">
      <c r="A164" s="1011"/>
      <c r="B164" s="1011"/>
      <c r="C164" s="1011"/>
      <c r="D164" s="1011"/>
      <c r="E164" s="1011"/>
      <c r="F164" s="1011"/>
      <c r="G164" s="1011"/>
      <c r="H164" s="1011"/>
      <c r="I164" s="1011"/>
      <c r="J164" s="1011"/>
      <c r="K164" s="1011"/>
      <c r="L164" s="1011"/>
      <c r="M164" s="1011"/>
      <c r="N164" s="1011"/>
      <c r="O164" s="1133"/>
      <c r="P164" s="1133"/>
      <c r="Q164" s="1011"/>
    </row>
    <row r="165" spans="1:17" x14ac:dyDescent="0.25">
      <c r="A165" s="1011"/>
      <c r="B165" s="1011"/>
      <c r="C165" s="1011"/>
      <c r="D165" s="1011"/>
      <c r="E165" s="1011"/>
      <c r="F165" s="1011"/>
      <c r="G165" s="1011"/>
      <c r="H165" s="1011"/>
      <c r="I165" s="1011"/>
      <c r="J165" s="1011"/>
      <c r="K165" s="1011"/>
      <c r="L165" s="1011"/>
      <c r="M165" s="1011"/>
      <c r="N165" s="1011"/>
      <c r="O165" s="1133"/>
      <c r="P165" s="1133"/>
      <c r="Q165" s="1011"/>
    </row>
    <row r="166" spans="1:17" x14ac:dyDescent="0.25">
      <c r="A166" s="1011"/>
      <c r="B166" s="1011"/>
      <c r="C166" s="1011"/>
      <c r="D166" s="1011"/>
      <c r="E166" s="1011"/>
      <c r="F166" s="1011"/>
      <c r="G166" s="1011"/>
      <c r="H166" s="1011"/>
      <c r="I166" s="1011"/>
      <c r="J166" s="1011"/>
      <c r="K166" s="1011"/>
      <c r="L166" s="1011"/>
      <c r="M166" s="1011"/>
      <c r="N166" s="1011"/>
      <c r="O166" s="1133"/>
      <c r="P166" s="1133"/>
      <c r="Q166" s="1011"/>
    </row>
    <row r="167" spans="1:17" x14ac:dyDescent="0.25">
      <c r="A167" s="1011"/>
      <c r="B167" s="1011"/>
      <c r="C167" s="1011"/>
      <c r="D167" s="1011"/>
      <c r="E167" s="1011"/>
      <c r="F167" s="1011"/>
      <c r="G167" s="1011"/>
      <c r="H167" s="1011"/>
      <c r="I167" s="1011"/>
      <c r="J167" s="1011"/>
      <c r="K167" s="1011"/>
      <c r="L167" s="1011"/>
      <c r="M167" s="1011"/>
      <c r="N167" s="1011"/>
      <c r="O167" s="1133"/>
      <c r="P167" s="1133"/>
      <c r="Q167" s="1011"/>
    </row>
    <row r="168" spans="1:17" x14ac:dyDescent="0.25">
      <c r="A168" s="1011"/>
      <c r="B168" s="1011"/>
      <c r="C168" s="1011"/>
      <c r="D168" s="1011"/>
      <c r="E168" s="1011"/>
      <c r="F168" s="1011"/>
      <c r="G168" s="1011"/>
      <c r="H168" s="1011"/>
      <c r="I168" s="1011"/>
      <c r="J168" s="1011"/>
      <c r="K168" s="1011"/>
      <c r="L168" s="1011"/>
      <c r="M168" s="1011"/>
      <c r="N168" s="1011"/>
      <c r="O168" s="1133"/>
      <c r="P168" s="1133"/>
      <c r="Q168" s="1011"/>
    </row>
    <row r="169" spans="1:17" x14ac:dyDescent="0.25">
      <c r="A169" s="1011"/>
      <c r="B169" s="1011"/>
      <c r="C169" s="1011"/>
      <c r="D169" s="1011"/>
      <c r="E169" s="1011"/>
      <c r="F169" s="1011"/>
      <c r="G169" s="1011"/>
      <c r="H169" s="1011"/>
      <c r="I169" s="1011"/>
      <c r="J169" s="1011"/>
      <c r="K169" s="1011"/>
      <c r="L169" s="1011"/>
      <c r="M169" s="1011"/>
      <c r="N169" s="1011"/>
      <c r="O169" s="1133"/>
      <c r="P169" s="1133"/>
      <c r="Q169" s="1011"/>
    </row>
    <row r="170" spans="1:17" x14ac:dyDescent="0.25">
      <c r="A170" s="1011"/>
      <c r="B170" s="1011"/>
      <c r="C170" s="1011"/>
      <c r="D170" s="1011"/>
      <c r="E170" s="1011"/>
      <c r="F170" s="1011"/>
      <c r="G170" s="1011"/>
      <c r="H170" s="1011"/>
      <c r="I170" s="1011"/>
      <c r="J170" s="1011"/>
      <c r="K170" s="1011"/>
      <c r="L170" s="1011"/>
      <c r="M170" s="1011"/>
      <c r="N170" s="1011"/>
      <c r="O170" s="1133"/>
      <c r="P170" s="1133"/>
      <c r="Q170" s="1011"/>
    </row>
    <row r="171" spans="1:17" x14ac:dyDescent="0.25">
      <c r="A171" s="1011"/>
      <c r="B171" s="1011"/>
      <c r="C171" s="1011"/>
      <c r="D171" s="1011"/>
      <c r="E171" s="1011"/>
      <c r="F171" s="1011"/>
      <c r="G171" s="1011"/>
      <c r="H171" s="1011"/>
      <c r="I171" s="1011"/>
      <c r="J171" s="1011"/>
      <c r="K171" s="1011"/>
      <c r="L171" s="1011"/>
      <c r="M171" s="1011"/>
      <c r="N171" s="1011"/>
      <c r="O171" s="1133"/>
      <c r="P171" s="1133"/>
      <c r="Q171" s="1011"/>
    </row>
    <row r="172" spans="1:17" x14ac:dyDescent="0.25">
      <c r="A172" s="1011"/>
      <c r="B172" s="1011"/>
      <c r="C172" s="1011"/>
      <c r="D172" s="1011"/>
      <c r="E172" s="1011"/>
      <c r="F172" s="1011"/>
      <c r="G172" s="1011"/>
      <c r="H172" s="1011"/>
      <c r="I172" s="1011"/>
      <c r="J172" s="1011"/>
      <c r="K172" s="1011"/>
      <c r="L172" s="1011"/>
      <c r="M172" s="1011"/>
      <c r="N172" s="1011"/>
      <c r="O172" s="1133"/>
      <c r="P172" s="1133"/>
      <c r="Q172" s="1011"/>
    </row>
    <row r="173" spans="1:17" x14ac:dyDescent="0.25">
      <c r="A173" s="1011"/>
      <c r="B173" s="1011"/>
      <c r="C173" s="1011"/>
      <c r="D173" s="1011"/>
      <c r="E173" s="1011"/>
      <c r="F173" s="1011"/>
      <c r="G173" s="1011"/>
      <c r="H173" s="1011"/>
      <c r="I173" s="1011"/>
      <c r="J173" s="1011"/>
      <c r="K173" s="1011"/>
      <c r="L173" s="1011"/>
      <c r="M173" s="1011"/>
      <c r="N173" s="1011"/>
      <c r="O173" s="1133"/>
      <c r="P173" s="1133"/>
      <c r="Q173" s="1011"/>
    </row>
    <row r="174" spans="1:17" x14ac:dyDescent="0.25">
      <c r="A174" s="1011"/>
      <c r="B174" s="1011"/>
      <c r="C174" s="1011"/>
      <c r="D174" s="1011"/>
      <c r="E174" s="1011"/>
      <c r="F174" s="1011"/>
      <c r="G174" s="1011"/>
      <c r="H174" s="1011"/>
      <c r="I174" s="1011"/>
      <c r="J174" s="1011"/>
      <c r="K174" s="1011"/>
      <c r="L174" s="1011"/>
      <c r="M174" s="1011"/>
      <c r="N174" s="1011"/>
      <c r="O174" s="1133"/>
      <c r="P174" s="1133"/>
      <c r="Q174" s="1011"/>
    </row>
    <row r="175" spans="1:17" x14ac:dyDescent="0.25">
      <c r="A175" s="1011"/>
      <c r="B175" s="1011"/>
      <c r="C175" s="1011"/>
      <c r="D175" s="1011"/>
      <c r="E175" s="1011"/>
      <c r="F175" s="1011"/>
      <c r="G175" s="1011"/>
      <c r="H175" s="1011"/>
      <c r="I175" s="1011"/>
      <c r="J175" s="1011"/>
      <c r="K175" s="1011"/>
      <c r="L175" s="1011"/>
      <c r="M175" s="1011"/>
      <c r="N175" s="1011"/>
      <c r="O175" s="1133"/>
      <c r="P175" s="1133"/>
      <c r="Q175" s="1011"/>
    </row>
    <row r="176" spans="1:17" x14ac:dyDescent="0.25">
      <c r="A176" s="1011"/>
      <c r="B176" s="1011"/>
      <c r="C176" s="1011"/>
      <c r="D176" s="1011"/>
      <c r="E176" s="1011"/>
      <c r="F176" s="1011"/>
      <c r="G176" s="1011"/>
      <c r="H176" s="1011"/>
      <c r="I176" s="1011"/>
      <c r="J176" s="1011"/>
      <c r="K176" s="1011"/>
      <c r="L176" s="1011"/>
      <c r="M176" s="1011"/>
      <c r="N176" s="1011"/>
      <c r="O176" s="1133"/>
      <c r="P176" s="1133"/>
      <c r="Q176" s="1011"/>
    </row>
    <row r="177" spans="1:17" x14ac:dyDescent="0.25">
      <c r="A177" s="1011"/>
      <c r="B177" s="1011"/>
      <c r="C177" s="1011"/>
      <c r="D177" s="1011"/>
      <c r="E177" s="1011"/>
      <c r="F177" s="1011"/>
      <c r="G177" s="1011"/>
      <c r="H177" s="1011"/>
      <c r="I177" s="1011"/>
      <c r="J177" s="1011"/>
      <c r="K177" s="1011"/>
      <c r="L177" s="1011"/>
      <c r="M177" s="1011"/>
      <c r="N177" s="1011"/>
      <c r="O177" s="1133"/>
      <c r="P177" s="1133"/>
      <c r="Q177" s="1011"/>
    </row>
    <row r="178" spans="1:17" x14ac:dyDescent="0.25">
      <c r="A178" s="1011"/>
      <c r="B178" s="1011"/>
      <c r="C178" s="1011"/>
      <c r="D178" s="1011"/>
      <c r="E178" s="1011"/>
      <c r="F178" s="1011"/>
      <c r="G178" s="1011"/>
      <c r="H178" s="1011"/>
      <c r="I178" s="1011"/>
      <c r="J178" s="1011"/>
      <c r="K178" s="1011"/>
      <c r="L178" s="1011"/>
      <c r="M178" s="1011"/>
      <c r="N178" s="1011"/>
      <c r="O178" s="1133"/>
      <c r="P178" s="1133"/>
      <c r="Q178" s="1011"/>
    </row>
    <row r="179" spans="1:17" x14ac:dyDescent="0.25">
      <c r="A179" s="1011"/>
      <c r="B179" s="1011"/>
      <c r="C179" s="1011"/>
      <c r="D179" s="1011"/>
      <c r="E179" s="1011"/>
      <c r="F179" s="1011"/>
      <c r="G179" s="1011"/>
      <c r="H179" s="1011"/>
      <c r="I179" s="1011"/>
      <c r="J179" s="1011"/>
      <c r="K179" s="1011"/>
      <c r="L179" s="1011"/>
      <c r="M179" s="1011"/>
      <c r="N179" s="1011"/>
      <c r="O179" s="1133"/>
      <c r="P179" s="1133"/>
      <c r="Q179" s="1011"/>
    </row>
    <row r="180" spans="1:17" x14ac:dyDescent="0.25">
      <c r="A180" s="1011"/>
      <c r="B180" s="1011"/>
      <c r="C180" s="1011"/>
      <c r="D180" s="1011"/>
      <c r="E180" s="1011"/>
      <c r="F180" s="1011"/>
      <c r="G180" s="1011"/>
      <c r="H180" s="1011"/>
      <c r="I180" s="1011"/>
      <c r="J180" s="1011"/>
      <c r="K180" s="1011"/>
      <c r="L180" s="1011"/>
      <c r="M180" s="1011"/>
      <c r="N180" s="1011"/>
      <c r="O180" s="1133"/>
      <c r="P180" s="1133"/>
      <c r="Q180" s="1011"/>
    </row>
    <row r="181" spans="1:17" x14ac:dyDescent="0.25">
      <c r="A181" s="1011"/>
      <c r="B181" s="1011"/>
      <c r="C181" s="1011"/>
      <c r="D181" s="1011"/>
      <c r="E181" s="1011"/>
      <c r="F181" s="1011"/>
      <c r="G181" s="1011"/>
      <c r="H181" s="1011"/>
      <c r="I181" s="1011"/>
      <c r="J181" s="1011"/>
      <c r="K181" s="1011"/>
      <c r="L181" s="1011"/>
      <c r="M181" s="1011"/>
      <c r="N181" s="1011"/>
      <c r="O181" s="1133"/>
      <c r="P181" s="1133"/>
      <c r="Q181" s="1011"/>
    </row>
    <row r="182" spans="1:17" x14ac:dyDescent="0.25">
      <c r="A182" s="1011"/>
      <c r="B182" s="1011"/>
      <c r="C182" s="1011"/>
      <c r="D182" s="1011"/>
      <c r="E182" s="1011"/>
      <c r="F182" s="1011"/>
      <c r="G182" s="1011"/>
      <c r="H182" s="1011"/>
      <c r="I182" s="1011"/>
      <c r="J182" s="1011"/>
      <c r="K182" s="1011"/>
      <c r="L182" s="1011"/>
      <c r="M182" s="1011"/>
      <c r="N182" s="1011"/>
      <c r="O182" s="1133"/>
      <c r="P182" s="1133"/>
      <c r="Q182" s="1011"/>
    </row>
    <row r="183" spans="1:17" x14ac:dyDescent="0.25">
      <c r="A183" s="1011"/>
      <c r="B183" s="1011"/>
      <c r="C183" s="1011"/>
      <c r="D183" s="1011"/>
      <c r="E183" s="1011"/>
      <c r="F183" s="1011"/>
      <c r="G183" s="1011"/>
      <c r="H183" s="1011"/>
      <c r="I183" s="1011"/>
      <c r="J183" s="1011"/>
      <c r="K183" s="1011"/>
      <c r="L183" s="1011"/>
      <c r="M183" s="1011"/>
      <c r="N183" s="1011"/>
      <c r="O183" s="1133"/>
      <c r="P183" s="1133"/>
      <c r="Q183" s="1011"/>
    </row>
    <row r="184" spans="1:17" x14ac:dyDescent="0.25">
      <c r="A184" s="1011"/>
      <c r="B184" s="1011"/>
      <c r="C184" s="1011"/>
      <c r="D184" s="1011"/>
      <c r="E184" s="1011"/>
      <c r="F184" s="1011"/>
      <c r="G184" s="1011"/>
      <c r="H184" s="1011"/>
      <c r="I184" s="1011"/>
      <c r="J184" s="1011"/>
      <c r="K184" s="1011"/>
      <c r="L184" s="1011"/>
      <c r="M184" s="1011"/>
      <c r="N184" s="1011"/>
      <c r="O184" s="1133"/>
      <c r="P184" s="1133"/>
      <c r="Q184" s="1011"/>
    </row>
    <row r="185" spans="1:17" x14ac:dyDescent="0.25">
      <c r="A185" s="1011"/>
      <c r="B185" s="1011"/>
      <c r="C185" s="1011"/>
      <c r="D185" s="1011"/>
      <c r="E185" s="1011"/>
      <c r="F185" s="1011"/>
      <c r="G185" s="1011"/>
      <c r="H185" s="1011"/>
      <c r="I185" s="1011"/>
      <c r="J185" s="1011"/>
      <c r="K185" s="1011"/>
      <c r="L185" s="1011"/>
      <c r="M185" s="1011"/>
      <c r="N185" s="1011"/>
      <c r="O185" s="1133"/>
      <c r="P185" s="1133"/>
      <c r="Q185" s="1011"/>
    </row>
    <row r="186" spans="1:17" x14ac:dyDescent="0.25">
      <c r="A186" s="1011"/>
      <c r="B186" s="1011"/>
      <c r="C186" s="1011"/>
      <c r="D186" s="1011"/>
      <c r="E186" s="1011"/>
      <c r="F186" s="1011"/>
      <c r="G186" s="1011"/>
      <c r="H186" s="1011"/>
      <c r="I186" s="1011"/>
      <c r="J186" s="1011"/>
      <c r="K186" s="1011"/>
      <c r="L186" s="1011"/>
      <c r="M186" s="1011"/>
      <c r="N186" s="1011"/>
      <c r="O186" s="1133"/>
      <c r="P186" s="1133"/>
      <c r="Q186" s="1011"/>
    </row>
    <row r="187" spans="1:17" x14ac:dyDescent="0.25">
      <c r="A187" s="1011"/>
      <c r="B187" s="1011"/>
      <c r="C187" s="1011"/>
      <c r="D187" s="1011"/>
      <c r="E187" s="1011"/>
      <c r="F187" s="1011"/>
      <c r="G187" s="1011"/>
      <c r="H187" s="1011"/>
      <c r="I187" s="1011"/>
      <c r="J187" s="1011"/>
      <c r="K187" s="1011"/>
      <c r="L187" s="1011"/>
      <c r="M187" s="1011"/>
      <c r="N187" s="1011"/>
      <c r="O187" s="1133"/>
      <c r="P187" s="1133"/>
      <c r="Q187" s="1011"/>
    </row>
    <row r="188" spans="1:17" x14ac:dyDescent="0.25">
      <c r="A188" s="1011"/>
      <c r="B188" s="1011"/>
      <c r="C188" s="1011"/>
      <c r="D188" s="1011"/>
      <c r="E188" s="1011"/>
      <c r="F188" s="1011"/>
      <c r="G188" s="1011"/>
      <c r="H188" s="1011"/>
      <c r="I188" s="1011"/>
      <c r="J188" s="1011"/>
      <c r="K188" s="1011"/>
      <c r="L188" s="1011"/>
      <c r="M188" s="1011"/>
      <c r="N188" s="1011"/>
      <c r="O188" s="1133"/>
      <c r="P188" s="1133"/>
      <c r="Q188" s="1011"/>
    </row>
    <row r="189" spans="1:17" x14ac:dyDescent="0.25">
      <c r="A189" s="1011"/>
      <c r="B189" s="1011"/>
      <c r="C189" s="1011"/>
      <c r="D189" s="1011"/>
      <c r="E189" s="1011"/>
      <c r="F189" s="1011"/>
      <c r="G189" s="1011"/>
      <c r="H189" s="1011"/>
      <c r="I189" s="1011"/>
      <c r="J189" s="1011"/>
      <c r="K189" s="1011"/>
      <c r="L189" s="1011"/>
      <c r="M189" s="1011"/>
      <c r="N189" s="1011"/>
      <c r="O189" s="1133"/>
      <c r="P189" s="1133"/>
      <c r="Q189" s="1011"/>
    </row>
    <row r="190" spans="1:17" x14ac:dyDescent="0.25">
      <c r="A190" s="1011"/>
      <c r="B190" s="1011"/>
      <c r="C190" s="1011"/>
      <c r="D190" s="1011"/>
      <c r="E190" s="1011"/>
      <c r="F190" s="1011"/>
      <c r="G190" s="1011"/>
      <c r="H190" s="1011"/>
      <c r="I190" s="1011"/>
      <c r="J190" s="1011"/>
      <c r="K190" s="1011"/>
      <c r="L190" s="1011"/>
      <c r="M190" s="1011"/>
      <c r="N190" s="1011"/>
      <c r="O190" s="1133"/>
      <c r="P190" s="1133"/>
      <c r="Q190" s="1011"/>
    </row>
    <row r="191" spans="1:17" x14ac:dyDescent="0.25">
      <c r="A191" s="1011"/>
      <c r="B191" s="1011"/>
      <c r="C191" s="1011"/>
      <c r="D191" s="1011"/>
      <c r="E191" s="1011"/>
      <c r="F191" s="1011"/>
      <c r="G191" s="1011"/>
      <c r="H191" s="1011"/>
      <c r="I191" s="1011"/>
      <c r="J191" s="1011"/>
      <c r="K191" s="1011"/>
      <c r="L191" s="1011"/>
      <c r="M191" s="1011"/>
      <c r="N191" s="1011"/>
      <c r="O191" s="1133"/>
      <c r="P191" s="1133"/>
      <c r="Q191" s="1011"/>
    </row>
    <row r="192" spans="1:17" x14ac:dyDescent="0.25">
      <c r="A192" s="1011"/>
      <c r="B192" s="1011"/>
      <c r="C192" s="1011"/>
      <c r="D192" s="1011"/>
      <c r="E192" s="1011"/>
      <c r="F192" s="1011"/>
      <c r="G192" s="1011"/>
      <c r="H192" s="1011"/>
      <c r="I192" s="1011"/>
      <c r="J192" s="1011"/>
      <c r="K192" s="1011"/>
      <c r="L192" s="1011"/>
      <c r="M192" s="1011"/>
      <c r="N192" s="1011"/>
      <c r="O192" s="1133"/>
      <c r="P192" s="1133"/>
      <c r="Q192" s="1011"/>
    </row>
    <row r="193" spans="1:17" x14ac:dyDescent="0.25">
      <c r="A193" s="1011"/>
      <c r="B193" s="1011"/>
      <c r="C193" s="1011"/>
      <c r="D193" s="1011"/>
      <c r="E193" s="1011"/>
      <c r="F193" s="1011"/>
      <c r="G193" s="1011"/>
      <c r="H193" s="1011"/>
      <c r="I193" s="1011"/>
      <c r="J193" s="1011"/>
      <c r="K193" s="1011"/>
      <c r="L193" s="1011"/>
      <c r="M193" s="1011"/>
      <c r="N193" s="1011"/>
      <c r="O193" s="1133"/>
      <c r="P193" s="1133"/>
      <c r="Q193" s="1011"/>
    </row>
    <row r="194" spans="1:17" x14ac:dyDescent="0.25">
      <c r="A194" s="1011"/>
      <c r="B194" s="1011"/>
      <c r="C194" s="1011"/>
      <c r="D194" s="1011"/>
      <c r="E194" s="1011"/>
      <c r="F194" s="1011"/>
      <c r="G194" s="1011"/>
      <c r="H194" s="1011"/>
      <c r="I194" s="1011"/>
      <c r="J194" s="1011"/>
      <c r="K194" s="1011"/>
      <c r="L194" s="1011"/>
      <c r="M194" s="1011"/>
      <c r="N194" s="1011"/>
      <c r="O194" s="1133"/>
      <c r="P194" s="1133"/>
      <c r="Q194" s="1011"/>
    </row>
    <row r="195" spans="1:17" x14ac:dyDescent="0.25">
      <c r="A195" s="1011"/>
      <c r="B195" s="1011"/>
      <c r="C195" s="1011"/>
      <c r="D195" s="1011"/>
      <c r="E195" s="1011"/>
      <c r="F195" s="1011"/>
      <c r="G195" s="1011"/>
      <c r="H195" s="1011"/>
      <c r="I195" s="1011"/>
      <c r="J195" s="1011"/>
      <c r="K195" s="1011"/>
      <c r="L195" s="1011"/>
      <c r="M195" s="1011"/>
      <c r="N195" s="1011"/>
      <c r="O195" s="1133"/>
      <c r="P195" s="1133"/>
      <c r="Q195" s="1011"/>
    </row>
    <row r="196" spans="1:17" x14ac:dyDescent="0.25">
      <c r="A196" s="1011"/>
      <c r="B196" s="1011"/>
      <c r="C196" s="1011"/>
      <c r="D196" s="1011"/>
      <c r="E196" s="1011"/>
      <c r="F196" s="1011"/>
      <c r="G196" s="1011"/>
      <c r="H196" s="1011"/>
      <c r="I196" s="1011"/>
      <c r="J196" s="1011"/>
      <c r="K196" s="1011"/>
      <c r="L196" s="1011"/>
      <c r="M196" s="1011"/>
      <c r="N196" s="1011"/>
      <c r="O196" s="1133"/>
      <c r="P196" s="1133"/>
      <c r="Q196" s="1011"/>
    </row>
    <row r="197" spans="1:17" x14ac:dyDescent="0.25">
      <c r="A197" s="1011"/>
      <c r="B197" s="1011"/>
      <c r="C197" s="1011"/>
      <c r="D197" s="1011"/>
      <c r="E197" s="1011"/>
      <c r="F197" s="1011"/>
      <c r="G197" s="1011"/>
      <c r="H197" s="1011"/>
      <c r="I197" s="1011"/>
      <c r="J197" s="1011"/>
      <c r="K197" s="1011"/>
      <c r="L197" s="1011"/>
      <c r="M197" s="1011"/>
      <c r="N197" s="1011"/>
      <c r="O197" s="1133"/>
      <c r="P197" s="1133"/>
      <c r="Q197" s="1011"/>
    </row>
    <row r="198" spans="1:17" x14ac:dyDescent="0.25">
      <c r="A198" s="1011"/>
      <c r="B198" s="1011"/>
      <c r="C198" s="1011"/>
      <c r="D198" s="1011"/>
      <c r="E198" s="1011"/>
      <c r="F198" s="1011"/>
      <c r="G198" s="1011"/>
      <c r="H198" s="1011"/>
      <c r="I198" s="1011"/>
      <c r="J198" s="1011"/>
      <c r="K198" s="1011"/>
      <c r="L198" s="1011"/>
      <c r="M198" s="1011"/>
      <c r="N198" s="1011"/>
      <c r="O198" s="1133"/>
      <c r="P198" s="1133"/>
      <c r="Q198" s="1011"/>
    </row>
    <row r="199" spans="1:17" x14ac:dyDescent="0.25">
      <c r="A199" s="1011"/>
      <c r="B199" s="1011"/>
      <c r="C199" s="1011"/>
      <c r="D199" s="1011"/>
      <c r="E199" s="1011"/>
      <c r="F199" s="1011"/>
      <c r="G199" s="1011"/>
      <c r="H199" s="1011"/>
      <c r="I199" s="1011"/>
      <c r="J199" s="1011"/>
      <c r="K199" s="1011"/>
      <c r="L199" s="1011"/>
      <c r="M199" s="1011"/>
      <c r="N199" s="1011"/>
      <c r="O199" s="1133"/>
      <c r="P199" s="1133"/>
      <c r="Q199" s="1011"/>
    </row>
    <row r="200" spans="1:17" x14ac:dyDescent="0.25">
      <c r="A200" s="1011"/>
      <c r="B200" s="1011"/>
      <c r="C200" s="1011"/>
      <c r="D200" s="1011"/>
      <c r="E200" s="1011"/>
      <c r="F200" s="1011"/>
      <c r="G200" s="1011"/>
      <c r="H200" s="1011"/>
      <c r="I200" s="1011"/>
      <c r="J200" s="1011"/>
      <c r="K200" s="1011"/>
      <c r="L200" s="1011"/>
      <c r="M200" s="1011"/>
      <c r="N200" s="1011"/>
      <c r="O200" s="1133"/>
      <c r="P200" s="1133"/>
      <c r="Q200" s="1011"/>
    </row>
    <row r="201" spans="1:17" x14ac:dyDescent="0.25">
      <c r="A201" s="1011"/>
      <c r="B201" s="1011"/>
      <c r="C201" s="1011"/>
      <c r="D201" s="1011"/>
      <c r="E201" s="1011"/>
      <c r="F201" s="1011"/>
      <c r="G201" s="1011"/>
      <c r="H201" s="1011"/>
      <c r="I201" s="1011"/>
      <c r="J201" s="1011"/>
      <c r="K201" s="1011"/>
      <c r="L201" s="1011"/>
      <c r="M201" s="1011"/>
      <c r="N201" s="1011"/>
      <c r="O201" s="1133"/>
      <c r="P201" s="1133"/>
      <c r="Q201" s="1011"/>
    </row>
    <row r="202" spans="1:17" x14ac:dyDescent="0.25">
      <c r="A202" s="1011"/>
      <c r="B202" s="1011"/>
      <c r="C202" s="1011"/>
      <c r="D202" s="1011"/>
      <c r="E202" s="1011"/>
      <c r="F202" s="1011"/>
      <c r="G202" s="1011"/>
      <c r="H202" s="1011"/>
      <c r="I202" s="1011"/>
      <c r="J202" s="1011"/>
      <c r="K202" s="1011"/>
      <c r="L202" s="1011"/>
      <c r="M202" s="1011"/>
      <c r="N202" s="1011"/>
      <c r="O202" s="1133"/>
      <c r="P202" s="1133"/>
      <c r="Q202" s="1011"/>
    </row>
    <row r="203" spans="1:17" x14ac:dyDescent="0.25">
      <c r="A203" s="1011"/>
      <c r="B203" s="1011"/>
      <c r="C203" s="1011"/>
      <c r="D203" s="1011"/>
      <c r="E203" s="1011"/>
      <c r="F203" s="1011"/>
      <c r="G203" s="1011"/>
      <c r="H203" s="1011"/>
      <c r="I203" s="1011"/>
      <c r="J203" s="1011"/>
      <c r="K203" s="1011"/>
      <c r="L203" s="1011"/>
      <c r="M203" s="1011"/>
      <c r="N203" s="1011"/>
      <c r="O203" s="1133"/>
      <c r="P203" s="1133"/>
      <c r="Q203" s="1011"/>
    </row>
    <row r="204" spans="1:17" x14ac:dyDescent="0.25">
      <c r="A204" s="1011"/>
      <c r="B204" s="1011"/>
      <c r="C204" s="1011"/>
      <c r="D204" s="1011"/>
      <c r="E204" s="1011"/>
      <c r="F204" s="1011"/>
      <c r="G204" s="1011"/>
      <c r="H204" s="1011"/>
      <c r="I204" s="1011"/>
      <c r="J204" s="1011"/>
      <c r="K204" s="1011"/>
      <c r="L204" s="1011"/>
      <c r="M204" s="1011"/>
      <c r="N204" s="1011"/>
      <c r="O204" s="1133"/>
      <c r="P204" s="1133"/>
      <c r="Q204" s="1011"/>
    </row>
    <row r="205" spans="1:17" x14ac:dyDescent="0.25">
      <c r="A205" s="1011"/>
      <c r="B205" s="1011"/>
      <c r="C205" s="1011"/>
      <c r="D205" s="1011"/>
      <c r="E205" s="1011"/>
      <c r="F205" s="1011"/>
      <c r="G205" s="1011"/>
      <c r="H205" s="1011"/>
      <c r="I205" s="1011"/>
      <c r="J205" s="1011"/>
      <c r="K205" s="1011"/>
      <c r="L205" s="1011"/>
      <c r="M205" s="1011"/>
      <c r="N205" s="1011"/>
      <c r="O205" s="1133"/>
      <c r="P205" s="1133"/>
      <c r="Q205" s="1011"/>
    </row>
    <row r="206" spans="1:17" x14ac:dyDescent="0.25">
      <c r="A206" s="1011"/>
      <c r="B206" s="1011"/>
      <c r="C206" s="1011"/>
      <c r="D206" s="1011"/>
      <c r="E206" s="1011"/>
      <c r="F206" s="1011"/>
      <c r="G206" s="1011"/>
      <c r="H206" s="1011"/>
      <c r="I206" s="1011"/>
      <c r="J206" s="1011"/>
      <c r="K206" s="1011"/>
      <c r="L206" s="1011"/>
      <c r="M206" s="1011"/>
      <c r="N206" s="1011"/>
      <c r="O206" s="1133"/>
      <c r="P206" s="1133"/>
      <c r="Q206" s="1011"/>
    </row>
    <row r="207" spans="1:17" x14ac:dyDescent="0.25">
      <c r="A207" s="1011"/>
      <c r="B207" s="1011"/>
      <c r="C207" s="1011"/>
      <c r="D207" s="1011"/>
      <c r="E207" s="1011"/>
      <c r="F207" s="1011"/>
      <c r="G207" s="1011"/>
      <c r="H207" s="1011"/>
      <c r="I207" s="1011"/>
      <c r="J207" s="1011"/>
      <c r="K207" s="1011"/>
      <c r="L207" s="1011"/>
      <c r="M207" s="1011"/>
      <c r="N207" s="1011"/>
      <c r="O207" s="1133"/>
      <c r="P207" s="1133"/>
      <c r="Q207" s="1011"/>
    </row>
    <row r="208" spans="1:17" x14ac:dyDescent="0.25">
      <c r="A208" s="1011"/>
      <c r="B208" s="1011"/>
      <c r="C208" s="1011"/>
      <c r="D208" s="1011"/>
      <c r="E208" s="1011"/>
      <c r="F208" s="1011"/>
      <c r="G208" s="1011"/>
      <c r="H208" s="1011"/>
      <c r="I208" s="1011"/>
      <c r="J208" s="1011"/>
      <c r="K208" s="1011"/>
      <c r="L208" s="1011"/>
      <c r="M208" s="1011"/>
      <c r="N208" s="1011"/>
      <c r="O208" s="1133"/>
      <c r="P208" s="1133"/>
      <c r="Q208" s="1011"/>
    </row>
    <row r="209" spans="1:17" x14ac:dyDescent="0.25">
      <c r="A209" s="1011"/>
      <c r="B209" s="1011"/>
      <c r="C209" s="1011"/>
      <c r="D209" s="1011"/>
      <c r="E209" s="1011"/>
      <c r="F209" s="1011"/>
      <c r="G209" s="1011"/>
      <c r="H209" s="1011"/>
      <c r="I209" s="1011"/>
      <c r="J209" s="1011"/>
      <c r="K209" s="1011"/>
      <c r="L209" s="1011"/>
      <c r="M209" s="1011"/>
      <c r="N209" s="1011"/>
      <c r="O209" s="1133"/>
      <c r="P209" s="1133"/>
      <c r="Q209" s="1011"/>
    </row>
    <row r="210" spans="1:17" x14ac:dyDescent="0.25">
      <c r="A210" s="1011"/>
      <c r="B210" s="1011"/>
      <c r="C210" s="1011"/>
      <c r="D210" s="1011"/>
      <c r="E210" s="1011"/>
      <c r="F210" s="1011"/>
      <c r="G210" s="1011"/>
      <c r="H210" s="1011"/>
      <c r="I210" s="1011"/>
      <c r="J210" s="1011"/>
      <c r="K210" s="1011"/>
      <c r="L210" s="1011"/>
      <c r="M210" s="1011"/>
      <c r="N210" s="1011"/>
      <c r="O210" s="1133"/>
      <c r="P210" s="1133"/>
      <c r="Q210" s="1011"/>
    </row>
    <row r="211" spans="1:17" x14ac:dyDescent="0.25">
      <c r="A211" s="1011"/>
      <c r="B211" s="1011"/>
      <c r="C211" s="1011"/>
      <c r="D211" s="1011"/>
      <c r="E211" s="1011"/>
      <c r="F211" s="1011"/>
      <c r="G211" s="1011"/>
      <c r="H211" s="1011"/>
      <c r="I211" s="1011"/>
      <c r="J211" s="1011"/>
      <c r="K211" s="1011"/>
      <c r="L211" s="1011"/>
      <c r="M211" s="1011"/>
      <c r="N211" s="1011"/>
      <c r="O211" s="1133"/>
      <c r="P211" s="1133"/>
      <c r="Q211" s="1011"/>
    </row>
    <row r="212" spans="1:17" x14ac:dyDescent="0.25">
      <c r="A212" s="1011"/>
      <c r="B212" s="1011"/>
      <c r="C212" s="1011"/>
      <c r="D212" s="1011"/>
      <c r="E212" s="1011"/>
      <c r="F212" s="1011"/>
      <c r="G212" s="1011"/>
      <c r="H212" s="1011"/>
      <c r="I212" s="1011"/>
      <c r="J212" s="1011"/>
      <c r="K212" s="1011"/>
      <c r="L212" s="1011"/>
      <c r="M212" s="1011"/>
      <c r="N212" s="1011"/>
      <c r="O212" s="1133"/>
      <c r="P212" s="1133"/>
      <c r="Q212" s="1011"/>
    </row>
    <row r="213" spans="1:17" x14ac:dyDescent="0.25">
      <c r="A213" s="1011"/>
      <c r="B213" s="1011"/>
      <c r="C213" s="1011"/>
      <c r="D213" s="1011"/>
      <c r="E213" s="1011"/>
      <c r="F213" s="1011"/>
      <c r="G213" s="1011"/>
      <c r="H213" s="1011"/>
      <c r="I213" s="1011"/>
      <c r="J213" s="1011"/>
      <c r="K213" s="1011"/>
      <c r="L213" s="1011"/>
      <c r="M213" s="1011"/>
      <c r="N213" s="1011"/>
      <c r="O213" s="1133"/>
      <c r="P213" s="1133"/>
      <c r="Q213" s="1011"/>
    </row>
    <row r="214" spans="1:17" x14ac:dyDescent="0.25">
      <c r="A214" s="1011"/>
      <c r="B214" s="1011"/>
      <c r="C214" s="1011"/>
      <c r="D214" s="1011"/>
      <c r="E214" s="1011"/>
      <c r="F214" s="1011"/>
      <c r="G214" s="1011"/>
      <c r="H214" s="1011"/>
      <c r="I214" s="1011"/>
      <c r="J214" s="1011"/>
      <c r="K214" s="1011"/>
      <c r="L214" s="1011"/>
      <c r="M214" s="1011"/>
      <c r="N214" s="1011"/>
      <c r="O214" s="1133"/>
      <c r="P214" s="1133"/>
      <c r="Q214" s="1011"/>
    </row>
    <row r="215" spans="1:17" x14ac:dyDescent="0.25">
      <c r="A215" s="1011"/>
      <c r="B215" s="1011"/>
      <c r="C215" s="1011"/>
      <c r="D215" s="1011"/>
      <c r="E215" s="1011"/>
      <c r="F215" s="1011"/>
      <c r="G215" s="1011"/>
      <c r="H215" s="1011"/>
      <c r="I215" s="1011"/>
      <c r="J215" s="1011"/>
      <c r="K215" s="1011"/>
      <c r="L215" s="1011"/>
      <c r="M215" s="1011"/>
      <c r="N215" s="1011"/>
      <c r="O215" s="1133"/>
      <c r="P215" s="1133"/>
      <c r="Q215" s="1011"/>
    </row>
    <row r="216" spans="1:17" x14ac:dyDescent="0.25">
      <c r="A216" s="1011"/>
      <c r="B216" s="1011"/>
      <c r="C216" s="1011"/>
      <c r="D216" s="1011"/>
      <c r="E216" s="1011"/>
      <c r="F216" s="1011"/>
      <c r="G216" s="1011"/>
      <c r="H216" s="1011"/>
      <c r="I216" s="1011"/>
      <c r="J216" s="1011"/>
      <c r="K216" s="1011"/>
      <c r="L216" s="1011"/>
      <c r="M216" s="1011"/>
      <c r="N216" s="1011"/>
      <c r="O216" s="1133"/>
      <c r="P216" s="1133"/>
      <c r="Q216" s="1011"/>
    </row>
    <row r="217" spans="1:17" x14ac:dyDescent="0.25">
      <c r="A217" s="1011"/>
      <c r="B217" s="1011"/>
      <c r="C217" s="1011"/>
      <c r="D217" s="1011"/>
      <c r="E217" s="1011"/>
      <c r="F217" s="1011"/>
      <c r="G217" s="1011"/>
      <c r="H217" s="1011"/>
      <c r="I217" s="1011"/>
      <c r="J217" s="1011"/>
      <c r="K217" s="1011"/>
      <c r="L217" s="1011"/>
      <c r="M217" s="1011"/>
      <c r="N217" s="1011"/>
      <c r="O217" s="1133"/>
      <c r="P217" s="1133"/>
      <c r="Q217" s="1011"/>
    </row>
    <row r="218" spans="1:17" x14ac:dyDescent="0.25">
      <c r="A218" s="1011"/>
      <c r="B218" s="1011"/>
      <c r="C218" s="1011"/>
      <c r="D218" s="1011"/>
      <c r="E218" s="1011"/>
      <c r="F218" s="1011"/>
      <c r="G218" s="1011"/>
      <c r="H218" s="1011"/>
      <c r="I218" s="1011"/>
      <c r="J218" s="1011"/>
      <c r="K218" s="1011"/>
      <c r="L218" s="1011"/>
      <c r="M218" s="1011"/>
      <c r="N218" s="1011"/>
      <c r="O218" s="1133"/>
      <c r="P218" s="1133"/>
      <c r="Q218" s="1011"/>
    </row>
    <row r="219" spans="1:17" x14ac:dyDescent="0.25">
      <c r="A219" s="1011"/>
      <c r="B219" s="1011"/>
      <c r="C219" s="1011"/>
      <c r="D219" s="1011"/>
      <c r="E219" s="1011"/>
      <c r="F219" s="1011"/>
      <c r="G219" s="1011"/>
      <c r="H219" s="1011"/>
      <c r="I219" s="1011"/>
      <c r="J219" s="1011"/>
      <c r="K219" s="1011"/>
      <c r="L219" s="1011"/>
      <c r="M219" s="1011"/>
      <c r="N219" s="1011"/>
      <c r="O219" s="1133"/>
      <c r="P219" s="1133"/>
      <c r="Q219" s="1011"/>
    </row>
    <row r="220" spans="1:17" x14ac:dyDescent="0.25">
      <c r="A220" s="1011"/>
      <c r="B220" s="1011"/>
      <c r="C220" s="1011"/>
      <c r="D220" s="1011"/>
      <c r="E220" s="1011"/>
      <c r="F220" s="1011"/>
      <c r="G220" s="1011"/>
      <c r="H220" s="1011"/>
      <c r="I220" s="1011"/>
      <c r="J220" s="1011"/>
      <c r="K220" s="1011"/>
      <c r="L220" s="1011"/>
      <c r="M220" s="1011"/>
      <c r="N220" s="1011"/>
      <c r="O220" s="1133"/>
      <c r="P220" s="1133"/>
      <c r="Q220" s="1011"/>
    </row>
    <row r="221" spans="1:17" x14ac:dyDescent="0.25">
      <c r="A221" s="1011"/>
      <c r="B221" s="1011"/>
      <c r="C221" s="1011"/>
      <c r="D221" s="1011"/>
      <c r="E221" s="1011"/>
      <c r="F221" s="1011"/>
      <c r="G221" s="1011"/>
      <c r="H221" s="1011"/>
      <c r="I221" s="1011"/>
      <c r="J221" s="1011"/>
      <c r="K221" s="1011"/>
      <c r="L221" s="1011"/>
      <c r="M221" s="1011"/>
      <c r="N221" s="1011"/>
      <c r="O221" s="1133"/>
      <c r="P221" s="1133"/>
      <c r="Q221" s="1011"/>
    </row>
    <row r="222" spans="1:17" x14ac:dyDescent="0.25">
      <c r="A222" s="1011"/>
      <c r="B222" s="1011"/>
      <c r="C222" s="1011"/>
      <c r="D222" s="1011"/>
      <c r="E222" s="1011"/>
      <c r="F222" s="1011"/>
      <c r="G222" s="1011"/>
      <c r="H222" s="1011"/>
      <c r="I222" s="1011"/>
      <c r="J222" s="1011"/>
      <c r="K222" s="1011"/>
      <c r="L222" s="1011"/>
      <c r="M222" s="1011"/>
      <c r="N222" s="1011"/>
      <c r="O222" s="1133"/>
      <c r="P222" s="1133"/>
      <c r="Q222" s="1011"/>
    </row>
    <row r="223" spans="1:17" x14ac:dyDescent="0.25">
      <c r="A223" s="1011"/>
      <c r="B223" s="1011"/>
      <c r="C223" s="1011"/>
      <c r="D223" s="1011"/>
      <c r="E223" s="1011"/>
      <c r="F223" s="1011"/>
      <c r="G223" s="1011"/>
      <c r="H223" s="1011"/>
      <c r="I223" s="1011"/>
      <c r="J223" s="1011"/>
      <c r="K223" s="1011"/>
      <c r="L223" s="1011"/>
      <c r="M223" s="1011"/>
      <c r="N223" s="1011"/>
      <c r="O223" s="1133"/>
      <c r="P223" s="1133"/>
      <c r="Q223" s="1011"/>
    </row>
    <row r="224" spans="1:17" x14ac:dyDescent="0.25">
      <c r="A224" s="1011"/>
      <c r="B224" s="1011"/>
      <c r="C224" s="1011"/>
      <c r="D224" s="1011"/>
      <c r="E224" s="1011"/>
      <c r="F224" s="1011"/>
      <c r="G224" s="1011"/>
      <c r="H224" s="1011"/>
      <c r="I224" s="1011"/>
      <c r="J224" s="1011"/>
      <c r="K224" s="1011"/>
      <c r="L224" s="1011"/>
      <c r="M224" s="1011"/>
      <c r="N224" s="1011"/>
      <c r="O224" s="1133"/>
      <c r="P224" s="1133"/>
      <c r="Q224" s="1011"/>
    </row>
    <row r="225" spans="1:17" x14ac:dyDescent="0.25">
      <c r="A225" s="1011"/>
      <c r="B225" s="1011"/>
      <c r="C225" s="1011"/>
      <c r="D225" s="1011"/>
      <c r="E225" s="1011"/>
      <c r="F225" s="1011"/>
      <c r="G225" s="1011"/>
      <c r="H225" s="1011"/>
      <c r="I225" s="1011"/>
      <c r="J225" s="1011"/>
      <c r="K225" s="1011"/>
      <c r="L225" s="1011"/>
      <c r="M225" s="1011"/>
      <c r="N225" s="1011"/>
      <c r="O225" s="1133"/>
      <c r="P225" s="1133"/>
      <c r="Q225" s="1011"/>
    </row>
    <row r="226" spans="1:17" x14ac:dyDescent="0.25">
      <c r="A226" s="1011"/>
      <c r="B226" s="1011"/>
      <c r="C226" s="1011"/>
      <c r="D226" s="1011"/>
      <c r="E226" s="1011"/>
      <c r="F226" s="1011"/>
      <c r="G226" s="1011"/>
      <c r="H226" s="1011"/>
      <c r="I226" s="1011"/>
      <c r="J226" s="1011"/>
      <c r="K226" s="1011"/>
      <c r="L226" s="1011"/>
      <c r="M226" s="1011"/>
      <c r="N226" s="1011"/>
      <c r="O226" s="1133"/>
      <c r="P226" s="1133"/>
      <c r="Q226" s="1011"/>
    </row>
    <row r="227" spans="1:17" x14ac:dyDescent="0.25">
      <c r="A227" s="1011"/>
      <c r="B227" s="1011"/>
      <c r="C227" s="1011"/>
      <c r="D227" s="1011"/>
      <c r="E227" s="1011"/>
      <c r="F227" s="1011"/>
      <c r="G227" s="1011"/>
      <c r="H227" s="1011"/>
      <c r="I227" s="1011"/>
      <c r="J227" s="1011"/>
      <c r="K227" s="1011"/>
      <c r="L227" s="1011"/>
      <c r="M227" s="1011"/>
      <c r="N227" s="1011"/>
      <c r="O227" s="1133"/>
      <c r="P227" s="1133"/>
      <c r="Q227" s="1011"/>
    </row>
    <row r="228" spans="1:17" x14ac:dyDescent="0.25">
      <c r="O228" s="1129"/>
      <c r="P228" s="1129"/>
    </row>
    <row r="229" spans="1:17" x14ac:dyDescent="0.25">
      <c r="O229" s="1129"/>
      <c r="P229" s="1129"/>
    </row>
    <row r="230" spans="1:17" x14ac:dyDescent="0.25">
      <c r="O230" s="1129"/>
      <c r="P230" s="1129"/>
    </row>
    <row r="231" spans="1:17" x14ac:dyDescent="0.25">
      <c r="O231" s="1129"/>
      <c r="P231" s="1129"/>
    </row>
    <row r="232" spans="1:17" x14ac:dyDescent="0.25">
      <c r="O232" s="1129"/>
      <c r="P232" s="1129"/>
    </row>
    <row r="233" spans="1:17" x14ac:dyDescent="0.25">
      <c r="O233" s="1129"/>
      <c r="P233" s="1129"/>
    </row>
    <row r="234" spans="1:17" x14ac:dyDescent="0.25">
      <c r="O234" s="1129"/>
      <c r="P234" s="1129"/>
    </row>
    <row r="235" spans="1:17" x14ac:dyDescent="0.25">
      <c r="O235" s="1129"/>
      <c r="P235" s="1129"/>
    </row>
    <row r="236" spans="1:17" x14ac:dyDescent="0.25">
      <c r="O236" s="1129"/>
      <c r="P236" s="1129"/>
    </row>
    <row r="237" spans="1:17" x14ac:dyDescent="0.25">
      <c r="O237" s="1129"/>
      <c r="P237" s="1129"/>
    </row>
    <row r="238" spans="1:17" x14ac:dyDescent="0.25">
      <c r="O238" s="1129"/>
      <c r="P238" s="1129"/>
    </row>
    <row r="239" spans="1:17" x14ac:dyDescent="0.25">
      <c r="O239" s="1129"/>
      <c r="P239" s="1129"/>
    </row>
    <row r="240" spans="1:17" x14ac:dyDescent="0.25">
      <c r="O240" s="1129"/>
      <c r="P240" s="1129"/>
    </row>
    <row r="241" spans="15:16" x14ac:dyDescent="0.25">
      <c r="O241" s="1129"/>
      <c r="P241" s="1129"/>
    </row>
    <row r="242" spans="15:16" x14ac:dyDescent="0.25">
      <c r="O242" s="1129"/>
      <c r="P242" s="1129"/>
    </row>
    <row r="243" spans="15:16" x14ac:dyDescent="0.25">
      <c r="O243" s="1129"/>
      <c r="P243" s="1129"/>
    </row>
    <row r="244" spans="15:16" x14ac:dyDescent="0.25">
      <c r="O244" s="1129"/>
      <c r="P244" s="1129"/>
    </row>
    <row r="245" spans="15:16" x14ac:dyDescent="0.25">
      <c r="O245" s="1129"/>
      <c r="P245" s="1129"/>
    </row>
    <row r="246" spans="15:16" x14ac:dyDescent="0.25">
      <c r="O246" s="1129"/>
      <c r="P246" s="1129"/>
    </row>
    <row r="247" spans="15:16" x14ac:dyDescent="0.25">
      <c r="O247" s="1129"/>
      <c r="P247" s="1129"/>
    </row>
    <row r="248" spans="15:16" x14ac:dyDescent="0.25">
      <c r="O248" s="1129"/>
      <c r="P248" s="1129"/>
    </row>
    <row r="249" spans="15:16" x14ac:dyDescent="0.25">
      <c r="O249" s="1129"/>
      <c r="P249" s="1129"/>
    </row>
    <row r="250" spans="15:16" x14ac:dyDescent="0.25">
      <c r="O250" s="1129"/>
      <c r="P250" s="1129"/>
    </row>
    <row r="251" spans="15:16" x14ac:dyDescent="0.25">
      <c r="O251" s="1129"/>
      <c r="P251" s="1129"/>
    </row>
    <row r="252" spans="15:16" x14ac:dyDescent="0.25">
      <c r="O252" s="1129"/>
      <c r="P252" s="1129"/>
    </row>
    <row r="253" spans="15:16" x14ac:dyDescent="0.25">
      <c r="O253" s="1129"/>
      <c r="P253" s="1129"/>
    </row>
    <row r="254" spans="15:16" x14ac:dyDescent="0.25">
      <c r="O254" s="1129"/>
      <c r="P254" s="1129"/>
    </row>
  </sheetData>
  <mergeCells count="8">
    <mergeCell ref="B14:B17"/>
    <mergeCell ref="A2:G2"/>
    <mergeCell ref="A3:G3"/>
    <mergeCell ref="A6:Q6"/>
    <mergeCell ref="A5:Q5"/>
    <mergeCell ref="O7:Q7"/>
    <mergeCell ref="A7:A8"/>
    <mergeCell ref="B7:B8"/>
  </mergeCells>
  <phoneticPr fontId="56" type="noConversion"/>
  <pageMargins left="0.23622047244094491" right="0.23622047244094491" top="0.39370078740157483" bottom="0.74803149606299213" header="0.31496062992125984" footer="0.31496062992125984"/>
  <pageSetup paperSize="9" scale="67" orientation="landscape" r:id="rId1"/>
  <headerFooter>
    <oddFooter>&amp;Rpag.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/>
  </sheetPr>
  <dimension ref="A1:S267"/>
  <sheetViews>
    <sheetView showGridLines="0" zoomScaleNormal="100" zoomScaleSheetLayoutView="90" workbookViewId="0">
      <selection activeCell="A5" sqref="A5"/>
    </sheetView>
  </sheetViews>
  <sheetFormatPr defaultColWidth="8.85546875" defaultRowHeight="15" outlineLevelRow="2" x14ac:dyDescent="0.25"/>
  <cols>
    <col min="1" max="1" width="48.42578125" style="836" customWidth="1"/>
    <col min="2" max="2" width="11.85546875" style="607" customWidth="1"/>
    <col min="3" max="3" width="9.42578125" style="913" customWidth="1"/>
    <col min="4" max="5" width="10.42578125" style="913" customWidth="1"/>
    <col min="6" max="6" width="8.85546875" style="913" customWidth="1"/>
    <col min="7" max="7" width="9.85546875" style="913" customWidth="1"/>
    <col min="8" max="8" width="8.85546875" style="913" customWidth="1"/>
    <col min="9" max="9" width="7.7109375" style="872" customWidth="1"/>
    <col min="10" max="10" width="8.140625" style="607" customWidth="1"/>
    <col min="11" max="11" width="10.5703125" style="607" customWidth="1"/>
    <col min="12" max="12" width="8.5703125" style="908" customWidth="1"/>
    <col min="13" max="16" width="11" style="607" customWidth="1"/>
    <col min="17" max="17" width="8.5703125" style="717" customWidth="1"/>
  </cols>
  <sheetData>
    <row r="1" spans="1:17" ht="18" x14ac:dyDescent="0.25">
      <c r="A1" s="1283" t="s">
        <v>642</v>
      </c>
      <c r="B1" s="1264"/>
      <c r="C1" s="1264"/>
      <c r="D1" s="1264"/>
      <c r="E1" s="1264"/>
      <c r="F1" s="1264"/>
      <c r="G1" s="1264"/>
      <c r="H1" s="1264"/>
      <c r="I1" s="1264"/>
      <c r="J1" s="1264"/>
      <c r="K1" s="1264"/>
      <c r="L1" s="1264"/>
      <c r="M1" s="1264"/>
      <c r="N1" s="1264"/>
      <c r="O1" s="1264"/>
      <c r="P1" s="1264"/>
      <c r="Q1" s="1264"/>
    </row>
    <row r="2" spans="1:17" ht="18" x14ac:dyDescent="0.25">
      <c r="A2" s="1264" t="s">
        <v>188</v>
      </c>
      <c r="B2" s="1264"/>
      <c r="C2" s="1264"/>
      <c r="D2" s="1264"/>
      <c r="E2" s="1264"/>
      <c r="F2" s="1264"/>
      <c r="G2" s="1264"/>
      <c r="H2" s="1264"/>
      <c r="I2" s="1264"/>
      <c r="J2" s="1264"/>
      <c r="K2" s="1264"/>
      <c r="L2" s="1264"/>
      <c r="M2" s="1264"/>
      <c r="N2" s="1264"/>
      <c r="O2" s="1264"/>
      <c r="P2" s="1264"/>
      <c r="Q2" s="1264"/>
    </row>
    <row r="3" spans="1:17" x14ac:dyDescent="0.25">
      <c r="A3" s="834"/>
    </row>
    <row r="4" spans="1:17" ht="16.5" thickBot="1" x14ac:dyDescent="0.3">
      <c r="A4" s="1271" t="s">
        <v>593</v>
      </c>
      <c r="B4" s="1272"/>
      <c r="C4" s="1272"/>
      <c r="D4" s="1272"/>
      <c r="E4" s="1272"/>
      <c r="F4" s="1272"/>
      <c r="G4" s="1272"/>
      <c r="H4" s="1272"/>
      <c r="I4" s="1272"/>
      <c r="J4" s="1272"/>
      <c r="K4" s="1272"/>
      <c r="L4" s="1272"/>
      <c r="M4" s="1272"/>
      <c r="N4" s="1272"/>
      <c r="O4" s="1272"/>
      <c r="P4" s="1272"/>
      <c r="Q4" s="1272"/>
    </row>
    <row r="5" spans="1:17" ht="15.75" outlineLevel="1" thickBot="1" x14ac:dyDescent="0.3">
      <c r="A5" s="966" t="s">
        <v>14</v>
      </c>
      <c r="B5" s="970" t="s">
        <v>15</v>
      </c>
      <c r="C5" s="967" t="s">
        <v>577</v>
      </c>
      <c r="D5" s="967" t="s">
        <v>578</v>
      </c>
      <c r="E5" s="967" t="s">
        <v>579</v>
      </c>
      <c r="F5" s="967" t="s">
        <v>580</v>
      </c>
      <c r="G5" s="967" t="s">
        <v>581</v>
      </c>
      <c r="H5" s="967" t="s">
        <v>582</v>
      </c>
      <c r="I5" s="967" t="s">
        <v>583</v>
      </c>
      <c r="J5" s="967" t="s">
        <v>584</v>
      </c>
      <c r="K5" s="967" t="s">
        <v>585</v>
      </c>
      <c r="L5" s="967" t="s">
        <v>586</v>
      </c>
      <c r="M5" s="967" t="s">
        <v>587</v>
      </c>
      <c r="N5" s="967" t="s">
        <v>588</v>
      </c>
      <c r="O5" s="1146" t="s">
        <v>638</v>
      </c>
      <c r="P5" s="1146" t="s">
        <v>639</v>
      </c>
      <c r="Q5" s="1171" t="s">
        <v>1</v>
      </c>
    </row>
    <row r="6" spans="1:17" ht="15.75" outlineLevel="1" thickTop="1" x14ac:dyDescent="0.25">
      <c r="A6" s="816" t="s">
        <v>27</v>
      </c>
      <c r="B6" s="604">
        <f>'Pque N Mundo I'!B9</f>
        <v>6000</v>
      </c>
      <c r="C6" s="914">
        <f>'Pque N Mundo I'!C9</f>
        <v>5393</v>
      </c>
      <c r="D6" s="914">
        <f>'Pque N Mundo I'!D9</f>
        <v>5721</v>
      </c>
      <c r="E6" s="914">
        <f>'Pque N Mundo I'!E9</f>
        <v>5756</v>
      </c>
      <c r="F6" s="914">
        <f>'Pque N Mundo I'!F9</f>
        <v>4983</v>
      </c>
      <c r="G6" s="914">
        <f>'Pque N Mundo I'!G9</f>
        <v>5595</v>
      </c>
      <c r="H6" s="914">
        <f>'Pque N Mundo I'!H9</f>
        <v>4952</v>
      </c>
      <c r="I6" s="105">
        <f>'Pque N Mundo I'!I9</f>
        <v>4167</v>
      </c>
      <c r="J6" s="884">
        <f>'Pque N Mundo I'!J9</f>
        <v>4151</v>
      </c>
      <c r="K6" s="884">
        <f>'Pque N Mundo I'!K9</f>
        <v>3732</v>
      </c>
      <c r="L6" s="884">
        <f>'Pque N Mundo I'!L9</f>
        <v>4044</v>
      </c>
      <c r="M6" s="884">
        <f>'Pque N Mundo I'!M9</f>
        <v>4816</v>
      </c>
      <c r="N6" s="884">
        <f>'Pque N Mundo I'!N9</f>
        <v>4845</v>
      </c>
      <c r="O6" s="995">
        <f>'Pque N Mundo I'!O9</f>
        <v>72000</v>
      </c>
      <c r="P6" s="995">
        <f>'Pque N Mundo I'!P9</f>
        <v>58155</v>
      </c>
      <c r="Q6" s="1172">
        <f>'Pque N Mundo I'!Q9</f>
        <v>0.80770833333333336</v>
      </c>
    </row>
    <row r="7" spans="1:17" outlineLevel="1" x14ac:dyDescent="0.25">
      <c r="A7" s="228" t="s">
        <v>28</v>
      </c>
      <c r="B7" s="605">
        <f>'Pque N Mundo I'!B10</f>
        <v>2080</v>
      </c>
      <c r="C7" s="915">
        <f>'Pque N Mundo I'!C10</f>
        <v>1556</v>
      </c>
      <c r="D7" s="915">
        <f>'Pque N Mundo I'!D10</f>
        <v>1825</v>
      </c>
      <c r="E7" s="915">
        <f>'Pque N Mundo I'!E10</f>
        <v>1308</v>
      </c>
      <c r="F7" s="915">
        <f>'Pque N Mundo I'!F10</f>
        <v>839</v>
      </c>
      <c r="G7" s="915">
        <f>'Pque N Mundo I'!G10</f>
        <v>797</v>
      </c>
      <c r="H7" s="915">
        <f>'Pque N Mundo I'!H10</f>
        <v>847</v>
      </c>
      <c r="I7" s="106">
        <f>'Pque N Mundo I'!I10</f>
        <v>794</v>
      </c>
      <c r="J7" s="885">
        <f>'Pque N Mundo I'!J10</f>
        <v>1218</v>
      </c>
      <c r="K7" s="885">
        <f>'Pque N Mundo I'!K10</f>
        <v>1603</v>
      </c>
      <c r="L7" s="885">
        <f>'Pque N Mundo I'!L10</f>
        <v>1255</v>
      </c>
      <c r="M7" s="885">
        <f>'Pque N Mundo I'!M10</f>
        <v>1504</v>
      </c>
      <c r="N7" s="885">
        <f>'Pque N Mundo I'!N10</f>
        <v>1379</v>
      </c>
      <c r="O7" s="1147">
        <f>'Pque N Mundo I'!O10</f>
        <v>24960</v>
      </c>
      <c r="P7" s="1147">
        <f>'Pque N Mundo I'!P10</f>
        <v>14925</v>
      </c>
      <c r="Q7" s="1173">
        <f>'Pque N Mundo I'!Q10</f>
        <v>0.59795673076923073</v>
      </c>
    </row>
    <row r="8" spans="1:17" outlineLevel="1" x14ac:dyDescent="0.25">
      <c r="A8" s="228" t="s">
        <v>29</v>
      </c>
      <c r="B8" s="605">
        <f>'Pque N Mundo I'!B11</f>
        <v>780</v>
      </c>
      <c r="C8" s="915">
        <f>'Pque N Mundo I'!C11</f>
        <v>560</v>
      </c>
      <c r="D8" s="915">
        <f>'Pque N Mundo I'!D11</f>
        <v>689</v>
      </c>
      <c r="E8" s="915">
        <f>'Pque N Mundo I'!E11</f>
        <v>640</v>
      </c>
      <c r="F8" s="915">
        <f>'Pque N Mundo I'!F11</f>
        <v>487</v>
      </c>
      <c r="G8" s="915">
        <f>'Pque N Mundo I'!G11</f>
        <v>419</v>
      </c>
      <c r="H8" s="915">
        <f>'Pque N Mundo I'!H11</f>
        <v>501</v>
      </c>
      <c r="I8" s="106">
        <f>'Pque N Mundo I'!I11</f>
        <v>381</v>
      </c>
      <c r="J8" s="885">
        <f>'Pque N Mundo I'!J11</f>
        <v>360</v>
      </c>
      <c r="K8" s="885">
        <f>'Pque N Mundo I'!K11</f>
        <v>373</v>
      </c>
      <c r="L8" s="885">
        <f>'Pque N Mundo I'!L11</f>
        <v>623</v>
      </c>
      <c r="M8" s="885">
        <f>'Pque N Mundo I'!M11</f>
        <v>562</v>
      </c>
      <c r="N8" s="885">
        <f>'Pque N Mundo I'!N11</f>
        <v>375</v>
      </c>
      <c r="O8" s="1147">
        <f>'Pque N Mundo I'!O11</f>
        <v>9360</v>
      </c>
      <c r="P8" s="1147">
        <f>'Pque N Mundo I'!P11</f>
        <v>5970</v>
      </c>
      <c r="Q8" s="1173">
        <f>'Pque N Mundo I'!Q11</f>
        <v>0.63782051282051277</v>
      </c>
    </row>
    <row r="9" spans="1:17" outlineLevel="1" x14ac:dyDescent="0.25">
      <c r="A9" s="228" t="s">
        <v>398</v>
      </c>
      <c r="B9" s="605">
        <f>'Pque N Mundo I'!B12</f>
        <v>576</v>
      </c>
      <c r="C9" s="915">
        <f>'Pque N Mundo I'!C12</f>
        <v>319</v>
      </c>
      <c r="D9" s="915">
        <f>'Pque N Mundo I'!D12</f>
        <v>306</v>
      </c>
      <c r="E9" s="915">
        <f>'Pque N Mundo I'!E12</f>
        <v>386</v>
      </c>
      <c r="F9" s="915">
        <f>'Pque N Mundo I'!F12</f>
        <v>291</v>
      </c>
      <c r="G9" s="915">
        <f>'Pque N Mundo I'!G12</f>
        <v>342</v>
      </c>
      <c r="H9" s="915">
        <f>'Pque N Mundo I'!H12</f>
        <v>328</v>
      </c>
      <c r="I9" s="106">
        <f>'Pque N Mundo I'!I12</f>
        <v>378</v>
      </c>
      <c r="J9" s="885">
        <f>'Pque N Mundo I'!J12</f>
        <v>418</v>
      </c>
      <c r="K9" s="885">
        <f>'Pque N Mundo I'!K12</f>
        <v>457</v>
      </c>
      <c r="L9" s="885">
        <f>'Pque N Mundo I'!L12</f>
        <v>355</v>
      </c>
      <c r="M9" s="885">
        <f>'Pque N Mundo I'!M12</f>
        <v>533</v>
      </c>
      <c r="N9" s="885">
        <f>'Pque N Mundo I'!N12</f>
        <v>549</v>
      </c>
      <c r="O9" s="1147">
        <f>'Pque N Mundo I'!O12</f>
        <v>6912</v>
      </c>
      <c r="P9" s="1147">
        <f>'Pque N Mundo I'!P12</f>
        <v>4662</v>
      </c>
      <c r="Q9" s="1173">
        <f>'Pque N Mundo I'!Q12</f>
        <v>0.67447916666666663</v>
      </c>
    </row>
    <row r="10" spans="1:17" outlineLevel="1" x14ac:dyDescent="0.25">
      <c r="A10" s="228" t="s">
        <v>31</v>
      </c>
      <c r="B10" s="605">
        <f>'Pque N Mundo I'!B13</f>
        <v>2016</v>
      </c>
      <c r="C10" s="915">
        <f>'Pque N Mundo I'!C13</f>
        <v>470</v>
      </c>
      <c r="D10" s="915">
        <f>'Pque N Mundo I'!D13</f>
        <v>504</v>
      </c>
      <c r="E10" s="915">
        <f>'Pque N Mundo I'!E13</f>
        <v>555</v>
      </c>
      <c r="F10" s="915">
        <f>'Pque N Mundo I'!F13</f>
        <v>346</v>
      </c>
      <c r="G10" s="915">
        <f>'Pque N Mundo I'!G13</f>
        <v>432</v>
      </c>
      <c r="H10" s="915">
        <f>'Pque N Mundo I'!H13</f>
        <v>387</v>
      </c>
      <c r="I10" s="106">
        <f>'Pque N Mundo I'!I13</f>
        <v>381</v>
      </c>
      <c r="J10" s="885">
        <f>'Pque N Mundo I'!J13</f>
        <v>528</v>
      </c>
      <c r="K10" s="885">
        <f>'Pque N Mundo I'!K13</f>
        <v>546</v>
      </c>
      <c r="L10" s="885">
        <f>'Pque N Mundo I'!L13</f>
        <v>481</v>
      </c>
      <c r="M10" s="885">
        <f>'Pque N Mundo I'!M13</f>
        <v>671</v>
      </c>
      <c r="N10" s="885">
        <f>'Pque N Mundo I'!N13</f>
        <v>862</v>
      </c>
      <c r="O10" s="1147">
        <f>'Pque N Mundo I'!O13</f>
        <v>24192</v>
      </c>
      <c r="P10" s="1147">
        <f>'Pque N Mundo I'!P13</f>
        <v>6163</v>
      </c>
      <c r="Q10" s="1173">
        <f>'Pque N Mundo I'!Q13</f>
        <v>0.25475363756613756</v>
      </c>
    </row>
    <row r="11" spans="1:17" outlineLevel="1" x14ac:dyDescent="0.25">
      <c r="A11" s="228" t="s">
        <v>397</v>
      </c>
      <c r="B11" s="605">
        <f>'Pque N Mundo I'!B14</f>
        <v>288</v>
      </c>
      <c r="C11" s="915">
        <f>'Pque N Mundo I'!C14</f>
        <v>159</v>
      </c>
      <c r="D11" s="915">
        <f>'Pque N Mundo I'!D14</f>
        <v>239</v>
      </c>
      <c r="E11" s="915">
        <f>'Pque N Mundo I'!E14</f>
        <v>243</v>
      </c>
      <c r="F11" s="915">
        <f>'Pque N Mundo I'!F14</f>
        <v>59</v>
      </c>
      <c r="G11" s="915">
        <f>'Pque N Mundo I'!G14</f>
        <v>56</v>
      </c>
      <c r="H11" s="915">
        <f>'Pque N Mundo I'!H14</f>
        <v>60</v>
      </c>
      <c r="I11" s="106">
        <f>'Pque N Mundo I'!I14</f>
        <v>67</v>
      </c>
      <c r="J11" s="885">
        <f>'Pque N Mundo I'!J14</f>
        <v>153</v>
      </c>
      <c r="K11" s="885">
        <f>'Pque N Mundo I'!K14</f>
        <v>161</v>
      </c>
      <c r="L11" s="885">
        <f>'Pque N Mundo I'!L14</f>
        <v>175</v>
      </c>
      <c r="M11" s="885">
        <f>'Pque N Mundo I'!M14</f>
        <v>42</v>
      </c>
      <c r="N11" s="885">
        <f>'Pque N Mundo I'!N14</f>
        <v>90</v>
      </c>
      <c r="O11" s="1147">
        <f>'Pque N Mundo I'!O14</f>
        <v>3456</v>
      </c>
      <c r="P11" s="1147">
        <f>'Pque N Mundo I'!P14</f>
        <v>1504</v>
      </c>
      <c r="Q11" s="1173">
        <f>'Pque N Mundo I'!Q14</f>
        <v>0.43518518518518517</v>
      </c>
    </row>
    <row r="12" spans="1:17" outlineLevel="1" x14ac:dyDescent="0.25">
      <c r="A12" s="228" t="s">
        <v>9</v>
      </c>
      <c r="B12" s="605">
        <f>'Pque N Mundo I'!B15</f>
        <v>1008</v>
      </c>
      <c r="C12" s="915">
        <f>'Pque N Mundo I'!C15</f>
        <v>372</v>
      </c>
      <c r="D12" s="915">
        <f>'Pque N Mundo I'!D15</f>
        <v>447</v>
      </c>
      <c r="E12" s="915">
        <f>'Pque N Mundo I'!E15</f>
        <v>449</v>
      </c>
      <c r="F12" s="915">
        <f>'Pque N Mundo I'!F15</f>
        <v>72</v>
      </c>
      <c r="G12" s="915">
        <f>'Pque N Mundo I'!G15</f>
        <v>69</v>
      </c>
      <c r="H12" s="915">
        <f>'Pque N Mundo I'!H15</f>
        <v>78</v>
      </c>
      <c r="I12" s="106">
        <f>'Pque N Mundo I'!I15</f>
        <v>75</v>
      </c>
      <c r="J12" s="885">
        <f>'Pque N Mundo I'!J15</f>
        <v>217</v>
      </c>
      <c r="K12" s="885">
        <f>'Pque N Mundo I'!K15</f>
        <v>217</v>
      </c>
      <c r="L12" s="885">
        <f>'Pque N Mundo I'!L15</f>
        <v>248</v>
      </c>
      <c r="M12" s="885">
        <f>'Pque N Mundo I'!M15</f>
        <v>61</v>
      </c>
      <c r="N12" s="885">
        <f>'Pque N Mundo I'!N15</f>
        <v>184</v>
      </c>
      <c r="O12" s="1147">
        <f>'Pque N Mundo I'!O15</f>
        <v>12096</v>
      </c>
      <c r="P12" s="1147">
        <f>'Pque N Mundo I'!P15</f>
        <v>2489</v>
      </c>
      <c r="Q12" s="1173">
        <f>'Pque N Mundo I'!Q15</f>
        <v>0.20577050264550265</v>
      </c>
    </row>
    <row r="13" spans="1:17" outlineLevel="1" x14ac:dyDescent="0.25">
      <c r="A13" s="228" t="s">
        <v>10</v>
      </c>
      <c r="B13" s="605">
        <f>'Pque N Mundo I'!B16</f>
        <v>526</v>
      </c>
      <c r="C13" s="915">
        <f>'Pque N Mundo I'!C16</f>
        <v>303</v>
      </c>
      <c r="D13" s="915">
        <f>'Pque N Mundo I'!D16</f>
        <v>297</v>
      </c>
      <c r="E13" s="915">
        <f>'Pque N Mundo I'!E16</f>
        <v>300</v>
      </c>
      <c r="F13" s="915">
        <f>'Pque N Mundo I'!F16</f>
        <v>307</v>
      </c>
      <c r="G13" s="915">
        <f>'Pque N Mundo I'!G16</f>
        <v>248</v>
      </c>
      <c r="H13" s="915">
        <f>'Pque N Mundo I'!H16</f>
        <v>94</v>
      </c>
      <c r="I13" s="106">
        <f>'Pque N Mundo I'!I16</f>
        <v>150</v>
      </c>
      <c r="J13" s="885">
        <f>'Pque N Mundo I'!J16</f>
        <v>185</v>
      </c>
      <c r="K13" s="885">
        <f>'Pque N Mundo I'!K16</f>
        <v>337</v>
      </c>
      <c r="L13" s="885">
        <f>'Pque N Mundo I'!L16</f>
        <v>386</v>
      </c>
      <c r="M13" s="885">
        <f>'Pque N Mundo I'!M16</f>
        <v>461</v>
      </c>
      <c r="N13" s="885">
        <f>'Pque N Mundo I'!N16</f>
        <v>492</v>
      </c>
      <c r="O13" s="1147">
        <f>'Pque N Mundo I'!O16</f>
        <v>6312</v>
      </c>
      <c r="P13" s="1147">
        <f>'Pque N Mundo I'!P16</f>
        <v>3560</v>
      </c>
      <c r="Q13" s="1173">
        <f>'Pque N Mundo I'!Q16</f>
        <v>0.56400506970849174</v>
      </c>
    </row>
    <row r="14" spans="1:17" outlineLevel="1" x14ac:dyDescent="0.25">
      <c r="A14" s="228" t="s">
        <v>42</v>
      </c>
      <c r="B14" s="605">
        <f>'Pque N Mundo I'!B17</f>
        <v>263</v>
      </c>
      <c r="C14" s="915">
        <f>'Pque N Mundo I'!C17</f>
        <v>0</v>
      </c>
      <c r="D14" s="915">
        <f>'Pque N Mundo I'!D17</f>
        <v>57</v>
      </c>
      <c r="E14" s="915">
        <f>'Pque N Mundo I'!E17</f>
        <v>154</v>
      </c>
      <c r="F14" s="915">
        <f>'Pque N Mundo I'!F17</f>
        <v>118</v>
      </c>
      <c r="G14" s="915">
        <f>'Pque N Mundo I'!G17</f>
        <v>86</v>
      </c>
      <c r="H14" s="915">
        <f>'Pque N Mundo I'!H17</f>
        <v>143</v>
      </c>
      <c r="I14" s="106">
        <f>'Pque N Mundo I'!I17</f>
        <v>90</v>
      </c>
      <c r="J14" s="885">
        <f>'Pque N Mundo I'!J17</f>
        <v>165</v>
      </c>
      <c r="K14" s="885">
        <f>'Pque N Mundo I'!K17</f>
        <v>92</v>
      </c>
      <c r="L14" s="885">
        <f>'Pque N Mundo I'!L17</f>
        <v>0</v>
      </c>
      <c r="M14" s="885">
        <f>'Pque N Mundo I'!M17</f>
        <v>0</v>
      </c>
      <c r="N14" s="885">
        <f>'Pque N Mundo I'!N17</f>
        <v>0</v>
      </c>
      <c r="O14" s="1147">
        <f>'Pque N Mundo I'!O17</f>
        <v>3156</v>
      </c>
      <c r="P14" s="1147">
        <f>'Pque N Mundo I'!P17</f>
        <v>905</v>
      </c>
      <c r="Q14" s="1173">
        <f>'Pque N Mundo I'!Q17</f>
        <v>0.2867553865652725</v>
      </c>
    </row>
    <row r="15" spans="1:17" outlineLevel="1" x14ac:dyDescent="0.25">
      <c r="A15" s="228" t="s">
        <v>12</v>
      </c>
      <c r="B15" s="605">
        <f>'Pque N Mundo I'!B18</f>
        <v>125</v>
      </c>
      <c r="C15" s="915">
        <f>'Pque N Mundo I'!C18</f>
        <v>172</v>
      </c>
      <c r="D15" s="915">
        <f>'Pque N Mundo I'!D18</f>
        <v>146</v>
      </c>
      <c r="E15" s="915">
        <f>'Pque N Mundo I'!E18</f>
        <v>237</v>
      </c>
      <c r="F15" s="915">
        <f>'Pque N Mundo I'!F18</f>
        <v>207</v>
      </c>
      <c r="G15" s="915">
        <f>'Pque N Mundo I'!G18</f>
        <v>188</v>
      </c>
      <c r="H15" s="915">
        <f>'Pque N Mundo I'!H18</f>
        <v>239</v>
      </c>
      <c r="I15" s="106">
        <f>'Pque N Mundo I'!I18</f>
        <v>219</v>
      </c>
      <c r="J15" s="885">
        <f>'Pque N Mundo I'!J18</f>
        <v>210</v>
      </c>
      <c r="K15" s="885">
        <f>'Pque N Mundo I'!K18</f>
        <v>57</v>
      </c>
      <c r="L15" s="885">
        <f>'Pque N Mundo I'!L18</f>
        <v>118</v>
      </c>
      <c r="M15" s="885">
        <f>'Pque N Mundo I'!M18</f>
        <v>187</v>
      </c>
      <c r="N15" s="885">
        <f>'Pque N Mundo I'!N18</f>
        <v>176</v>
      </c>
      <c r="O15" s="1147">
        <f>'Pque N Mundo I'!O18</f>
        <v>1500</v>
      </c>
      <c r="P15" s="1147">
        <f>'Pque N Mundo I'!P18</f>
        <v>2156</v>
      </c>
      <c r="Q15" s="1173">
        <f>'Pque N Mundo I'!Q18</f>
        <v>1.4373333333333334</v>
      </c>
    </row>
    <row r="16" spans="1:17" ht="15.75" outlineLevel="1" thickBot="1" x14ac:dyDescent="0.3">
      <c r="A16" s="817" t="s">
        <v>13</v>
      </c>
      <c r="B16" s="971">
        <f>'Pque N Mundo I'!B19</f>
        <v>526</v>
      </c>
      <c r="C16" s="916">
        <f>'Pque N Mundo I'!C19</f>
        <v>211</v>
      </c>
      <c r="D16" s="916">
        <f>'Pque N Mundo I'!D19</f>
        <v>293</v>
      </c>
      <c r="E16" s="916">
        <f>'Pque N Mundo I'!E19</f>
        <v>336</v>
      </c>
      <c r="F16" s="916">
        <f>'Pque N Mundo I'!F19</f>
        <v>323</v>
      </c>
      <c r="G16" s="916">
        <f>'Pque N Mundo I'!G19</f>
        <v>270</v>
      </c>
      <c r="H16" s="916">
        <f>'Pque N Mundo I'!H19</f>
        <v>192</v>
      </c>
      <c r="I16" s="779">
        <f>'Pque N Mundo I'!I19</f>
        <v>173</v>
      </c>
      <c r="J16" s="886">
        <f>'Pque N Mundo I'!J19</f>
        <v>274</v>
      </c>
      <c r="K16" s="886">
        <f>'Pque N Mundo I'!K19</f>
        <v>238</v>
      </c>
      <c r="L16" s="886">
        <f>'Pque N Mundo I'!L19</f>
        <v>292</v>
      </c>
      <c r="M16" s="886">
        <f>'Pque N Mundo I'!M19</f>
        <v>325</v>
      </c>
      <c r="N16" s="886">
        <f>'Pque N Mundo I'!N19</f>
        <v>323</v>
      </c>
      <c r="O16" s="892">
        <f>'Pque N Mundo I'!O19</f>
        <v>6312</v>
      </c>
      <c r="P16" s="892">
        <f>'Pque N Mundo I'!P19</f>
        <v>3250</v>
      </c>
      <c r="Q16" s="1174">
        <f>'Pque N Mundo I'!Q19</f>
        <v>0.51489226869455007</v>
      </c>
    </row>
    <row r="17" spans="1:17" ht="15.75" outlineLevel="1" thickBot="1" x14ac:dyDescent="0.3">
      <c r="A17" s="835" t="s">
        <v>7</v>
      </c>
      <c r="B17" s="600">
        <f>'Pque N Mundo I'!B20</f>
        <v>14188</v>
      </c>
      <c r="C17" s="917">
        <f>'Pque N Mundo I'!C20</f>
        <v>9515</v>
      </c>
      <c r="D17" s="917">
        <f>'Pque N Mundo I'!D20</f>
        <v>10524</v>
      </c>
      <c r="E17" s="917">
        <f>'Pque N Mundo I'!E20</f>
        <v>10364</v>
      </c>
      <c r="F17" s="917">
        <f>'Pque N Mundo I'!F20</f>
        <v>8032</v>
      </c>
      <c r="G17" s="917">
        <f>'Pque N Mundo I'!G20</f>
        <v>8502</v>
      </c>
      <c r="H17" s="917">
        <f>'Pque N Mundo I'!H20</f>
        <v>7821</v>
      </c>
      <c r="I17" s="374">
        <f>'Pque N Mundo I'!I20</f>
        <v>6875</v>
      </c>
      <c r="J17" s="653">
        <f>'Pque N Mundo I'!J20</f>
        <v>7879</v>
      </c>
      <c r="K17" s="653">
        <f>'Pque N Mundo I'!K20</f>
        <v>7813</v>
      </c>
      <c r="L17" s="653">
        <f>'Pque N Mundo I'!L20</f>
        <v>7977</v>
      </c>
      <c r="M17" s="653">
        <f>'Pque N Mundo I'!M20</f>
        <v>9162</v>
      </c>
      <c r="N17" s="653">
        <f>'Pque N Mundo I'!N20</f>
        <v>9275</v>
      </c>
      <c r="O17" s="1148">
        <f>'Pque N Mundo I'!O20</f>
        <v>170256</v>
      </c>
      <c r="P17" s="1148">
        <f>'Pque N Mundo I'!P20</f>
        <v>103739</v>
      </c>
      <c r="Q17" s="1175">
        <f>'Pque N Mundo I'!Q20</f>
        <v>0.60931185978761393</v>
      </c>
    </row>
    <row r="19" spans="1:17" ht="15.75" thickBot="1" x14ac:dyDescent="0.3">
      <c r="A19" s="1292" t="s">
        <v>594</v>
      </c>
      <c r="B19" s="1293"/>
      <c r="C19" s="1293"/>
      <c r="D19" s="1293"/>
      <c r="E19" s="1293"/>
      <c r="F19" s="1293"/>
      <c r="G19" s="1293"/>
      <c r="H19" s="1293"/>
      <c r="I19" s="1293"/>
      <c r="J19" s="1293"/>
      <c r="K19" s="1293"/>
      <c r="L19" s="1293"/>
      <c r="M19" s="1293"/>
      <c r="N19" s="1293"/>
      <c r="O19" s="1293"/>
      <c r="P19" s="1293"/>
      <c r="Q19" s="1293"/>
    </row>
    <row r="20" spans="1:17" ht="15.75" outlineLevel="1" thickBot="1" x14ac:dyDescent="0.3">
      <c r="A20" s="966" t="s">
        <v>14</v>
      </c>
      <c r="B20" s="970" t="s">
        <v>15</v>
      </c>
      <c r="C20" s="967" t="s">
        <v>577</v>
      </c>
      <c r="D20" s="967" t="s">
        <v>578</v>
      </c>
      <c r="E20" s="967" t="s">
        <v>579</v>
      </c>
      <c r="F20" s="967" t="s">
        <v>580</v>
      </c>
      <c r="G20" s="967" t="s">
        <v>581</v>
      </c>
      <c r="H20" s="967" t="s">
        <v>582</v>
      </c>
      <c r="I20" s="967" t="s">
        <v>583</v>
      </c>
      <c r="J20" s="967" t="s">
        <v>584</v>
      </c>
      <c r="K20" s="967" t="s">
        <v>585</v>
      </c>
      <c r="L20" s="967" t="s">
        <v>586</v>
      </c>
      <c r="M20" s="967" t="s">
        <v>587</v>
      </c>
      <c r="N20" s="967" t="s">
        <v>588</v>
      </c>
      <c r="O20" s="1146" t="s">
        <v>638</v>
      </c>
      <c r="P20" s="1146" t="s">
        <v>639</v>
      </c>
      <c r="Q20" s="1171" t="s">
        <v>1</v>
      </c>
    </row>
    <row r="21" spans="1:17" ht="15.75" outlineLevel="1" thickTop="1" x14ac:dyDescent="0.25">
      <c r="A21" s="816" t="s">
        <v>27</v>
      </c>
      <c r="B21" s="604">
        <f>'Pque N Mundo II'!B9</f>
        <v>4800</v>
      </c>
      <c r="C21" s="1161">
        <f>'Pque N Mundo II'!C9</f>
        <v>3411</v>
      </c>
      <c r="D21" s="1161">
        <f>'Pque N Mundo II'!D9</f>
        <v>3762</v>
      </c>
      <c r="E21" s="1161">
        <f>'Pque N Mundo II'!E9</f>
        <v>3817</v>
      </c>
      <c r="F21" s="1161">
        <f>'Pque N Mundo II'!F9</f>
        <v>3130</v>
      </c>
      <c r="G21" s="1161">
        <f>'Pque N Mundo II'!G9</f>
        <v>2948</v>
      </c>
      <c r="H21" s="1161">
        <f>'Pque N Mundo II'!H9</f>
        <v>2720</v>
      </c>
      <c r="I21" s="1017">
        <f>'Pque N Mundo II'!I9</f>
        <v>1859</v>
      </c>
      <c r="J21" s="1162">
        <f>'Pque N Mundo II'!J9</f>
        <v>1773</v>
      </c>
      <c r="K21" s="1162">
        <f>'Pque N Mundo II'!K9</f>
        <v>2111</v>
      </c>
      <c r="L21" s="1162">
        <f>'Pque N Mundo II'!L9</f>
        <v>2111</v>
      </c>
      <c r="M21" s="1162">
        <f>'Pque N Mundo II'!M9</f>
        <v>3470</v>
      </c>
      <c r="N21" s="1162">
        <f>'Pque N Mundo II'!N9</f>
        <v>3247</v>
      </c>
      <c r="O21" s="1163">
        <f>'Pque N Mundo II'!O9</f>
        <v>57600</v>
      </c>
      <c r="P21" s="995">
        <f>'Pque N Mundo II'!P9</f>
        <v>34359</v>
      </c>
      <c r="Q21" s="1172">
        <f>'Pque N Mundo II'!Q9</f>
        <v>0.59651041666666671</v>
      </c>
    </row>
    <row r="22" spans="1:17" outlineLevel="1" x14ac:dyDescent="0.25">
      <c r="A22" s="228" t="s">
        <v>28</v>
      </c>
      <c r="B22" s="605">
        <f>'Pque N Mundo II'!B10</f>
        <v>1664</v>
      </c>
      <c r="C22" s="1164">
        <f>'Pque N Mundo II'!C10</f>
        <v>889</v>
      </c>
      <c r="D22" s="1164">
        <f>'Pque N Mundo II'!D10</f>
        <v>1101</v>
      </c>
      <c r="E22" s="1164">
        <f>'Pque N Mundo II'!E10</f>
        <v>1485</v>
      </c>
      <c r="F22" s="1164">
        <f>'Pque N Mundo II'!F10</f>
        <v>1210</v>
      </c>
      <c r="G22" s="1164">
        <f>'Pque N Mundo II'!G10</f>
        <v>1463</v>
      </c>
      <c r="H22" s="1164">
        <f>'Pque N Mundo II'!H10</f>
        <v>1421</v>
      </c>
      <c r="I22" s="1099">
        <f>'Pque N Mundo II'!I10</f>
        <v>1367</v>
      </c>
      <c r="J22" s="1165">
        <f>'Pque N Mundo II'!J10</f>
        <v>1369</v>
      </c>
      <c r="K22" s="1165">
        <f>'Pque N Mundo II'!K10</f>
        <v>1378</v>
      </c>
      <c r="L22" s="1165">
        <f>'Pque N Mundo II'!L10</f>
        <v>976</v>
      </c>
      <c r="M22" s="1165">
        <f>'Pque N Mundo II'!M10</f>
        <v>1025</v>
      </c>
      <c r="N22" s="1165">
        <f>'Pque N Mundo II'!N10</f>
        <v>986</v>
      </c>
      <c r="O22" s="1166">
        <f>'Pque N Mundo II'!O10</f>
        <v>19968</v>
      </c>
      <c r="P22" s="1147">
        <f>'Pque N Mundo II'!P10</f>
        <v>14670</v>
      </c>
      <c r="Q22" s="1173">
        <f>'Pque N Mundo II'!Q10</f>
        <v>0.73467548076923073</v>
      </c>
    </row>
    <row r="23" spans="1:17" outlineLevel="1" x14ac:dyDescent="0.25">
      <c r="A23" s="228" t="s">
        <v>29</v>
      </c>
      <c r="B23" s="605">
        <f>'Pque N Mundo II'!B11</f>
        <v>624</v>
      </c>
      <c r="C23" s="1164">
        <f>'Pque N Mundo II'!C11</f>
        <v>604</v>
      </c>
      <c r="D23" s="1164">
        <f>'Pque N Mundo II'!D11</f>
        <v>571</v>
      </c>
      <c r="E23" s="1164">
        <f>'Pque N Mundo II'!E11</f>
        <v>524</v>
      </c>
      <c r="F23" s="1164">
        <f>'Pque N Mundo II'!F11</f>
        <v>404</v>
      </c>
      <c r="G23" s="1164">
        <f>'Pque N Mundo II'!G11</f>
        <v>451</v>
      </c>
      <c r="H23" s="1164">
        <f>'Pque N Mundo II'!H11</f>
        <v>561</v>
      </c>
      <c r="I23" s="1099">
        <f>'Pque N Mundo II'!I11</f>
        <v>467</v>
      </c>
      <c r="J23" s="1165">
        <f>'Pque N Mundo II'!J11</f>
        <v>459</v>
      </c>
      <c r="K23" s="1165">
        <f>'Pque N Mundo II'!K11</f>
        <v>621</v>
      </c>
      <c r="L23" s="1165">
        <f>'Pque N Mundo II'!L11</f>
        <v>571</v>
      </c>
      <c r="M23" s="1165">
        <f>'Pque N Mundo II'!M11</f>
        <v>436</v>
      </c>
      <c r="N23" s="1165">
        <f>'Pque N Mundo II'!N11</f>
        <v>298</v>
      </c>
      <c r="O23" s="1166">
        <f>'Pque N Mundo II'!O11</f>
        <v>7488</v>
      </c>
      <c r="P23" s="1147">
        <f>'Pque N Mundo II'!P11</f>
        <v>5967</v>
      </c>
      <c r="Q23" s="1173">
        <f>'Pque N Mundo II'!Q11</f>
        <v>0.796875</v>
      </c>
    </row>
    <row r="24" spans="1:17" outlineLevel="1" x14ac:dyDescent="0.25">
      <c r="A24" s="228" t="s">
        <v>398</v>
      </c>
      <c r="B24" s="605">
        <f>'Pque N Mundo II'!B12</f>
        <v>384</v>
      </c>
      <c r="C24" s="1164">
        <f>'Pque N Mundo II'!C12</f>
        <v>274</v>
      </c>
      <c r="D24" s="1164">
        <f>'Pque N Mundo II'!D12</f>
        <v>284</v>
      </c>
      <c r="E24" s="1164">
        <f>'Pque N Mundo II'!E12</f>
        <v>252</v>
      </c>
      <c r="F24" s="1164">
        <f>'Pque N Mundo II'!F12</f>
        <v>157</v>
      </c>
      <c r="G24" s="1164">
        <f>'Pque N Mundo II'!G12</f>
        <v>161</v>
      </c>
      <c r="H24" s="1164">
        <f>'Pque N Mundo II'!H12</f>
        <v>210</v>
      </c>
      <c r="I24" s="1099">
        <f>'Pque N Mundo II'!I12</f>
        <v>197</v>
      </c>
      <c r="J24" s="1165">
        <f>'Pque N Mundo II'!J12</f>
        <v>299</v>
      </c>
      <c r="K24" s="1165">
        <f>'Pque N Mundo II'!K12</f>
        <v>180</v>
      </c>
      <c r="L24" s="1165">
        <f>'Pque N Mundo II'!L12</f>
        <v>276</v>
      </c>
      <c r="M24" s="1165">
        <f>'Pque N Mundo II'!M12</f>
        <v>285</v>
      </c>
      <c r="N24" s="1165">
        <f>'Pque N Mundo II'!N12</f>
        <v>291</v>
      </c>
      <c r="O24" s="1166">
        <f>'Pque N Mundo II'!O12</f>
        <v>4608</v>
      </c>
      <c r="P24" s="1147">
        <f>'Pque N Mundo II'!P12</f>
        <v>2866</v>
      </c>
      <c r="Q24" s="1173">
        <f>'Pque N Mundo II'!Q12</f>
        <v>0.62196180555555558</v>
      </c>
    </row>
    <row r="25" spans="1:17" outlineLevel="1" x14ac:dyDescent="0.25">
      <c r="A25" s="228" t="s">
        <v>31</v>
      </c>
      <c r="B25" s="605">
        <f>'Pque N Mundo II'!B13</f>
        <v>1344</v>
      </c>
      <c r="C25" s="1164">
        <f>'Pque N Mundo II'!C13</f>
        <v>699</v>
      </c>
      <c r="D25" s="1164">
        <f>'Pque N Mundo II'!D13</f>
        <v>813</v>
      </c>
      <c r="E25" s="1164">
        <f>'Pque N Mundo II'!E13</f>
        <v>537</v>
      </c>
      <c r="F25" s="1164">
        <f>'Pque N Mundo II'!F13</f>
        <v>250</v>
      </c>
      <c r="G25" s="1164">
        <f>'Pque N Mundo II'!G13</f>
        <v>244</v>
      </c>
      <c r="H25" s="1164">
        <f>'Pque N Mundo II'!H13</f>
        <v>338</v>
      </c>
      <c r="I25" s="1099">
        <f>'Pque N Mundo II'!I13</f>
        <v>358</v>
      </c>
      <c r="J25" s="1165">
        <f>'Pque N Mundo II'!J13</f>
        <v>677</v>
      </c>
      <c r="K25" s="1165">
        <f>'Pque N Mundo II'!K13</f>
        <v>311</v>
      </c>
      <c r="L25" s="1165">
        <f>'Pque N Mundo II'!L13</f>
        <v>612</v>
      </c>
      <c r="M25" s="1165">
        <f>'Pque N Mundo II'!M13</f>
        <v>627</v>
      </c>
      <c r="N25" s="1165">
        <f>'Pque N Mundo II'!N13</f>
        <v>683</v>
      </c>
      <c r="O25" s="1166">
        <f>'Pque N Mundo II'!O13</f>
        <v>16128</v>
      </c>
      <c r="P25" s="1147">
        <f>'Pque N Mundo II'!P13</f>
        <v>6149</v>
      </c>
      <c r="Q25" s="1173">
        <f>'Pque N Mundo II'!Q13</f>
        <v>0.38126240079365081</v>
      </c>
    </row>
    <row r="26" spans="1:17" outlineLevel="1" x14ac:dyDescent="0.25">
      <c r="A26" s="228" t="s">
        <v>397</v>
      </c>
      <c r="B26" s="605">
        <f>'Pque N Mundo II'!B14</f>
        <v>192</v>
      </c>
      <c r="C26" s="1164">
        <f>'Pque N Mundo II'!C14</f>
        <v>76</v>
      </c>
      <c r="D26" s="1164">
        <f>'Pque N Mundo II'!D14</f>
        <v>146</v>
      </c>
      <c r="E26" s="1164">
        <f>'Pque N Mundo II'!E14</f>
        <v>126</v>
      </c>
      <c r="F26" s="1164">
        <f>'Pque N Mundo II'!F14</f>
        <v>79</v>
      </c>
      <c r="G26" s="1164">
        <f>'Pque N Mundo II'!G14</f>
        <v>92</v>
      </c>
      <c r="H26" s="1164">
        <f>'Pque N Mundo II'!H14</f>
        <v>90</v>
      </c>
      <c r="I26" s="1099">
        <f>'Pque N Mundo II'!I14</f>
        <v>183</v>
      </c>
      <c r="J26" s="1165">
        <f>'Pque N Mundo II'!J14</f>
        <v>137</v>
      </c>
      <c r="K26" s="1165">
        <f>'Pque N Mundo II'!K14</f>
        <v>202</v>
      </c>
      <c r="L26" s="1165">
        <f>'Pque N Mundo II'!L14</f>
        <v>77</v>
      </c>
      <c r="M26" s="1165">
        <f>'Pque N Mundo II'!M14</f>
        <v>130</v>
      </c>
      <c r="N26" s="1165">
        <f>'Pque N Mundo II'!N14</f>
        <v>120</v>
      </c>
      <c r="O26" s="1166">
        <f>'Pque N Mundo II'!O14</f>
        <v>2304</v>
      </c>
      <c r="P26" s="1147">
        <f>'Pque N Mundo II'!P14</f>
        <v>1458</v>
      </c>
      <c r="Q26" s="1173">
        <f>'Pque N Mundo II'!Q14</f>
        <v>0.6328125</v>
      </c>
    </row>
    <row r="27" spans="1:17" outlineLevel="1" x14ac:dyDescent="0.25">
      <c r="A27" s="228" t="s">
        <v>9</v>
      </c>
      <c r="B27" s="605">
        <f>'Pque N Mundo II'!B15</f>
        <v>672</v>
      </c>
      <c r="C27" s="1164">
        <f>'Pque N Mundo II'!C15</f>
        <v>356</v>
      </c>
      <c r="D27" s="1164">
        <f>'Pque N Mundo II'!D15</f>
        <v>548</v>
      </c>
      <c r="E27" s="1164">
        <f>'Pque N Mundo II'!E15</f>
        <v>380</v>
      </c>
      <c r="F27" s="1164">
        <f>'Pque N Mundo II'!F15</f>
        <v>204</v>
      </c>
      <c r="G27" s="1164">
        <f>'Pque N Mundo II'!G15</f>
        <v>209</v>
      </c>
      <c r="H27" s="1164">
        <f>'Pque N Mundo II'!H15</f>
        <v>225</v>
      </c>
      <c r="I27" s="1099">
        <f>'Pque N Mundo II'!I15</f>
        <v>479</v>
      </c>
      <c r="J27" s="1165">
        <f>'Pque N Mundo II'!J15</f>
        <v>394</v>
      </c>
      <c r="K27" s="1165">
        <f>'Pque N Mundo II'!K15</f>
        <v>530</v>
      </c>
      <c r="L27" s="1165">
        <f>'Pque N Mundo II'!L15</f>
        <v>229</v>
      </c>
      <c r="M27" s="1165">
        <f>'Pque N Mundo II'!M15</f>
        <v>356</v>
      </c>
      <c r="N27" s="1165">
        <f>'Pque N Mundo II'!N15</f>
        <v>391</v>
      </c>
      <c r="O27" s="1166">
        <f>'Pque N Mundo II'!O15</f>
        <v>8064</v>
      </c>
      <c r="P27" s="1147">
        <f>'Pque N Mundo II'!P15</f>
        <v>4301</v>
      </c>
      <c r="Q27" s="1173">
        <f>'Pque N Mundo II'!Q15</f>
        <v>0.53335813492063489</v>
      </c>
    </row>
    <row r="28" spans="1:17" outlineLevel="1" x14ac:dyDescent="0.25">
      <c r="A28" s="228" t="s">
        <v>10</v>
      </c>
      <c r="B28" s="605">
        <f>'Pque N Mundo II'!B16</f>
        <v>526</v>
      </c>
      <c r="C28" s="1164">
        <f>'Pque N Mundo II'!C16</f>
        <v>256</v>
      </c>
      <c r="D28" s="1164">
        <f>'Pque N Mundo II'!D16</f>
        <v>237</v>
      </c>
      <c r="E28" s="1164">
        <f>'Pque N Mundo II'!E16</f>
        <v>439</v>
      </c>
      <c r="F28" s="1164">
        <f>'Pque N Mundo II'!F16</f>
        <v>215</v>
      </c>
      <c r="G28" s="1164">
        <f>'Pque N Mundo II'!G16</f>
        <v>323</v>
      </c>
      <c r="H28" s="1164">
        <f>'Pque N Mundo II'!H16</f>
        <v>436</v>
      </c>
      <c r="I28" s="1099">
        <f>'Pque N Mundo II'!I16</f>
        <v>357</v>
      </c>
      <c r="J28" s="1165">
        <f>'Pque N Mundo II'!J16</f>
        <v>457</v>
      </c>
      <c r="K28" s="1165">
        <f>'Pque N Mundo II'!K16</f>
        <v>485</v>
      </c>
      <c r="L28" s="1165">
        <f>'Pque N Mundo II'!L16</f>
        <v>407</v>
      </c>
      <c r="M28" s="1165">
        <f>'Pque N Mundo II'!M16</f>
        <v>412</v>
      </c>
      <c r="N28" s="1165">
        <f>'Pque N Mundo II'!N16</f>
        <v>296</v>
      </c>
      <c r="O28" s="1166">
        <f>'Pque N Mundo II'!O16</f>
        <v>6312</v>
      </c>
      <c r="P28" s="1147">
        <f>'Pque N Mundo II'!P16</f>
        <v>4320</v>
      </c>
      <c r="Q28" s="1173">
        <f>'Pque N Mundo II'!Q16</f>
        <v>0.68441064638783267</v>
      </c>
    </row>
    <row r="29" spans="1:17" outlineLevel="1" x14ac:dyDescent="0.25">
      <c r="A29" s="228" t="s">
        <v>42</v>
      </c>
      <c r="B29" s="605">
        <f>'Pque N Mundo II'!B17</f>
        <v>263</v>
      </c>
      <c r="C29" s="1164">
        <f>'Pque N Mundo II'!C17</f>
        <v>150</v>
      </c>
      <c r="D29" s="1164">
        <f>'Pque N Mundo II'!D17</f>
        <v>193</v>
      </c>
      <c r="E29" s="1164">
        <f>'Pque N Mundo II'!E17</f>
        <v>156</v>
      </c>
      <c r="F29" s="1164">
        <f>'Pque N Mundo II'!F17</f>
        <v>146</v>
      </c>
      <c r="G29" s="1164">
        <f>'Pque N Mundo II'!G17</f>
        <v>147</v>
      </c>
      <c r="H29" s="1164">
        <f>'Pque N Mundo II'!H17</f>
        <v>145</v>
      </c>
      <c r="I29" s="1099">
        <f>'Pque N Mundo II'!I17</f>
        <v>143</v>
      </c>
      <c r="J29" s="1165">
        <f>'Pque N Mundo II'!J17</f>
        <v>190</v>
      </c>
      <c r="K29" s="1165">
        <f>'Pque N Mundo II'!K17</f>
        <v>91</v>
      </c>
      <c r="L29" s="1165">
        <f>'Pque N Mundo II'!L17</f>
        <v>123</v>
      </c>
      <c r="M29" s="1165">
        <f>'Pque N Mundo II'!M17</f>
        <v>0</v>
      </c>
      <c r="N29" s="1165">
        <f>'Pque N Mundo II'!N17</f>
        <v>106</v>
      </c>
      <c r="O29" s="1166">
        <f>'Pque N Mundo II'!O17</f>
        <v>3156</v>
      </c>
      <c r="P29" s="1147">
        <f>'Pque N Mundo II'!P17</f>
        <v>1590</v>
      </c>
      <c r="Q29" s="1173">
        <f>'Pque N Mundo II'!Q17</f>
        <v>0.50380228136882133</v>
      </c>
    </row>
    <row r="30" spans="1:17" ht="15" customHeight="1" x14ac:dyDescent="0.25">
      <c r="A30" s="2" t="str">
        <f>'Pque N Mundo II'!A18</f>
        <v>Médico Psiquiatria  (consulta) - 20hrs</v>
      </c>
      <c r="B30" s="972">
        <f>'Pque N Mundo II'!B18</f>
        <v>125</v>
      </c>
      <c r="C30" s="1164">
        <f>'Pque N Mundo II'!C18</f>
        <v>62</v>
      </c>
      <c r="D30" s="1164">
        <f>'Pque N Mundo II'!D18</f>
        <v>52</v>
      </c>
      <c r="E30" s="1164">
        <f>'Pque N Mundo II'!E18</f>
        <v>61</v>
      </c>
      <c r="F30" s="1164">
        <f>'Pque N Mundo II'!F18</f>
        <v>51</v>
      </c>
      <c r="G30" s="1164">
        <f>'Pque N Mundo II'!G18</f>
        <v>54</v>
      </c>
      <c r="H30" s="1164">
        <f>'Pque N Mundo II'!H18</f>
        <v>55</v>
      </c>
      <c r="I30" s="1099">
        <f>'Pque N Mundo II'!I18</f>
        <v>72</v>
      </c>
      <c r="J30" s="1165">
        <f>'Pque N Mundo II'!J18</f>
        <v>70</v>
      </c>
      <c r="K30" s="1165">
        <f>'Pque N Mundo II'!K18</f>
        <v>63</v>
      </c>
      <c r="L30" s="1165">
        <f>'Pque N Mundo II'!L18</f>
        <v>60</v>
      </c>
      <c r="M30" s="1165">
        <f>'Pque N Mundo II'!M18</f>
        <v>70</v>
      </c>
      <c r="N30" s="1165">
        <f>'Pque N Mundo II'!N18</f>
        <v>33</v>
      </c>
      <c r="O30" s="1166">
        <f>'Pque N Mundo II'!O18</f>
        <v>1500</v>
      </c>
      <c r="P30" s="1147">
        <f>'Pque N Mundo II'!P18</f>
        <v>703</v>
      </c>
      <c r="Q30" s="1173">
        <f>'Pque N Mundo II'!Q18</f>
        <v>0.46866666666666668</v>
      </c>
    </row>
    <row r="31" spans="1:17" ht="15" customHeight="1" outlineLevel="1" thickBot="1" x14ac:dyDescent="0.3">
      <c r="A31" s="817" t="s">
        <v>13</v>
      </c>
      <c r="B31" s="971">
        <f>'Pque N Mundo II'!B19</f>
        <v>526</v>
      </c>
      <c r="C31" s="1167">
        <f>'Pque N Mundo II'!C19</f>
        <v>181</v>
      </c>
      <c r="D31" s="1167">
        <f>'Pque N Mundo II'!D19</f>
        <v>274</v>
      </c>
      <c r="E31" s="1167">
        <f>'Pque N Mundo II'!E19</f>
        <v>299</v>
      </c>
      <c r="F31" s="1167">
        <f>'Pque N Mundo II'!F19</f>
        <v>303</v>
      </c>
      <c r="G31" s="1167">
        <f>'Pque N Mundo II'!G19</f>
        <v>332</v>
      </c>
      <c r="H31" s="1167">
        <f>'Pque N Mundo II'!H19</f>
        <v>273</v>
      </c>
      <c r="I31" s="1168">
        <f>'Pque N Mundo II'!I19</f>
        <v>324</v>
      </c>
      <c r="J31" s="1169">
        <f>'Pque N Mundo II'!J19</f>
        <v>345</v>
      </c>
      <c r="K31" s="1169">
        <f>'Pque N Mundo II'!K19</f>
        <v>310</v>
      </c>
      <c r="L31" s="1169">
        <f>'Pque N Mundo II'!L19</f>
        <v>194</v>
      </c>
      <c r="M31" s="1169">
        <f>'Pque N Mundo II'!M19</f>
        <v>181</v>
      </c>
      <c r="N31" s="1169">
        <f>'Pque N Mundo II'!N19</f>
        <v>238</v>
      </c>
      <c r="O31" s="1170">
        <f>'Pque N Mundo II'!O19</f>
        <v>6312</v>
      </c>
      <c r="P31" s="892">
        <f>'Pque N Mundo II'!P19</f>
        <v>3254</v>
      </c>
      <c r="Q31" s="1174">
        <f>'Pque N Mundo II'!Q19</f>
        <v>0.51552598225602031</v>
      </c>
    </row>
    <row r="32" spans="1:17" ht="15.75" outlineLevel="1" thickBot="1" x14ac:dyDescent="0.3">
      <c r="A32" s="835" t="s">
        <v>7</v>
      </c>
      <c r="B32" s="600">
        <f>'Pque N Mundo II'!B20</f>
        <v>11120</v>
      </c>
      <c r="C32" s="917">
        <f>'Pque N Mundo II'!C20</f>
        <v>6958</v>
      </c>
      <c r="D32" s="917">
        <f>'Pque N Mundo II'!D20</f>
        <v>7981</v>
      </c>
      <c r="E32" s="917">
        <f>'Pque N Mundo II'!E20</f>
        <v>8076</v>
      </c>
      <c r="F32" s="917">
        <f>'Pque N Mundo II'!F20</f>
        <v>6149</v>
      </c>
      <c r="G32" s="917">
        <f>'Pque N Mundo II'!G20</f>
        <v>6424</v>
      </c>
      <c r="H32" s="917">
        <f>'Pque N Mundo II'!H20</f>
        <v>6474</v>
      </c>
      <c r="I32" s="374">
        <f>'Pque N Mundo II'!I20</f>
        <v>5806</v>
      </c>
      <c r="J32" s="653">
        <f>'Pque N Mundo II'!J20</f>
        <v>6170</v>
      </c>
      <c r="K32" s="653">
        <f>'Pque N Mundo II'!K20</f>
        <v>6282</v>
      </c>
      <c r="L32" s="653">
        <f>'Pque N Mundo II'!L20</f>
        <v>5636</v>
      </c>
      <c r="M32" s="653">
        <f>'Pque N Mundo II'!M20</f>
        <v>6992</v>
      </c>
      <c r="N32" s="653">
        <f>'Pque N Mundo II'!N20</f>
        <v>6689</v>
      </c>
      <c r="O32" s="1148">
        <f>'Pque N Mundo II'!O20</f>
        <v>133440</v>
      </c>
      <c r="P32" s="1148">
        <f>'Pque N Mundo II'!P20</f>
        <v>79637</v>
      </c>
      <c r="Q32" s="1175">
        <f>'Pque N Mundo II'!Q20</f>
        <v>0.59680005995203833</v>
      </c>
    </row>
    <row r="34" spans="1:17" ht="16.5" thickBot="1" x14ac:dyDescent="0.3">
      <c r="A34" s="1271" t="s">
        <v>595</v>
      </c>
      <c r="B34" s="1272"/>
      <c r="C34" s="1272"/>
      <c r="D34" s="1272"/>
      <c r="E34" s="1272"/>
      <c r="F34" s="1272"/>
      <c r="G34" s="1272"/>
      <c r="H34" s="1272"/>
      <c r="I34" s="1272"/>
      <c r="J34" s="1272"/>
      <c r="K34" s="1272"/>
      <c r="L34" s="1272"/>
      <c r="M34" s="1272"/>
      <c r="N34" s="1272"/>
      <c r="O34" s="1272"/>
      <c r="P34" s="1272"/>
      <c r="Q34" s="1272"/>
    </row>
    <row r="35" spans="1:17" ht="15.75" outlineLevel="1" thickBot="1" x14ac:dyDescent="0.3">
      <c r="A35" s="966" t="s">
        <v>14</v>
      </c>
      <c r="B35" s="970" t="s">
        <v>15</v>
      </c>
      <c r="C35" s="967" t="s">
        <v>577</v>
      </c>
      <c r="D35" s="967" t="s">
        <v>578</v>
      </c>
      <c r="E35" s="967" t="s">
        <v>579</v>
      </c>
      <c r="F35" s="967" t="s">
        <v>580</v>
      </c>
      <c r="G35" s="967" t="s">
        <v>581</v>
      </c>
      <c r="H35" s="967" t="s">
        <v>582</v>
      </c>
      <c r="I35" s="967" t="s">
        <v>583</v>
      </c>
      <c r="J35" s="967" t="s">
        <v>584</v>
      </c>
      <c r="K35" s="967" t="s">
        <v>585</v>
      </c>
      <c r="L35" s="967" t="s">
        <v>586</v>
      </c>
      <c r="M35" s="967" t="s">
        <v>587</v>
      </c>
      <c r="N35" s="967" t="s">
        <v>588</v>
      </c>
      <c r="O35" s="1146" t="s">
        <v>638</v>
      </c>
      <c r="P35" s="1146" t="s">
        <v>639</v>
      </c>
      <c r="Q35" s="1171" t="s">
        <v>1</v>
      </c>
    </row>
    <row r="36" spans="1:17" ht="15.75" outlineLevel="1" thickTop="1" x14ac:dyDescent="0.25">
      <c r="A36" s="879" t="s">
        <v>27</v>
      </c>
      <c r="B36" s="856">
        <f>'AMA_UBS J Brasil'!B9</f>
        <v>6000</v>
      </c>
      <c r="C36" s="918">
        <f>'AMA_UBS J Brasil'!C9</f>
        <v>6197</v>
      </c>
      <c r="D36" s="918">
        <f>'AMA_UBS J Brasil'!D9</f>
        <v>6470</v>
      </c>
      <c r="E36" s="918">
        <f>'AMA_UBS J Brasil'!E9</f>
        <v>5937</v>
      </c>
      <c r="F36" s="918">
        <f>'AMA_UBS J Brasil'!F9</f>
        <v>4979</v>
      </c>
      <c r="G36" s="918">
        <f>'AMA_UBS J Brasil'!G9</f>
        <v>4471</v>
      </c>
      <c r="H36" s="918">
        <f>'AMA_UBS J Brasil'!H9</f>
        <v>4970</v>
      </c>
      <c r="I36" s="855">
        <f>'AMA_UBS J Brasil'!I9</f>
        <v>4248</v>
      </c>
      <c r="J36" s="887">
        <f>'AMA_UBS J Brasil'!J9</f>
        <v>5824</v>
      </c>
      <c r="K36" s="887">
        <f>'AMA_UBS J Brasil'!K9</f>
        <v>5086</v>
      </c>
      <c r="L36" s="887">
        <f>'AMA_UBS J Brasil'!L9</f>
        <v>5786</v>
      </c>
      <c r="M36" s="887">
        <f>'AMA_UBS J Brasil'!M9</f>
        <v>5728</v>
      </c>
      <c r="N36" s="887">
        <f>'AMA_UBS J Brasil'!N9</f>
        <v>4790</v>
      </c>
      <c r="O36" s="1153">
        <f>'AMA_UBS J Brasil'!O9</f>
        <v>72000</v>
      </c>
      <c r="P36" s="1149">
        <f>'AMA_UBS J Brasil'!P9</f>
        <v>64486</v>
      </c>
      <c r="Q36" s="1176">
        <f>'AMA_UBS J Brasil'!Q9</f>
        <v>0.89563888888888887</v>
      </c>
    </row>
    <row r="37" spans="1:17" outlineLevel="1" x14ac:dyDescent="0.25">
      <c r="A37" s="854" t="s">
        <v>28</v>
      </c>
      <c r="B37" s="856">
        <f>'AMA_UBS J Brasil'!B10</f>
        <v>2080</v>
      </c>
      <c r="C37" s="918">
        <f>'AMA_UBS J Brasil'!C10</f>
        <v>865</v>
      </c>
      <c r="D37" s="918">
        <f>'AMA_UBS J Brasil'!D10</f>
        <v>1419</v>
      </c>
      <c r="E37" s="918">
        <f>'AMA_UBS J Brasil'!E10</f>
        <v>1525</v>
      </c>
      <c r="F37" s="914">
        <f>'AMA_UBS J Brasil'!F10</f>
        <v>1009</v>
      </c>
      <c r="G37" s="914">
        <f>'AMA_UBS J Brasil'!G10</f>
        <v>1184</v>
      </c>
      <c r="H37" s="914">
        <f>'AMA_UBS J Brasil'!H10</f>
        <v>1412</v>
      </c>
      <c r="I37" s="105">
        <f>'AMA_UBS J Brasil'!I10</f>
        <v>1368</v>
      </c>
      <c r="J37" s="884">
        <f>'AMA_UBS J Brasil'!J10</f>
        <v>1436</v>
      </c>
      <c r="K37" s="884">
        <f>'AMA_UBS J Brasil'!K10</f>
        <v>1518</v>
      </c>
      <c r="L37" s="884">
        <f>'AMA_UBS J Brasil'!L10</f>
        <v>1425</v>
      </c>
      <c r="M37" s="884">
        <f>'AMA_UBS J Brasil'!M10</f>
        <v>1497</v>
      </c>
      <c r="N37" s="884">
        <f>'AMA_UBS J Brasil'!N10</f>
        <v>1538</v>
      </c>
      <c r="O37" s="995">
        <f>'AMA_UBS J Brasil'!O10</f>
        <v>24960</v>
      </c>
      <c r="P37" s="995">
        <f>'AMA_UBS J Brasil'!P10</f>
        <v>16196</v>
      </c>
      <c r="Q37" s="1172">
        <f>'AMA_UBS J Brasil'!Q10</f>
        <v>0.64887820512820515</v>
      </c>
    </row>
    <row r="38" spans="1:17" outlineLevel="1" x14ac:dyDescent="0.25">
      <c r="A38" s="827" t="s">
        <v>29</v>
      </c>
      <c r="B38" s="856">
        <f>'AMA_UBS J Brasil'!B11</f>
        <v>780</v>
      </c>
      <c r="C38" s="918">
        <f>'AMA_UBS J Brasil'!C11</f>
        <v>450</v>
      </c>
      <c r="D38" s="918">
        <f>'AMA_UBS J Brasil'!D11</f>
        <v>733</v>
      </c>
      <c r="E38" s="918">
        <f>'AMA_UBS J Brasil'!E11</f>
        <v>662</v>
      </c>
      <c r="F38" s="914">
        <f>'AMA_UBS J Brasil'!F11</f>
        <v>130</v>
      </c>
      <c r="G38" s="914">
        <f>'AMA_UBS J Brasil'!G11</f>
        <v>143</v>
      </c>
      <c r="H38" s="914">
        <f>'AMA_UBS J Brasil'!H11</f>
        <v>257</v>
      </c>
      <c r="I38" s="105">
        <f>'AMA_UBS J Brasil'!I11</f>
        <v>145</v>
      </c>
      <c r="J38" s="884">
        <f>'AMA_UBS J Brasil'!J11</f>
        <v>201</v>
      </c>
      <c r="K38" s="884">
        <f>'AMA_UBS J Brasil'!K11</f>
        <v>247</v>
      </c>
      <c r="L38" s="884">
        <f>'AMA_UBS J Brasil'!L11</f>
        <v>190</v>
      </c>
      <c r="M38" s="884">
        <f>'AMA_UBS J Brasil'!M11</f>
        <v>204</v>
      </c>
      <c r="N38" s="884">
        <f>'AMA_UBS J Brasil'!N11</f>
        <v>180</v>
      </c>
      <c r="O38" s="995">
        <f>'AMA_UBS J Brasil'!O11</f>
        <v>9360</v>
      </c>
      <c r="P38" s="995">
        <f>'AMA_UBS J Brasil'!P11</f>
        <v>3542</v>
      </c>
      <c r="Q38" s="1172">
        <f>'AMA_UBS J Brasil'!Q11</f>
        <v>0.37841880341880341</v>
      </c>
    </row>
    <row r="39" spans="1:17" outlineLevel="1" x14ac:dyDescent="0.25">
      <c r="A39" s="854" t="s">
        <v>457</v>
      </c>
      <c r="B39" s="856">
        <f>'AMA_UBS J Brasil'!B12</f>
        <v>384</v>
      </c>
      <c r="C39" s="918">
        <f>'AMA_UBS J Brasil'!C12</f>
        <v>259</v>
      </c>
      <c r="D39" s="918">
        <f>'AMA_UBS J Brasil'!D12</f>
        <v>294</v>
      </c>
      <c r="E39" s="918">
        <f>'AMA_UBS J Brasil'!E12</f>
        <v>171</v>
      </c>
      <c r="F39" s="914">
        <f>'AMA_UBS J Brasil'!F12</f>
        <v>178</v>
      </c>
      <c r="G39" s="914">
        <f>'AMA_UBS J Brasil'!G12</f>
        <v>149</v>
      </c>
      <c r="H39" s="914">
        <f>'AMA_UBS J Brasil'!H12</f>
        <v>187</v>
      </c>
      <c r="I39" s="105">
        <f>'AMA_UBS J Brasil'!I12</f>
        <v>213</v>
      </c>
      <c r="J39" s="884">
        <f>'AMA_UBS J Brasil'!J12</f>
        <v>337</v>
      </c>
      <c r="K39" s="884">
        <f>'AMA_UBS J Brasil'!K12</f>
        <v>207</v>
      </c>
      <c r="L39" s="884">
        <f>'AMA_UBS J Brasil'!L12</f>
        <v>248</v>
      </c>
      <c r="M39" s="884">
        <f>'AMA_UBS J Brasil'!M12</f>
        <v>351</v>
      </c>
      <c r="N39" s="884">
        <f>'AMA_UBS J Brasil'!N12</f>
        <v>285</v>
      </c>
      <c r="O39" s="995">
        <f>'AMA_UBS J Brasil'!O12</f>
        <v>4608</v>
      </c>
      <c r="P39" s="995">
        <f>'AMA_UBS J Brasil'!P12</f>
        <v>2879</v>
      </c>
      <c r="Q39" s="1172">
        <f>'AMA_UBS J Brasil'!Q12</f>
        <v>0.62478298611111116</v>
      </c>
    </row>
    <row r="40" spans="1:17" outlineLevel="1" x14ac:dyDescent="0.25">
      <c r="A40" s="228" t="s">
        <v>456</v>
      </c>
      <c r="B40" s="856">
        <f>'AMA_UBS J Brasil'!B13</f>
        <v>1344</v>
      </c>
      <c r="C40" s="918">
        <f>'AMA_UBS J Brasil'!C13</f>
        <v>849</v>
      </c>
      <c r="D40" s="918">
        <f>'AMA_UBS J Brasil'!D13</f>
        <v>930</v>
      </c>
      <c r="E40" s="918">
        <f>'AMA_UBS J Brasil'!E13</f>
        <v>404</v>
      </c>
      <c r="F40" s="914">
        <f>'AMA_UBS J Brasil'!F13</f>
        <v>391</v>
      </c>
      <c r="G40" s="914">
        <f>'AMA_UBS J Brasil'!G13</f>
        <v>145</v>
      </c>
      <c r="H40" s="914">
        <f>'AMA_UBS J Brasil'!H13</f>
        <v>225</v>
      </c>
      <c r="I40" s="105">
        <f>'AMA_UBS J Brasil'!I13</f>
        <v>356</v>
      </c>
      <c r="J40" s="884">
        <f>'AMA_UBS J Brasil'!J13</f>
        <v>728</v>
      </c>
      <c r="K40" s="884">
        <f>'AMA_UBS J Brasil'!K13</f>
        <v>367</v>
      </c>
      <c r="L40" s="884">
        <f>'AMA_UBS J Brasil'!L13</f>
        <v>563</v>
      </c>
      <c r="M40" s="884">
        <f>'AMA_UBS J Brasil'!M13</f>
        <v>681</v>
      </c>
      <c r="N40" s="884">
        <f>'AMA_UBS J Brasil'!N13</f>
        <v>560</v>
      </c>
      <c r="O40" s="995">
        <f>'AMA_UBS J Brasil'!O13</f>
        <v>16128</v>
      </c>
      <c r="P40" s="995">
        <f>'AMA_UBS J Brasil'!P13</f>
        <v>6199</v>
      </c>
      <c r="Q40" s="1172">
        <f>'AMA_UBS J Brasil'!Q13</f>
        <v>0.38436259920634919</v>
      </c>
    </row>
    <row r="41" spans="1:17" outlineLevel="1" x14ac:dyDescent="0.25">
      <c r="A41" s="854" t="s">
        <v>397</v>
      </c>
      <c r="B41" s="849">
        <f>'AMA_UBS J Brasil'!B14</f>
        <v>384</v>
      </c>
      <c r="C41" s="919">
        <f>'AMA_UBS J Brasil'!C14</f>
        <v>264</v>
      </c>
      <c r="D41" s="919">
        <f>'AMA_UBS J Brasil'!D14</f>
        <v>302</v>
      </c>
      <c r="E41" s="919">
        <f>'AMA_UBS J Brasil'!E14</f>
        <v>347</v>
      </c>
      <c r="F41" s="914">
        <f>'AMA_UBS J Brasil'!F14</f>
        <v>197</v>
      </c>
      <c r="G41" s="914">
        <f>'AMA_UBS J Brasil'!G14</f>
        <v>183</v>
      </c>
      <c r="H41" s="914">
        <f>'AMA_UBS J Brasil'!H14</f>
        <v>182</v>
      </c>
      <c r="I41" s="105">
        <f>'AMA_UBS J Brasil'!I14</f>
        <v>336</v>
      </c>
      <c r="J41" s="884">
        <f>'AMA_UBS J Brasil'!J14</f>
        <v>363</v>
      </c>
      <c r="K41" s="884">
        <f>'AMA_UBS J Brasil'!K14</f>
        <v>354</v>
      </c>
      <c r="L41" s="884">
        <f>'AMA_UBS J Brasil'!L14</f>
        <v>320</v>
      </c>
      <c r="M41" s="884">
        <f>'AMA_UBS J Brasil'!M14</f>
        <v>280</v>
      </c>
      <c r="N41" s="884">
        <f>'AMA_UBS J Brasil'!N14</f>
        <v>227</v>
      </c>
      <c r="O41" s="995">
        <f>'AMA_UBS J Brasil'!O14</f>
        <v>4608</v>
      </c>
      <c r="P41" s="995">
        <f>'AMA_UBS J Brasil'!P14</f>
        <v>3355</v>
      </c>
      <c r="Q41" s="1172">
        <f>'AMA_UBS J Brasil'!Q14</f>
        <v>0.72808159722222221</v>
      </c>
    </row>
    <row r="42" spans="1:17" outlineLevel="1" x14ac:dyDescent="0.25">
      <c r="A42" s="228" t="s">
        <v>9</v>
      </c>
      <c r="B42" s="605">
        <f>'AMA_UBS J Brasil'!B15</f>
        <v>1344</v>
      </c>
      <c r="C42" s="915">
        <f>'AMA_UBS J Brasil'!C15</f>
        <v>691</v>
      </c>
      <c r="D42" s="915">
        <f>'AMA_UBS J Brasil'!D15</f>
        <v>762</v>
      </c>
      <c r="E42" s="915">
        <f>'AMA_UBS J Brasil'!E15</f>
        <v>743</v>
      </c>
      <c r="F42" s="915">
        <f>'AMA_UBS J Brasil'!F15</f>
        <v>366</v>
      </c>
      <c r="G42" s="915">
        <f>'AMA_UBS J Brasil'!G15</f>
        <v>240</v>
      </c>
      <c r="H42" s="915">
        <f>'AMA_UBS J Brasil'!H15</f>
        <v>161</v>
      </c>
      <c r="I42" s="106">
        <f>'AMA_UBS J Brasil'!I15</f>
        <v>575</v>
      </c>
      <c r="J42" s="885">
        <f>'AMA_UBS J Brasil'!J15</f>
        <v>647</v>
      </c>
      <c r="K42" s="885">
        <f>'AMA_UBS J Brasil'!K15</f>
        <v>539</v>
      </c>
      <c r="L42" s="885">
        <f>'AMA_UBS J Brasil'!L15</f>
        <v>533</v>
      </c>
      <c r="M42" s="885">
        <f>'AMA_UBS J Brasil'!M15</f>
        <v>396</v>
      </c>
      <c r="N42" s="885">
        <f>'AMA_UBS J Brasil'!N15</f>
        <v>299</v>
      </c>
      <c r="O42" s="1147">
        <f>'AMA_UBS J Brasil'!O15</f>
        <v>16128</v>
      </c>
      <c r="P42" s="885">
        <f>'AMA_UBS J Brasil'!P15</f>
        <v>5952</v>
      </c>
      <c r="Q42" s="1173">
        <f>'AMA_UBS J Brasil'!Q15</f>
        <v>0.36904761904761907</v>
      </c>
    </row>
    <row r="43" spans="1:17" outlineLevel="1" x14ac:dyDescent="0.25">
      <c r="A43" s="228" t="s">
        <v>10</v>
      </c>
      <c r="B43" s="605">
        <f>'AMA_UBS J Brasil'!B16</f>
        <v>789</v>
      </c>
      <c r="C43" s="915">
        <f>'AMA_UBS J Brasil'!C16</f>
        <v>525</v>
      </c>
      <c r="D43" s="915">
        <f>'AMA_UBS J Brasil'!D16</f>
        <v>542</v>
      </c>
      <c r="E43" s="915">
        <f>'AMA_UBS J Brasil'!E16</f>
        <v>701</v>
      </c>
      <c r="F43" s="915">
        <f>'AMA_UBS J Brasil'!F16</f>
        <v>814</v>
      </c>
      <c r="G43" s="915">
        <f>'AMA_UBS J Brasil'!G16</f>
        <v>826</v>
      </c>
      <c r="H43" s="915">
        <f>'AMA_UBS J Brasil'!H16</f>
        <v>729</v>
      </c>
      <c r="I43" s="106">
        <f>'AMA_UBS J Brasil'!I16</f>
        <v>754</v>
      </c>
      <c r="J43" s="885">
        <f>'AMA_UBS J Brasil'!J16</f>
        <v>807</v>
      </c>
      <c r="K43" s="885">
        <f>'AMA_UBS J Brasil'!K16</f>
        <v>513</v>
      </c>
      <c r="L43" s="885">
        <f>'AMA_UBS J Brasil'!L16</f>
        <v>674</v>
      </c>
      <c r="M43" s="885">
        <f>'AMA_UBS J Brasil'!M16</f>
        <v>717</v>
      </c>
      <c r="N43" s="885">
        <f>'AMA_UBS J Brasil'!N16</f>
        <v>732</v>
      </c>
      <c r="O43" s="1147">
        <f>'AMA_UBS J Brasil'!O16</f>
        <v>9468</v>
      </c>
      <c r="P43" s="885">
        <f>'AMA_UBS J Brasil'!P16</f>
        <v>8334</v>
      </c>
      <c r="Q43" s="1173">
        <f>'AMA_UBS J Brasil'!Q16</f>
        <v>0.88022813688212931</v>
      </c>
    </row>
    <row r="44" spans="1:17" outlineLevel="1" x14ac:dyDescent="0.25">
      <c r="A44" s="827" t="s">
        <v>459</v>
      </c>
      <c r="B44" s="605" t="str">
        <f>'AMA_UBS J Brasil'!B17</f>
        <v>s/ meta</v>
      </c>
      <c r="C44" s="915">
        <f>'AMA_UBS J Brasil'!C17</f>
        <v>1858</v>
      </c>
      <c r="D44" s="915">
        <f>'AMA_UBS J Brasil'!D17</f>
        <v>2097</v>
      </c>
      <c r="E44" s="915">
        <f>'AMA_UBS J Brasil'!E17</f>
        <v>2555</v>
      </c>
      <c r="F44" s="915">
        <f>'AMA_UBS J Brasil'!F17</f>
        <v>1946</v>
      </c>
      <c r="G44" s="915">
        <f>'AMA_UBS J Brasil'!G17</f>
        <v>1967</v>
      </c>
      <c r="H44" s="915">
        <f>'AMA_UBS J Brasil'!H17</f>
        <v>1776</v>
      </c>
      <c r="I44" s="106">
        <f>'AMA_UBS J Brasil'!I17</f>
        <v>1978</v>
      </c>
      <c r="J44" s="885">
        <f>'AMA_UBS J Brasil'!J17</f>
        <v>2218</v>
      </c>
      <c r="K44" s="885">
        <f>'AMA_UBS J Brasil'!K17</f>
        <v>2336</v>
      </c>
      <c r="L44" s="885">
        <f>'AMA_UBS J Brasil'!L17</f>
        <v>1947</v>
      </c>
      <c r="M44" s="885">
        <f>'AMA_UBS J Brasil'!M17</f>
        <v>2078</v>
      </c>
      <c r="N44" s="885">
        <f>'AMA_UBS J Brasil'!N17</f>
        <v>2578</v>
      </c>
      <c r="O44" s="1147">
        <f>'AMA_UBS J Brasil'!O17</f>
        <v>0</v>
      </c>
      <c r="P44" s="885">
        <f>'AMA_UBS J Brasil'!P17</f>
        <v>25334</v>
      </c>
      <c r="Q44" s="1173" t="str">
        <f>'AMA_UBS J Brasil'!Q17</f>
        <v>-</v>
      </c>
    </row>
    <row r="45" spans="1:17" outlineLevel="1" x14ac:dyDescent="0.25">
      <c r="A45" s="228" t="s">
        <v>42</v>
      </c>
      <c r="B45" s="605">
        <f>'AMA_UBS J Brasil'!B18</f>
        <v>789</v>
      </c>
      <c r="C45" s="915">
        <f>'AMA_UBS J Brasil'!C18</f>
        <v>285</v>
      </c>
      <c r="D45" s="915">
        <f>'AMA_UBS J Brasil'!D18</f>
        <v>360</v>
      </c>
      <c r="E45" s="915">
        <f>'AMA_UBS J Brasil'!E18</f>
        <v>293</v>
      </c>
      <c r="F45" s="915">
        <f>'AMA_UBS J Brasil'!F18</f>
        <v>196</v>
      </c>
      <c r="G45" s="915">
        <f>'AMA_UBS J Brasil'!G18</f>
        <v>269</v>
      </c>
      <c r="H45" s="915">
        <f>'AMA_UBS J Brasil'!H18</f>
        <v>345</v>
      </c>
      <c r="I45" s="106">
        <f>'AMA_UBS J Brasil'!I18</f>
        <v>313</v>
      </c>
      <c r="J45" s="885">
        <f>'AMA_UBS J Brasil'!J18</f>
        <v>332</v>
      </c>
      <c r="K45" s="885">
        <f>'AMA_UBS J Brasil'!K18</f>
        <v>309</v>
      </c>
      <c r="L45" s="885">
        <f>'AMA_UBS J Brasil'!L18</f>
        <v>253</v>
      </c>
      <c r="M45" s="885">
        <f>'AMA_UBS J Brasil'!M18</f>
        <v>427</v>
      </c>
      <c r="N45" s="885">
        <f>'AMA_UBS J Brasil'!N18</f>
        <v>415</v>
      </c>
      <c r="O45" s="1147">
        <f>'AMA_UBS J Brasil'!O18</f>
        <v>9468</v>
      </c>
      <c r="P45" s="885">
        <f>'AMA_UBS J Brasil'!P18</f>
        <v>3797</v>
      </c>
      <c r="Q45" s="1173">
        <f>'AMA_UBS J Brasil'!Q18</f>
        <v>0.40103506548373469</v>
      </c>
    </row>
    <row r="46" spans="1:17" outlineLevel="1" x14ac:dyDescent="0.25">
      <c r="A46" s="827" t="s">
        <v>460</v>
      </c>
      <c r="B46" s="605" t="str">
        <f>'AMA_UBS J Brasil'!B19</f>
        <v>s/ meta</v>
      </c>
      <c r="C46" s="915">
        <f>'AMA_UBS J Brasil'!C19</f>
        <v>513</v>
      </c>
      <c r="D46" s="915">
        <f>'AMA_UBS J Brasil'!D19</f>
        <v>622</v>
      </c>
      <c r="E46" s="915">
        <f>'AMA_UBS J Brasil'!E19</f>
        <v>939</v>
      </c>
      <c r="F46" s="915">
        <f>'AMA_UBS J Brasil'!F19</f>
        <v>689</v>
      </c>
      <c r="G46" s="915">
        <f>'AMA_UBS J Brasil'!G19</f>
        <v>752</v>
      </c>
      <c r="H46" s="915">
        <f>'AMA_UBS J Brasil'!H19</f>
        <v>724</v>
      </c>
      <c r="I46" s="106">
        <f>'AMA_UBS J Brasil'!I19</f>
        <v>780</v>
      </c>
      <c r="J46" s="885">
        <f>'AMA_UBS J Brasil'!J19</f>
        <v>818</v>
      </c>
      <c r="K46" s="885">
        <f>'AMA_UBS J Brasil'!K19</f>
        <v>1220</v>
      </c>
      <c r="L46" s="885">
        <f>'AMA_UBS J Brasil'!L19</f>
        <v>1201</v>
      </c>
      <c r="M46" s="885">
        <f>'AMA_UBS J Brasil'!M19</f>
        <v>1210</v>
      </c>
      <c r="N46" s="885">
        <f>'AMA_UBS J Brasil'!N19</f>
        <v>1248</v>
      </c>
      <c r="O46" s="1147">
        <f>'AMA_UBS J Brasil'!O19</f>
        <v>0</v>
      </c>
      <c r="P46" s="885">
        <f>'AMA_UBS J Brasil'!P19</f>
        <v>10716</v>
      </c>
      <c r="Q46" s="1173" t="str">
        <f>'AMA_UBS J Brasil'!Q19</f>
        <v>-</v>
      </c>
    </row>
    <row r="47" spans="1:17" outlineLevel="1" x14ac:dyDescent="0.25">
      <c r="A47" s="228" t="s">
        <v>12</v>
      </c>
      <c r="B47" s="605">
        <f>'AMA_UBS J Brasil'!B20</f>
        <v>125</v>
      </c>
      <c r="C47" s="915">
        <f>'AMA_UBS J Brasil'!C20</f>
        <v>182</v>
      </c>
      <c r="D47" s="915">
        <f>'AMA_UBS J Brasil'!D20</f>
        <v>152</v>
      </c>
      <c r="E47" s="915">
        <f>'AMA_UBS J Brasil'!E20</f>
        <v>129</v>
      </c>
      <c r="F47" s="915">
        <f>'AMA_UBS J Brasil'!F20</f>
        <v>160</v>
      </c>
      <c r="G47" s="915">
        <f>'AMA_UBS J Brasil'!G20</f>
        <v>114</v>
      </c>
      <c r="H47" s="915">
        <f>'AMA_UBS J Brasil'!H20</f>
        <v>173</v>
      </c>
      <c r="I47" s="106">
        <f>'AMA_UBS J Brasil'!I20</f>
        <v>148</v>
      </c>
      <c r="J47" s="885">
        <f>'AMA_UBS J Brasil'!J20</f>
        <v>90</v>
      </c>
      <c r="K47" s="885">
        <f>'AMA_UBS J Brasil'!K20</f>
        <v>252</v>
      </c>
      <c r="L47" s="885">
        <f>'AMA_UBS J Brasil'!L20</f>
        <v>146</v>
      </c>
      <c r="M47" s="885">
        <f>'AMA_UBS J Brasil'!M20</f>
        <v>113</v>
      </c>
      <c r="N47" s="885">
        <f>'AMA_UBS J Brasil'!N20</f>
        <v>238</v>
      </c>
      <c r="O47" s="1147">
        <f>'AMA_UBS J Brasil'!O20</f>
        <v>1500</v>
      </c>
      <c r="P47" s="885">
        <f>'AMA_UBS J Brasil'!P20</f>
        <v>1897</v>
      </c>
      <c r="Q47" s="1173">
        <f>'AMA_UBS J Brasil'!Q20</f>
        <v>1.2646666666666666</v>
      </c>
    </row>
    <row r="48" spans="1:17" ht="15.75" outlineLevel="1" thickBot="1" x14ac:dyDescent="0.3">
      <c r="A48" s="817" t="s">
        <v>13</v>
      </c>
      <c r="B48" s="971">
        <f>'AMA_UBS J Brasil'!B21</f>
        <v>789</v>
      </c>
      <c r="C48" s="916">
        <f>'AMA_UBS J Brasil'!C21</f>
        <v>578</v>
      </c>
      <c r="D48" s="916">
        <f>'AMA_UBS J Brasil'!D21</f>
        <v>601</v>
      </c>
      <c r="E48" s="916">
        <f>'AMA_UBS J Brasil'!E21</f>
        <v>583</v>
      </c>
      <c r="F48" s="916">
        <f>'AMA_UBS J Brasil'!F21</f>
        <v>379</v>
      </c>
      <c r="G48" s="916">
        <f>'AMA_UBS J Brasil'!G21</f>
        <v>380</v>
      </c>
      <c r="H48" s="916">
        <f>'AMA_UBS J Brasil'!H21</f>
        <v>469</v>
      </c>
      <c r="I48" s="779">
        <f>'AMA_UBS J Brasil'!I21</f>
        <v>564</v>
      </c>
      <c r="J48" s="886">
        <f>'AMA_UBS J Brasil'!J21</f>
        <v>665</v>
      </c>
      <c r="K48" s="886">
        <f>'AMA_UBS J Brasil'!K21</f>
        <v>578</v>
      </c>
      <c r="L48" s="886">
        <f>'AMA_UBS J Brasil'!L21</f>
        <v>549</v>
      </c>
      <c r="M48" s="886">
        <f>'AMA_UBS J Brasil'!M21</f>
        <v>333</v>
      </c>
      <c r="N48" s="886">
        <f>'AMA_UBS J Brasil'!N21</f>
        <v>472</v>
      </c>
      <c r="O48" s="892">
        <f>'AMA_UBS J Brasil'!O21</f>
        <v>9468</v>
      </c>
      <c r="P48" s="889">
        <f>'AMA_UBS J Brasil'!P21</f>
        <v>6151</v>
      </c>
      <c r="Q48" s="1174">
        <f>'AMA_UBS J Brasil'!Q21</f>
        <v>0.64966201943388258</v>
      </c>
    </row>
    <row r="49" spans="1:17" ht="15.75" outlineLevel="1" thickBot="1" x14ac:dyDescent="0.3">
      <c r="A49" s="835" t="s">
        <v>7</v>
      </c>
      <c r="B49" s="600">
        <f>'AMA_UBS J Brasil'!B22</f>
        <v>14808</v>
      </c>
      <c r="C49" s="917">
        <f>'AMA_UBS J Brasil'!C22</f>
        <v>13516</v>
      </c>
      <c r="D49" s="917">
        <f>'AMA_UBS J Brasil'!D22</f>
        <v>15284</v>
      </c>
      <c r="E49" s="917">
        <f>'AMA_UBS J Brasil'!E22</f>
        <v>14989</v>
      </c>
      <c r="F49" s="917">
        <f>'AMA_UBS J Brasil'!F22</f>
        <v>11434</v>
      </c>
      <c r="G49" s="917">
        <f>'AMA_UBS J Brasil'!G22</f>
        <v>10823</v>
      </c>
      <c r="H49" s="917">
        <f>'AMA_UBS J Brasil'!H22</f>
        <v>11610</v>
      </c>
      <c r="I49" s="374">
        <f>'AMA_UBS J Brasil'!I22</f>
        <v>11778</v>
      </c>
      <c r="J49" s="653">
        <f>'AMA_UBS J Brasil'!J22</f>
        <v>14466</v>
      </c>
      <c r="K49" s="653">
        <f>'AMA_UBS J Brasil'!K22</f>
        <v>13526</v>
      </c>
      <c r="L49" s="653">
        <f>'AMA_UBS J Brasil'!L22</f>
        <v>13835</v>
      </c>
      <c r="M49" s="653">
        <f>'AMA_UBS J Brasil'!M22</f>
        <v>14015</v>
      </c>
      <c r="N49" s="653">
        <f>'AMA_UBS J Brasil'!N22</f>
        <v>13562</v>
      </c>
      <c r="O49" s="1148">
        <f>'AMA_UBS J Brasil'!O22</f>
        <v>177696</v>
      </c>
      <c r="P49" s="1148">
        <f>'AMA_UBS J Brasil'!P22</f>
        <v>158838</v>
      </c>
      <c r="Q49" s="1175">
        <f>'AMA_UBS J Brasil'!Q22</f>
        <v>0.89387493246893568</v>
      </c>
    </row>
    <row r="51" spans="1:17" ht="16.5" thickBot="1" x14ac:dyDescent="0.3">
      <c r="A51" s="1271" t="s">
        <v>568</v>
      </c>
      <c r="B51" s="1272"/>
      <c r="C51" s="1272"/>
      <c r="D51" s="1272"/>
      <c r="E51" s="1272"/>
      <c r="F51" s="1272"/>
      <c r="G51" s="1272"/>
      <c r="H51" s="1272"/>
      <c r="I51" s="1272"/>
      <c r="J51" s="1272"/>
      <c r="K51" s="1272"/>
      <c r="L51" s="1272"/>
      <c r="M51" s="1272"/>
      <c r="N51" s="1272"/>
      <c r="O51" s="1272"/>
      <c r="P51" s="1272"/>
      <c r="Q51" s="1272"/>
    </row>
    <row r="52" spans="1:17" ht="15.75" outlineLevel="1" thickBot="1" x14ac:dyDescent="0.3">
      <c r="A52" s="966" t="s">
        <v>14</v>
      </c>
      <c r="B52" s="970" t="s">
        <v>15</v>
      </c>
      <c r="C52" s="967" t="s">
        <v>577</v>
      </c>
      <c r="D52" s="967" t="s">
        <v>578</v>
      </c>
      <c r="E52" s="967" t="s">
        <v>579</v>
      </c>
      <c r="F52" s="967" t="s">
        <v>580</v>
      </c>
      <c r="G52" s="967" t="s">
        <v>581</v>
      </c>
      <c r="H52" s="967" t="s">
        <v>582</v>
      </c>
      <c r="I52" s="967" t="s">
        <v>583</v>
      </c>
      <c r="J52" s="967" t="s">
        <v>584</v>
      </c>
      <c r="K52" s="967" t="s">
        <v>585</v>
      </c>
      <c r="L52" s="967" t="s">
        <v>586</v>
      </c>
      <c r="M52" s="967" t="s">
        <v>587</v>
      </c>
      <c r="N52" s="967" t="s">
        <v>588</v>
      </c>
      <c r="O52" s="1146" t="s">
        <v>638</v>
      </c>
      <c r="P52" s="1146" t="s">
        <v>639</v>
      </c>
      <c r="Q52" s="1171" t="s">
        <v>1</v>
      </c>
    </row>
    <row r="53" spans="1:17" ht="15.75" outlineLevel="1" thickTop="1" x14ac:dyDescent="0.25">
      <c r="A53" s="818" t="s">
        <v>8</v>
      </c>
      <c r="B53" s="605">
        <f>'AMA_UBS V Guilherme'!B9</f>
        <v>576</v>
      </c>
      <c r="C53" s="915">
        <f>'AMA_UBS V Guilherme'!C9</f>
        <v>375</v>
      </c>
      <c r="D53" s="915">
        <f>'AMA_UBS V Guilherme'!D9</f>
        <v>503</v>
      </c>
      <c r="E53" s="915">
        <f>'AMA_UBS V Guilherme'!E9</f>
        <v>469</v>
      </c>
      <c r="F53" s="915">
        <f>'AMA_UBS V Guilherme'!F9</f>
        <v>128</v>
      </c>
      <c r="G53" s="915">
        <f>'AMA_UBS V Guilherme'!G9</f>
        <v>184</v>
      </c>
      <c r="H53" s="915">
        <f>'AMA_UBS V Guilherme'!H9</f>
        <v>229</v>
      </c>
      <c r="I53" s="106">
        <f>'AMA_UBS V Guilherme'!I9</f>
        <v>311</v>
      </c>
      <c r="J53" s="885">
        <f>'AMA_UBS V Guilherme'!J9</f>
        <v>444</v>
      </c>
      <c r="K53" s="885">
        <f>'AMA_UBS V Guilherme'!K9</f>
        <v>393</v>
      </c>
      <c r="L53" s="885">
        <f>'AMA_UBS V Guilherme'!L9</f>
        <v>450</v>
      </c>
      <c r="M53" s="885">
        <f>'AMA_UBS V Guilherme'!M9</f>
        <v>464</v>
      </c>
      <c r="N53" s="885">
        <f>'AMA_UBS V Guilherme'!N9</f>
        <v>473</v>
      </c>
      <c r="O53" s="1147">
        <f>'AMA_UBS V Guilherme'!O9</f>
        <v>6912</v>
      </c>
      <c r="P53" s="885">
        <f>'AMA_UBS V Guilherme'!P9</f>
        <v>4423</v>
      </c>
      <c r="Q53" s="1173">
        <f>'AMA_UBS V Guilherme'!Q9</f>
        <v>0.63990162037037035</v>
      </c>
    </row>
    <row r="54" spans="1:17" outlineLevel="1" x14ac:dyDescent="0.25">
      <c r="A54" s="818" t="s">
        <v>9</v>
      </c>
      <c r="B54" s="605">
        <f>'AMA_UBS V Guilherme'!B10</f>
        <v>2016</v>
      </c>
      <c r="C54" s="915">
        <f>'AMA_UBS V Guilherme'!C10</f>
        <v>898</v>
      </c>
      <c r="D54" s="915">
        <f>'AMA_UBS V Guilherme'!D10</f>
        <v>1150</v>
      </c>
      <c r="E54" s="915">
        <f>'AMA_UBS V Guilherme'!E10</f>
        <v>982</v>
      </c>
      <c r="F54" s="915">
        <f>'AMA_UBS V Guilherme'!F10</f>
        <v>136</v>
      </c>
      <c r="G54" s="915">
        <f>'AMA_UBS V Guilherme'!G10</f>
        <v>204</v>
      </c>
      <c r="H54" s="915">
        <f>'AMA_UBS V Guilherme'!H10</f>
        <v>335</v>
      </c>
      <c r="I54" s="106">
        <f>'AMA_UBS V Guilherme'!I10</f>
        <v>655</v>
      </c>
      <c r="J54" s="885">
        <f>'AMA_UBS V Guilherme'!J10</f>
        <v>1091</v>
      </c>
      <c r="K54" s="885">
        <f>'AMA_UBS V Guilherme'!K10</f>
        <v>1030</v>
      </c>
      <c r="L54" s="885">
        <f>'AMA_UBS V Guilherme'!L10</f>
        <v>1081</v>
      </c>
      <c r="M54" s="885">
        <f>'AMA_UBS V Guilherme'!M10</f>
        <v>973</v>
      </c>
      <c r="N54" s="885">
        <f>'AMA_UBS V Guilherme'!N10</f>
        <v>1061</v>
      </c>
      <c r="O54" s="1147">
        <f>'AMA_UBS V Guilherme'!O10</f>
        <v>24192</v>
      </c>
      <c r="P54" s="885">
        <f>'AMA_UBS V Guilherme'!P10</f>
        <v>9596</v>
      </c>
      <c r="Q54" s="1173">
        <f>'AMA_UBS V Guilherme'!Q10</f>
        <v>0.39666005291005291</v>
      </c>
    </row>
    <row r="55" spans="1:17" outlineLevel="1" x14ac:dyDescent="0.25">
      <c r="A55" s="228" t="s">
        <v>10</v>
      </c>
      <c r="B55" s="605">
        <f>'AMA_UBS V Guilherme'!B11</f>
        <v>658</v>
      </c>
      <c r="C55" s="915">
        <f>'AMA_UBS V Guilherme'!C11</f>
        <v>464</v>
      </c>
      <c r="D55" s="915">
        <f>'AMA_UBS V Guilherme'!D11</f>
        <v>529</v>
      </c>
      <c r="E55" s="915">
        <f>'AMA_UBS V Guilherme'!E11</f>
        <v>491</v>
      </c>
      <c r="F55" s="915">
        <f>'AMA_UBS V Guilherme'!F11</f>
        <v>453</v>
      </c>
      <c r="G55" s="915">
        <f>'AMA_UBS V Guilherme'!G11</f>
        <v>474</v>
      </c>
      <c r="H55" s="915">
        <f>'AMA_UBS V Guilherme'!H11</f>
        <v>374</v>
      </c>
      <c r="I55" s="106">
        <f>'AMA_UBS V Guilherme'!I11</f>
        <v>572</v>
      </c>
      <c r="J55" s="885">
        <f>'AMA_UBS V Guilherme'!J11</f>
        <v>672</v>
      </c>
      <c r="K55" s="885">
        <f>'AMA_UBS V Guilherme'!K11</f>
        <v>700</v>
      </c>
      <c r="L55" s="885">
        <f>'AMA_UBS V Guilherme'!L11</f>
        <v>425</v>
      </c>
      <c r="M55" s="885">
        <f>'AMA_UBS V Guilherme'!M11</f>
        <v>615</v>
      </c>
      <c r="N55" s="885">
        <f>'AMA_UBS V Guilherme'!N11</f>
        <v>377</v>
      </c>
      <c r="O55" s="1147">
        <f>'AMA_UBS V Guilherme'!O11</f>
        <v>7896</v>
      </c>
      <c r="P55" s="885">
        <f>'AMA_UBS V Guilherme'!P11</f>
        <v>6146</v>
      </c>
      <c r="Q55" s="1173">
        <f>'AMA_UBS V Guilherme'!Q11</f>
        <v>0.77836879432624118</v>
      </c>
    </row>
    <row r="56" spans="1:17" outlineLevel="1" x14ac:dyDescent="0.25">
      <c r="A56" s="827" t="s">
        <v>459</v>
      </c>
      <c r="B56" s="605" t="str">
        <f>'AMA_UBS V Guilherme'!B12</f>
        <v>s/ meta</v>
      </c>
      <c r="C56" s="915">
        <f>'AMA_UBS V Guilherme'!C12</f>
        <v>2325</v>
      </c>
      <c r="D56" s="915">
        <f>'AMA_UBS V Guilherme'!D12</f>
        <v>1625</v>
      </c>
      <c r="E56" s="915">
        <f>'AMA_UBS V Guilherme'!E12</f>
        <v>1739</v>
      </c>
      <c r="F56" s="915">
        <f>'AMA_UBS V Guilherme'!F12</f>
        <v>1322</v>
      </c>
      <c r="G56" s="915">
        <f>'AMA_UBS V Guilherme'!G12</f>
        <v>1582</v>
      </c>
      <c r="H56" s="915">
        <f>'AMA_UBS V Guilherme'!H12</f>
        <v>1463</v>
      </c>
      <c r="I56" s="106">
        <f>'AMA_UBS V Guilherme'!I12</f>
        <v>1287</v>
      </c>
      <c r="J56" s="885">
        <f>'AMA_UBS V Guilherme'!J12</f>
        <v>1394</v>
      </c>
      <c r="K56" s="885">
        <f>'AMA_UBS V Guilherme'!K12</f>
        <v>1206</v>
      </c>
      <c r="L56" s="885">
        <f>'AMA_UBS V Guilherme'!L12</f>
        <v>1148</v>
      </c>
      <c r="M56" s="885">
        <f>'AMA_UBS V Guilherme'!M12</f>
        <v>1484</v>
      </c>
      <c r="N56" s="885">
        <f>'AMA_UBS V Guilherme'!N12</f>
        <v>2772</v>
      </c>
      <c r="O56" s="1147">
        <f>'AMA_UBS V Guilherme'!O12</f>
        <v>0</v>
      </c>
      <c r="P56" s="885">
        <f>'AMA_UBS V Guilherme'!P12</f>
        <v>19347</v>
      </c>
      <c r="Q56" s="1173" t="str">
        <f>'AMA_UBS V Guilherme'!Q12</f>
        <v>-</v>
      </c>
    </row>
    <row r="57" spans="1:17" outlineLevel="1" x14ac:dyDescent="0.25">
      <c r="A57" s="228" t="s">
        <v>42</v>
      </c>
      <c r="B57" s="605">
        <f>'AMA_UBS V Guilherme'!B13</f>
        <v>526</v>
      </c>
      <c r="C57" s="915">
        <f>'AMA_UBS V Guilherme'!C13</f>
        <v>194</v>
      </c>
      <c r="D57" s="915">
        <f>'AMA_UBS V Guilherme'!D13</f>
        <v>237</v>
      </c>
      <c r="E57" s="915">
        <f>'AMA_UBS V Guilherme'!E13</f>
        <v>74</v>
      </c>
      <c r="F57" s="915">
        <f>'AMA_UBS V Guilherme'!F13</f>
        <v>154</v>
      </c>
      <c r="G57" s="915">
        <f>'AMA_UBS V Guilherme'!G13</f>
        <v>290</v>
      </c>
      <c r="H57" s="915">
        <f>'AMA_UBS V Guilherme'!H13</f>
        <v>259</v>
      </c>
      <c r="I57" s="106">
        <f>'AMA_UBS V Guilherme'!I13</f>
        <v>221</v>
      </c>
      <c r="J57" s="885">
        <f>'AMA_UBS V Guilherme'!J13</f>
        <v>339</v>
      </c>
      <c r="K57" s="885">
        <f>'AMA_UBS V Guilherme'!K13</f>
        <v>393</v>
      </c>
      <c r="L57" s="885">
        <f>'AMA_UBS V Guilherme'!L13</f>
        <v>259</v>
      </c>
      <c r="M57" s="885">
        <f>'AMA_UBS V Guilherme'!M13</f>
        <v>0</v>
      </c>
      <c r="N57" s="885">
        <f>'AMA_UBS V Guilherme'!N13</f>
        <v>283</v>
      </c>
      <c r="O57" s="1147">
        <f>'AMA_UBS V Guilherme'!O13</f>
        <v>6312</v>
      </c>
      <c r="P57" s="885">
        <f>'AMA_UBS V Guilherme'!P13</f>
        <v>2703</v>
      </c>
      <c r="Q57" s="1173">
        <f>'AMA_UBS V Guilherme'!Q13</f>
        <v>0.42823193916349811</v>
      </c>
    </row>
    <row r="58" spans="1:17" outlineLevel="1" x14ac:dyDescent="0.25">
      <c r="A58" s="827" t="s">
        <v>460</v>
      </c>
      <c r="B58" s="605" t="str">
        <f>'AMA_UBS V Guilherme'!B14</f>
        <v>s/ meta</v>
      </c>
      <c r="C58" s="915">
        <f>'AMA_UBS V Guilherme'!C14</f>
        <v>259</v>
      </c>
      <c r="D58" s="915">
        <f>'AMA_UBS V Guilherme'!D14</f>
        <v>352</v>
      </c>
      <c r="E58" s="915">
        <f>'AMA_UBS V Guilherme'!E14</f>
        <v>373</v>
      </c>
      <c r="F58" s="915">
        <f>'AMA_UBS V Guilherme'!F14</f>
        <v>163</v>
      </c>
      <c r="G58" s="915">
        <f>'AMA_UBS V Guilherme'!G14</f>
        <v>203</v>
      </c>
      <c r="H58" s="915">
        <f>'AMA_UBS V Guilherme'!H14</f>
        <v>305</v>
      </c>
      <c r="I58" s="106">
        <f>'AMA_UBS V Guilherme'!I14</f>
        <v>335</v>
      </c>
      <c r="J58" s="885">
        <f>'AMA_UBS V Guilherme'!J14</f>
        <v>473</v>
      </c>
      <c r="K58" s="885">
        <f>'AMA_UBS V Guilherme'!K14</f>
        <v>396</v>
      </c>
      <c r="L58" s="885">
        <f>'AMA_UBS V Guilherme'!L14</f>
        <v>417</v>
      </c>
      <c r="M58" s="885">
        <f>'AMA_UBS V Guilherme'!M14</f>
        <v>640</v>
      </c>
      <c r="N58" s="885">
        <f>'AMA_UBS V Guilherme'!N14</f>
        <v>506</v>
      </c>
      <c r="O58" s="1147">
        <f>'AMA_UBS V Guilherme'!O14</f>
        <v>0</v>
      </c>
      <c r="P58" s="885">
        <f>'AMA_UBS V Guilherme'!P14</f>
        <v>4422</v>
      </c>
      <c r="Q58" s="1173" t="str">
        <f>'AMA_UBS V Guilherme'!Q14</f>
        <v>-</v>
      </c>
    </row>
    <row r="59" spans="1:17" outlineLevel="1" x14ac:dyDescent="0.25">
      <c r="A59" s="228" t="s">
        <v>12</v>
      </c>
      <c r="B59" s="605">
        <f>'AMA_UBS V Guilherme'!B15</f>
        <v>125</v>
      </c>
      <c r="C59" s="915">
        <f>'AMA_UBS V Guilherme'!C15</f>
        <v>46</v>
      </c>
      <c r="D59" s="915">
        <f>'AMA_UBS V Guilherme'!D15</f>
        <v>131</v>
      </c>
      <c r="E59" s="915">
        <f>'AMA_UBS V Guilherme'!E15</f>
        <v>147</v>
      </c>
      <c r="F59" s="915">
        <f>'AMA_UBS V Guilherme'!F15</f>
        <v>93</v>
      </c>
      <c r="G59" s="915">
        <f>'AMA_UBS V Guilherme'!G15</f>
        <v>136</v>
      </c>
      <c r="H59" s="915">
        <f>'AMA_UBS V Guilherme'!H15</f>
        <v>151</v>
      </c>
      <c r="I59" s="106">
        <f>'AMA_UBS V Guilherme'!I15</f>
        <v>144</v>
      </c>
      <c r="J59" s="885">
        <f>'AMA_UBS V Guilherme'!J15</f>
        <v>143</v>
      </c>
      <c r="K59" s="885">
        <f>'AMA_UBS V Guilherme'!K15</f>
        <v>160</v>
      </c>
      <c r="L59" s="885">
        <f>'AMA_UBS V Guilherme'!L15</f>
        <v>123</v>
      </c>
      <c r="M59" s="885">
        <f>'AMA_UBS V Guilherme'!M15</f>
        <v>105</v>
      </c>
      <c r="N59" s="885">
        <f>'AMA_UBS V Guilherme'!N15</f>
        <v>167</v>
      </c>
      <c r="O59" s="1147">
        <f>'AMA_UBS V Guilherme'!O15</f>
        <v>1500</v>
      </c>
      <c r="P59" s="885">
        <f>'AMA_UBS V Guilherme'!P15</f>
        <v>1546</v>
      </c>
      <c r="Q59" s="1173">
        <f>'AMA_UBS V Guilherme'!Q15</f>
        <v>1.0306666666666666</v>
      </c>
    </row>
    <row r="60" spans="1:17" ht="15.75" outlineLevel="1" thickBot="1" x14ac:dyDescent="0.3">
      <c r="A60" s="817" t="s">
        <v>13</v>
      </c>
      <c r="B60" s="971">
        <f>'AMA_UBS V Guilherme'!B16</f>
        <v>552</v>
      </c>
      <c r="C60" s="916">
        <f>'AMA_UBS V Guilherme'!C16</f>
        <v>347</v>
      </c>
      <c r="D60" s="916">
        <f>'AMA_UBS V Guilherme'!D16</f>
        <v>316</v>
      </c>
      <c r="E60" s="916">
        <f>'AMA_UBS V Guilherme'!E16</f>
        <v>277</v>
      </c>
      <c r="F60" s="916">
        <f>'AMA_UBS V Guilherme'!F16</f>
        <v>159</v>
      </c>
      <c r="G60" s="916">
        <f>'AMA_UBS V Guilherme'!G16</f>
        <v>297</v>
      </c>
      <c r="H60" s="916">
        <f>'AMA_UBS V Guilherme'!H16</f>
        <v>335</v>
      </c>
      <c r="I60" s="779">
        <f>'AMA_UBS V Guilherme'!I16</f>
        <v>400</v>
      </c>
      <c r="J60" s="886">
        <f>'AMA_UBS V Guilherme'!J16</f>
        <v>542</v>
      </c>
      <c r="K60" s="886">
        <f>'AMA_UBS V Guilherme'!K16</f>
        <v>537</v>
      </c>
      <c r="L60" s="886">
        <f>'AMA_UBS V Guilherme'!L16</f>
        <v>320</v>
      </c>
      <c r="M60" s="886">
        <f>'AMA_UBS V Guilherme'!M16</f>
        <v>381</v>
      </c>
      <c r="N60" s="886">
        <f>'AMA_UBS V Guilherme'!N16</f>
        <v>567</v>
      </c>
      <c r="O60" s="892">
        <f>'AMA_UBS V Guilherme'!O16</f>
        <v>6624</v>
      </c>
      <c r="P60" s="889">
        <f>'AMA_UBS V Guilherme'!P16</f>
        <v>4478</v>
      </c>
      <c r="Q60" s="1174">
        <f>'AMA_UBS V Guilherme'!Q16</f>
        <v>0.67602657004830913</v>
      </c>
    </row>
    <row r="61" spans="1:17" ht="15.75" outlineLevel="1" thickBot="1" x14ac:dyDescent="0.3">
      <c r="A61" s="835" t="s">
        <v>7</v>
      </c>
      <c r="B61" s="600">
        <f>'AMA_UBS V Guilherme'!B17</f>
        <v>1861</v>
      </c>
      <c r="C61" s="917">
        <f>'AMA_UBS V Guilherme'!C17</f>
        <v>4908</v>
      </c>
      <c r="D61" s="917">
        <f>'AMA_UBS V Guilherme'!D17</f>
        <v>4843</v>
      </c>
      <c r="E61" s="917">
        <f>'AMA_UBS V Guilherme'!E17</f>
        <v>4552</v>
      </c>
      <c r="F61" s="917">
        <f>'AMA_UBS V Guilherme'!F17</f>
        <v>2608</v>
      </c>
      <c r="G61" s="917">
        <f>'AMA_UBS V Guilherme'!G17</f>
        <v>3370</v>
      </c>
      <c r="H61" s="917">
        <f>'AMA_UBS V Guilherme'!H17</f>
        <v>3451</v>
      </c>
      <c r="I61" s="374">
        <f>'AMA_UBS V Guilherme'!I17</f>
        <v>3925</v>
      </c>
      <c r="J61" s="653">
        <f>'AMA_UBS V Guilherme'!J17</f>
        <v>5098</v>
      </c>
      <c r="K61" s="653">
        <f>'AMA_UBS V Guilherme'!K17</f>
        <v>4815</v>
      </c>
      <c r="L61" s="653">
        <f>'AMA_UBS V Guilherme'!L17</f>
        <v>4223</v>
      </c>
      <c r="M61" s="653">
        <f>'AMA_UBS V Guilherme'!M17</f>
        <v>4662</v>
      </c>
      <c r="N61" s="653">
        <f>'AMA_UBS V Guilherme'!N17</f>
        <v>6206</v>
      </c>
      <c r="O61" s="1148">
        <f>'AMA_UBS V Guilherme'!O17</f>
        <v>53436</v>
      </c>
      <c r="P61" s="1148">
        <f>'AMA_UBS V Guilherme'!P17</f>
        <v>52661</v>
      </c>
      <c r="Q61" s="1175">
        <f>'AMA_UBS V Guilherme'!Q17</f>
        <v>0.98549666891234378</v>
      </c>
    </row>
    <row r="63" spans="1:17" ht="16.5" thickBot="1" x14ac:dyDescent="0.3">
      <c r="A63" s="1271" t="s">
        <v>596</v>
      </c>
      <c r="B63" s="1272"/>
      <c r="C63" s="1272"/>
      <c r="D63" s="1272"/>
      <c r="E63" s="1272"/>
      <c r="F63" s="1272"/>
      <c r="G63" s="1272"/>
      <c r="H63" s="1272"/>
      <c r="I63" s="1272"/>
      <c r="J63" s="1272"/>
      <c r="K63" s="1272"/>
      <c r="L63" s="1272"/>
      <c r="M63" s="1272"/>
      <c r="N63" s="1272"/>
      <c r="O63" s="1272"/>
      <c r="P63" s="1272"/>
      <c r="Q63" s="1272"/>
    </row>
    <row r="64" spans="1:17" ht="15.75" outlineLevel="1" thickBot="1" x14ac:dyDescent="0.3">
      <c r="A64" s="966" t="s">
        <v>14</v>
      </c>
      <c r="B64" s="970" t="s">
        <v>15</v>
      </c>
      <c r="C64" s="967" t="s">
        <v>577</v>
      </c>
      <c r="D64" s="967" t="s">
        <v>578</v>
      </c>
      <c r="E64" s="967" t="s">
        <v>579</v>
      </c>
      <c r="F64" s="967" t="s">
        <v>580</v>
      </c>
      <c r="G64" s="967" t="s">
        <v>581</v>
      </c>
      <c r="H64" s="967" t="s">
        <v>582</v>
      </c>
      <c r="I64" s="967" t="s">
        <v>583</v>
      </c>
      <c r="J64" s="967" t="s">
        <v>584</v>
      </c>
      <c r="K64" s="967" t="s">
        <v>585</v>
      </c>
      <c r="L64" s="967" t="s">
        <v>586</v>
      </c>
      <c r="M64" s="967" t="s">
        <v>587</v>
      </c>
      <c r="N64" s="967" t="s">
        <v>588</v>
      </c>
      <c r="O64" s="1146" t="s">
        <v>638</v>
      </c>
      <c r="P64" s="1146" t="s">
        <v>639</v>
      </c>
      <c r="Q64" s="1171" t="s">
        <v>1</v>
      </c>
    </row>
    <row r="65" spans="1:17" ht="15.75" outlineLevel="1" thickTop="1" x14ac:dyDescent="0.25">
      <c r="A65" s="229" t="s">
        <v>52</v>
      </c>
      <c r="B65" s="604">
        <f>'CEO II V EDE'!B9</f>
        <v>120</v>
      </c>
      <c r="C65" s="914">
        <f>'CEO II V EDE'!C9</f>
        <v>54</v>
      </c>
      <c r="D65" s="914">
        <f>'CEO II V EDE'!D9</f>
        <v>98</v>
      </c>
      <c r="E65" s="914">
        <f>'CEO II V EDE'!E9</f>
        <v>167</v>
      </c>
      <c r="F65" s="914">
        <f>'CEO II V EDE'!F9</f>
        <v>59</v>
      </c>
      <c r="G65" s="914">
        <f>'CEO II V EDE'!G9</f>
        <v>160</v>
      </c>
      <c r="H65" s="914">
        <f>'CEO II V EDE'!H9</f>
        <v>159</v>
      </c>
      <c r="I65" s="105">
        <f>'CEO II V EDE'!I9</f>
        <v>94</v>
      </c>
      <c r="J65" s="884">
        <f>'CEO II V EDE'!J9</f>
        <v>196</v>
      </c>
      <c r="K65" s="884">
        <f>'CEO II V EDE'!K9</f>
        <v>154</v>
      </c>
      <c r="L65" s="884">
        <f>'CEO II V EDE'!L9</f>
        <v>334</v>
      </c>
      <c r="M65" s="884">
        <f>'CEO II V EDE'!M9</f>
        <v>313</v>
      </c>
      <c r="N65" s="884">
        <f>'CEO II V EDE'!N9</f>
        <v>416</v>
      </c>
      <c r="O65" s="995">
        <f>'CEO II V EDE'!O9</f>
        <v>1440</v>
      </c>
      <c r="P65" s="995">
        <f>'CEO II V EDE'!P9</f>
        <v>2204</v>
      </c>
      <c r="Q65" s="1172">
        <f>'CEO II V EDE'!Q9</f>
        <v>1.5305555555555554</v>
      </c>
    </row>
    <row r="66" spans="1:17" outlineLevel="1" x14ac:dyDescent="0.25">
      <c r="A66" s="230" t="s">
        <v>53</v>
      </c>
      <c r="B66" s="605" t="str">
        <f>'CEO II V EDE'!B10</f>
        <v>S/ meta</v>
      </c>
      <c r="C66" s="915">
        <f>'CEO II V EDE'!C10</f>
        <v>26</v>
      </c>
      <c r="D66" s="915">
        <f>'CEO II V EDE'!D10</f>
        <v>42</v>
      </c>
      <c r="E66" s="915">
        <f>'CEO II V EDE'!E10</f>
        <v>56</v>
      </c>
      <c r="F66" s="915">
        <f>'CEO II V EDE'!F10</f>
        <v>23</v>
      </c>
      <c r="G66" s="915">
        <f>'CEO II V EDE'!G10</f>
        <v>42</v>
      </c>
      <c r="H66" s="915">
        <f>'CEO II V EDE'!H10</f>
        <v>52</v>
      </c>
      <c r="I66" s="106">
        <f>'CEO II V EDE'!I10</f>
        <v>19</v>
      </c>
      <c r="J66" s="885">
        <f>'CEO II V EDE'!J10</f>
        <v>38</v>
      </c>
      <c r="K66" s="885">
        <f>'CEO II V EDE'!K10</f>
        <v>45</v>
      </c>
      <c r="L66" s="885">
        <f>'CEO II V EDE'!L10</f>
        <v>53</v>
      </c>
      <c r="M66" s="885">
        <f>'CEO II V EDE'!M10</f>
        <v>52</v>
      </c>
      <c r="N66" s="885">
        <f>'CEO II V EDE'!N10</f>
        <v>64</v>
      </c>
      <c r="O66" s="1147">
        <f>'CEO II V EDE'!O10</f>
        <v>0</v>
      </c>
      <c r="P66" s="885">
        <f>'CEO II V EDE'!P10</f>
        <v>512</v>
      </c>
      <c r="Q66" s="1173" t="str">
        <f>'CEO II V EDE'!Q10</f>
        <v>-</v>
      </c>
    </row>
    <row r="67" spans="1:17" outlineLevel="1" x14ac:dyDescent="0.25">
      <c r="A67" s="230" t="s">
        <v>54</v>
      </c>
      <c r="B67" s="605">
        <f>'CEO II V EDE'!B11</f>
        <v>80</v>
      </c>
      <c r="C67" s="915">
        <f>'CEO II V EDE'!C11</f>
        <v>37</v>
      </c>
      <c r="D67" s="915">
        <f>'CEO II V EDE'!D11</f>
        <v>87</v>
      </c>
      <c r="E67" s="915">
        <f>'CEO II V EDE'!E11</f>
        <v>72</v>
      </c>
      <c r="F67" s="915">
        <f>'CEO II V EDE'!F11</f>
        <v>63</v>
      </c>
      <c r="G67" s="915">
        <f>'CEO II V EDE'!G11</f>
        <v>45</v>
      </c>
      <c r="H67" s="915">
        <f>'CEO II V EDE'!H11</f>
        <v>103</v>
      </c>
      <c r="I67" s="106">
        <f>'CEO II V EDE'!I11</f>
        <v>124</v>
      </c>
      <c r="J67" s="885">
        <f>'CEO II V EDE'!J11</f>
        <v>271</v>
      </c>
      <c r="K67" s="885">
        <f>'CEO II V EDE'!K11</f>
        <v>175</v>
      </c>
      <c r="L67" s="885">
        <f>'CEO II V EDE'!L11</f>
        <v>145</v>
      </c>
      <c r="M67" s="885">
        <f>'CEO II V EDE'!M11</f>
        <v>218</v>
      </c>
      <c r="N67" s="885">
        <f>'CEO II V EDE'!N11</f>
        <v>135</v>
      </c>
      <c r="O67" s="1147">
        <f>'CEO II V EDE'!O11</f>
        <v>960</v>
      </c>
      <c r="P67" s="885">
        <f>'CEO II V EDE'!P11</f>
        <v>1475</v>
      </c>
      <c r="Q67" s="1173">
        <f>'CEO II V EDE'!Q11</f>
        <v>1.5364583333333333</v>
      </c>
    </row>
    <row r="68" spans="1:17" outlineLevel="1" x14ac:dyDescent="0.25">
      <c r="A68" s="230" t="s">
        <v>55</v>
      </c>
      <c r="B68" s="605">
        <f>'CEO II V EDE'!B12</f>
        <v>120</v>
      </c>
      <c r="C68" s="915">
        <f>'CEO II V EDE'!C12</f>
        <v>14</v>
      </c>
      <c r="D68" s="915">
        <f>'CEO II V EDE'!D12</f>
        <v>12</v>
      </c>
      <c r="E68" s="915">
        <f>'CEO II V EDE'!E12</f>
        <v>19</v>
      </c>
      <c r="F68" s="915">
        <f>'CEO II V EDE'!F12</f>
        <v>3</v>
      </c>
      <c r="G68" s="915">
        <f>'CEO II V EDE'!G12</f>
        <v>28</v>
      </c>
      <c r="H68" s="915">
        <f>'CEO II V EDE'!H12</f>
        <v>31</v>
      </c>
      <c r="I68" s="106">
        <f>'CEO II V EDE'!I12</f>
        <v>32</v>
      </c>
      <c r="J68" s="885">
        <f>'CEO II V EDE'!J12</f>
        <v>26</v>
      </c>
      <c r="K68" s="885">
        <f>'CEO II V EDE'!K12</f>
        <v>25</v>
      </c>
      <c r="L68" s="885">
        <f>'CEO II V EDE'!L12</f>
        <v>27</v>
      </c>
      <c r="M68" s="885">
        <f>'CEO II V EDE'!M12</f>
        <v>51</v>
      </c>
      <c r="N68" s="885">
        <f>'CEO II V EDE'!N12</f>
        <v>45</v>
      </c>
      <c r="O68" s="1147">
        <f>'CEO II V EDE'!O12</f>
        <v>1440</v>
      </c>
      <c r="P68" s="885">
        <f>'CEO II V EDE'!P12</f>
        <v>313</v>
      </c>
      <c r="Q68" s="1173">
        <f>'CEO II V EDE'!Q12</f>
        <v>0.21736111111111112</v>
      </c>
    </row>
    <row r="69" spans="1:17" outlineLevel="1" x14ac:dyDescent="0.25">
      <c r="A69" s="230" t="s">
        <v>56</v>
      </c>
      <c r="B69" s="605">
        <f>'CEO II V EDE'!B13</f>
        <v>80</v>
      </c>
      <c r="C69" s="915">
        <f>'CEO II V EDE'!C13</f>
        <v>147</v>
      </c>
      <c r="D69" s="915">
        <f>'CEO II V EDE'!D13</f>
        <v>107</v>
      </c>
      <c r="E69" s="915">
        <f>'CEO II V EDE'!E13</f>
        <v>89</v>
      </c>
      <c r="F69" s="915">
        <f>'CEO II V EDE'!F13</f>
        <v>71</v>
      </c>
      <c r="G69" s="915">
        <f>'CEO II V EDE'!G13</f>
        <v>144</v>
      </c>
      <c r="H69" s="915">
        <f>'CEO II V EDE'!H13</f>
        <v>116</v>
      </c>
      <c r="I69" s="106">
        <f>'CEO II V EDE'!I13</f>
        <v>108</v>
      </c>
      <c r="J69" s="885">
        <f>'CEO II V EDE'!J13</f>
        <v>172</v>
      </c>
      <c r="K69" s="885">
        <f>'CEO II V EDE'!K13</f>
        <v>28</v>
      </c>
      <c r="L69" s="885">
        <f>'CEO II V EDE'!L13</f>
        <v>106</v>
      </c>
      <c r="M69" s="885">
        <f>'CEO II V EDE'!M13</f>
        <v>149</v>
      </c>
      <c r="N69" s="885">
        <f>'CEO II V EDE'!N13</f>
        <v>141</v>
      </c>
      <c r="O69" s="1147">
        <f>'CEO II V EDE'!O13</f>
        <v>960</v>
      </c>
      <c r="P69" s="885">
        <f>'CEO II V EDE'!P13</f>
        <v>1378</v>
      </c>
      <c r="Q69" s="1173">
        <f>'CEO II V EDE'!Q13</f>
        <v>1.4354166666666666</v>
      </c>
    </row>
    <row r="70" spans="1:17" outlineLevel="1" x14ac:dyDescent="0.25">
      <c r="A70" s="231" t="s">
        <v>57</v>
      </c>
      <c r="B70" s="605">
        <f>'CEO II V EDE'!B14</f>
        <v>360</v>
      </c>
      <c r="C70" s="915">
        <f>'CEO II V EDE'!C14</f>
        <v>152</v>
      </c>
      <c r="D70" s="915">
        <f>'CEO II V EDE'!D14</f>
        <v>228</v>
      </c>
      <c r="E70" s="915">
        <f>'CEO II V EDE'!E14</f>
        <v>357</v>
      </c>
      <c r="F70" s="915">
        <f>'CEO II V EDE'!F14</f>
        <v>129</v>
      </c>
      <c r="G70" s="915">
        <f>'CEO II V EDE'!G14</f>
        <v>230</v>
      </c>
      <c r="H70" s="915">
        <f>'CEO II V EDE'!H14</f>
        <v>218</v>
      </c>
      <c r="I70" s="106">
        <f>'CEO II V EDE'!I14</f>
        <v>95</v>
      </c>
      <c r="J70" s="885">
        <f>'CEO II V EDE'!J14</f>
        <v>142</v>
      </c>
      <c r="K70" s="885">
        <f>'CEO II V EDE'!K14</f>
        <v>142</v>
      </c>
      <c r="L70" s="885">
        <f>'CEO II V EDE'!L14</f>
        <v>178</v>
      </c>
      <c r="M70" s="885">
        <f>'CEO II V EDE'!M14</f>
        <v>126</v>
      </c>
      <c r="N70" s="885">
        <f>'CEO II V EDE'!N14</f>
        <v>92</v>
      </c>
      <c r="O70" s="1147">
        <f>'CEO II V EDE'!O14</f>
        <v>4320</v>
      </c>
      <c r="P70" s="885">
        <f>'CEO II V EDE'!P14</f>
        <v>2089</v>
      </c>
      <c r="Q70" s="1174">
        <f>'CEO II V EDE'!Q14</f>
        <v>0.48356481481481484</v>
      </c>
    </row>
    <row r="71" spans="1:17" outlineLevel="1" x14ac:dyDescent="0.25">
      <c r="A71" s="231" t="s">
        <v>58</v>
      </c>
      <c r="B71" s="605">
        <f>'CEO II V EDE'!B15</f>
        <v>320</v>
      </c>
      <c r="C71" s="915">
        <f>'CEO II V EDE'!C15</f>
        <v>143</v>
      </c>
      <c r="D71" s="915">
        <f>'CEO II V EDE'!D15</f>
        <v>353</v>
      </c>
      <c r="E71" s="915">
        <f>'CEO II V EDE'!E15</f>
        <v>269</v>
      </c>
      <c r="F71" s="915">
        <f>'CEO II V EDE'!F15</f>
        <v>144</v>
      </c>
      <c r="G71" s="915">
        <f>'CEO II V EDE'!G15</f>
        <v>180</v>
      </c>
      <c r="H71" s="915">
        <f>'CEO II V EDE'!H15</f>
        <v>187</v>
      </c>
      <c r="I71" s="106">
        <f>'CEO II V EDE'!I15</f>
        <v>126</v>
      </c>
      <c r="J71" s="885">
        <f>'CEO II V EDE'!J15</f>
        <v>141</v>
      </c>
      <c r="K71" s="885">
        <f>'CEO II V EDE'!K15</f>
        <v>215</v>
      </c>
      <c r="L71" s="885">
        <f>'CEO II V EDE'!L15</f>
        <v>208</v>
      </c>
      <c r="M71" s="885">
        <f>'CEO II V EDE'!M15</f>
        <v>187</v>
      </c>
      <c r="N71" s="885">
        <f>'CEO II V EDE'!N15</f>
        <v>113</v>
      </c>
      <c r="O71" s="1147">
        <f>'CEO II V EDE'!O15</f>
        <v>3840</v>
      </c>
      <c r="P71" s="885">
        <f>'CEO II V EDE'!P15</f>
        <v>2266</v>
      </c>
      <c r="Q71" s="1177">
        <f>'CEO II V EDE'!Q15</f>
        <v>0.59010416666666665</v>
      </c>
    </row>
    <row r="72" spans="1:17" outlineLevel="1" x14ac:dyDescent="0.25">
      <c r="A72" s="819" t="s">
        <v>427</v>
      </c>
      <c r="B72" s="973">
        <f>'CEO II V EDE'!B16</f>
        <v>40</v>
      </c>
      <c r="C72" s="920">
        <f>'CEO II V EDE'!C16</f>
        <v>31</v>
      </c>
      <c r="D72" s="920">
        <f>'CEO II V EDE'!D16</f>
        <v>67</v>
      </c>
      <c r="E72" s="920">
        <f>'CEO II V EDE'!E16</f>
        <v>119</v>
      </c>
      <c r="F72" s="920">
        <f>'CEO II V EDE'!F16</f>
        <v>19</v>
      </c>
      <c r="G72" s="920">
        <f>'CEO II V EDE'!G16</f>
        <v>52</v>
      </c>
      <c r="H72" s="920">
        <f>'CEO II V EDE'!H16</f>
        <v>58</v>
      </c>
      <c r="I72" s="718">
        <f>'CEO II V EDE'!I16</f>
        <v>15</v>
      </c>
      <c r="J72" s="888">
        <f>'CEO II V EDE'!J16</f>
        <v>22</v>
      </c>
      <c r="K72" s="888">
        <f>'CEO II V EDE'!K16</f>
        <v>19</v>
      </c>
      <c r="L72" s="888">
        <f>'CEO II V EDE'!L16</f>
        <v>24</v>
      </c>
      <c r="M72" s="888">
        <f>'CEO II V EDE'!M16</f>
        <v>23</v>
      </c>
      <c r="N72" s="888">
        <f>'CEO II V EDE'!N16</f>
        <v>23</v>
      </c>
      <c r="O72" s="1147">
        <f>'CEO II V EDE'!O16</f>
        <v>480</v>
      </c>
      <c r="P72" s="885">
        <f>'CEO II V EDE'!P16</f>
        <v>472</v>
      </c>
      <c r="Q72" s="1177">
        <f>'CEO II V EDE'!Q16</f>
        <v>0.98333333333333328</v>
      </c>
    </row>
    <row r="73" spans="1:17" ht="15.75" outlineLevel="1" thickBot="1" x14ac:dyDescent="0.3">
      <c r="A73" s="820" t="s">
        <v>429</v>
      </c>
      <c r="B73" s="971">
        <f>'CEO II V EDE'!B17</f>
        <v>10</v>
      </c>
      <c r="C73" s="916">
        <f>'CEO II V EDE'!C17</f>
        <v>8</v>
      </c>
      <c r="D73" s="916">
        <f>'CEO II V EDE'!D17</f>
        <v>12</v>
      </c>
      <c r="E73" s="916">
        <f>'CEO II V EDE'!E17</f>
        <v>12</v>
      </c>
      <c r="F73" s="916">
        <f>'CEO II V EDE'!F17</f>
        <v>8</v>
      </c>
      <c r="G73" s="916">
        <f>'CEO II V EDE'!G17</f>
        <v>8</v>
      </c>
      <c r="H73" s="916">
        <f>'CEO II V EDE'!H17</f>
        <v>18</v>
      </c>
      <c r="I73" s="779">
        <f>'CEO II V EDE'!I17</f>
        <v>12</v>
      </c>
      <c r="J73" s="886">
        <f>'CEO II V EDE'!J17</f>
        <v>8</v>
      </c>
      <c r="K73" s="886">
        <f>'CEO II V EDE'!K17</f>
        <v>14</v>
      </c>
      <c r="L73" s="886">
        <f>'CEO II V EDE'!L17</f>
        <v>17</v>
      </c>
      <c r="M73" s="886">
        <f>'CEO II V EDE'!M17</f>
        <v>7</v>
      </c>
      <c r="N73" s="886">
        <f>'CEO II V EDE'!N17</f>
        <v>12</v>
      </c>
      <c r="O73" s="1147">
        <f>'CEO II V EDE'!O17</f>
        <v>120</v>
      </c>
      <c r="P73" s="885">
        <f>'CEO II V EDE'!P17</f>
        <v>136</v>
      </c>
      <c r="Q73" s="1178">
        <f>'CEO II V EDE'!Q17</f>
        <v>1.1333333333333333</v>
      </c>
    </row>
    <row r="74" spans="1:17" ht="15.75" outlineLevel="1" thickBot="1" x14ac:dyDescent="0.3">
      <c r="A74" s="835" t="s">
        <v>7</v>
      </c>
      <c r="B74" s="600">
        <f>'CEO II V EDE'!B18</f>
        <v>1130</v>
      </c>
      <c r="C74" s="917">
        <f>'CEO II V EDE'!C18</f>
        <v>612</v>
      </c>
      <c r="D74" s="917">
        <f>'CEO II V EDE'!D18</f>
        <v>1006</v>
      </c>
      <c r="E74" s="917">
        <f>'CEO II V EDE'!E18</f>
        <v>1160</v>
      </c>
      <c r="F74" s="917">
        <f>'CEO II V EDE'!F18</f>
        <v>519</v>
      </c>
      <c r="G74" s="917">
        <f>'CEO II V EDE'!G18</f>
        <v>889</v>
      </c>
      <c r="H74" s="917">
        <f>'CEO II V EDE'!H18</f>
        <v>942</v>
      </c>
      <c r="I74" s="374">
        <f>'CEO II V EDE'!I18</f>
        <v>625</v>
      </c>
      <c r="J74" s="653">
        <f>'CEO II V EDE'!J18</f>
        <v>1016</v>
      </c>
      <c r="K74" s="653">
        <f>'CEO II V EDE'!K18</f>
        <v>817</v>
      </c>
      <c r="L74" s="653">
        <f>'CEO II V EDE'!L18</f>
        <v>1092</v>
      </c>
      <c r="M74" s="653">
        <f>'CEO II V EDE'!M18</f>
        <v>1126</v>
      </c>
      <c r="N74" s="653">
        <f>'CEO II V EDE'!N18</f>
        <v>1041</v>
      </c>
      <c r="O74" s="1148">
        <f>'CEO II V EDE'!O18</f>
        <v>13560</v>
      </c>
      <c r="P74" s="1148">
        <f>'CEO II V EDE'!P18</f>
        <v>10845</v>
      </c>
      <c r="Q74" s="1175">
        <f>'CEO II V EDE'!Q18</f>
        <v>0.7997787610619469</v>
      </c>
    </row>
    <row r="76" spans="1:17" ht="16.5" thickBot="1" x14ac:dyDescent="0.3">
      <c r="A76" s="1271" t="s">
        <v>597</v>
      </c>
      <c r="B76" s="1272"/>
      <c r="C76" s="1272"/>
      <c r="D76" s="1272"/>
      <c r="E76" s="1272"/>
      <c r="F76" s="1272"/>
      <c r="G76" s="1272"/>
      <c r="H76" s="1272"/>
      <c r="I76" s="1272"/>
      <c r="J76" s="1272"/>
      <c r="K76" s="1272"/>
      <c r="L76" s="1272"/>
      <c r="M76" s="1272"/>
      <c r="N76" s="1272"/>
      <c r="O76" s="1272"/>
      <c r="P76" s="1272"/>
      <c r="Q76" s="1272"/>
    </row>
    <row r="77" spans="1:17" ht="15.75" outlineLevel="1" thickBot="1" x14ac:dyDescent="0.3">
      <c r="A77" s="824" t="s">
        <v>14</v>
      </c>
      <c r="B77" s="974" t="s">
        <v>15</v>
      </c>
      <c r="C77" s="967" t="s">
        <v>577</v>
      </c>
      <c r="D77" s="967" t="s">
        <v>578</v>
      </c>
      <c r="E77" s="967" t="s">
        <v>579</v>
      </c>
      <c r="F77" s="967" t="s">
        <v>580</v>
      </c>
      <c r="G77" s="967" t="s">
        <v>581</v>
      </c>
      <c r="H77" s="967" t="s">
        <v>582</v>
      </c>
      <c r="I77" s="967" t="s">
        <v>583</v>
      </c>
      <c r="J77" s="967" t="s">
        <v>584</v>
      </c>
      <c r="K77" s="967" t="s">
        <v>585</v>
      </c>
      <c r="L77" s="967" t="s">
        <v>586</v>
      </c>
      <c r="M77" s="967" t="s">
        <v>587</v>
      </c>
      <c r="N77" s="967" t="s">
        <v>588</v>
      </c>
      <c r="O77" s="1146" t="s">
        <v>638</v>
      </c>
      <c r="P77" s="1146" t="s">
        <v>639</v>
      </c>
      <c r="Q77" s="1171" t="s">
        <v>1</v>
      </c>
    </row>
    <row r="78" spans="1:17" ht="15.75" outlineLevel="1" thickTop="1" x14ac:dyDescent="0.25">
      <c r="A78" s="228" t="s">
        <v>397</v>
      </c>
      <c r="B78" s="604">
        <f>'AMA_UBS V Medeiros'!B9</f>
        <v>576</v>
      </c>
      <c r="C78" s="914">
        <f>'AMA_UBS V Medeiros'!C9</f>
        <v>438</v>
      </c>
      <c r="D78" s="914">
        <f>'AMA_UBS V Medeiros'!D9</f>
        <v>387</v>
      </c>
      <c r="E78" s="914">
        <f>'AMA_UBS V Medeiros'!E9</f>
        <v>351</v>
      </c>
      <c r="F78" s="914">
        <f>'AMA_UBS V Medeiros'!F9</f>
        <v>198</v>
      </c>
      <c r="G78" s="914">
        <f>'AMA_UBS V Medeiros'!G9</f>
        <v>186</v>
      </c>
      <c r="H78" s="914">
        <f>'AMA_UBS V Medeiros'!H9</f>
        <v>201</v>
      </c>
      <c r="I78" s="105">
        <f>'AMA_UBS V Medeiros'!I9</f>
        <v>418</v>
      </c>
      <c r="J78" s="884">
        <f>'AMA_UBS V Medeiros'!J9</f>
        <v>434</v>
      </c>
      <c r="K78" s="884">
        <f>'AMA_UBS V Medeiros'!K9</f>
        <v>456</v>
      </c>
      <c r="L78" s="884">
        <f>'AMA_UBS V Medeiros'!L9</f>
        <v>459</v>
      </c>
      <c r="M78" s="884">
        <f>'AMA_UBS V Medeiros'!M9</f>
        <v>482</v>
      </c>
      <c r="N78" s="884">
        <f>'AMA_UBS V Medeiros'!N9</f>
        <v>420</v>
      </c>
      <c r="O78" s="995">
        <f>'AMA_UBS V Medeiros'!O9</f>
        <v>6912</v>
      </c>
      <c r="P78" s="995">
        <f>'AMA_UBS V Medeiros'!P9</f>
        <v>4430</v>
      </c>
      <c r="Q78" s="1172">
        <f>'AMA_UBS V Medeiros'!Q9</f>
        <v>0.64091435185185186</v>
      </c>
    </row>
    <row r="79" spans="1:17" outlineLevel="1" x14ac:dyDescent="0.25">
      <c r="A79" s="228" t="s">
        <v>9</v>
      </c>
      <c r="B79" s="605">
        <f>'AMA_UBS V Medeiros'!B10</f>
        <v>2016</v>
      </c>
      <c r="C79" s="915">
        <f>'AMA_UBS V Medeiros'!C10</f>
        <v>875</v>
      </c>
      <c r="D79" s="915">
        <f>'AMA_UBS V Medeiros'!D10</f>
        <v>704</v>
      </c>
      <c r="E79" s="915">
        <f>'AMA_UBS V Medeiros'!E10</f>
        <v>614</v>
      </c>
      <c r="F79" s="915">
        <f>'AMA_UBS V Medeiros'!F10</f>
        <v>200</v>
      </c>
      <c r="G79" s="915">
        <f>'AMA_UBS V Medeiros'!G10</f>
        <v>196</v>
      </c>
      <c r="H79" s="915">
        <f>'AMA_UBS V Medeiros'!H10</f>
        <v>228</v>
      </c>
      <c r="I79" s="106">
        <f>'AMA_UBS V Medeiros'!I10</f>
        <v>866</v>
      </c>
      <c r="J79" s="885">
        <f>'AMA_UBS V Medeiros'!J10</f>
        <v>868</v>
      </c>
      <c r="K79" s="885">
        <f>'AMA_UBS V Medeiros'!K10</f>
        <v>849</v>
      </c>
      <c r="L79" s="885">
        <f>'AMA_UBS V Medeiros'!L10</f>
        <v>844</v>
      </c>
      <c r="M79" s="885">
        <f>'AMA_UBS V Medeiros'!M10</f>
        <v>1085</v>
      </c>
      <c r="N79" s="885">
        <f>'AMA_UBS V Medeiros'!N10</f>
        <v>1005</v>
      </c>
      <c r="O79" s="1147">
        <f>'AMA_UBS V Medeiros'!O10</f>
        <v>24192</v>
      </c>
      <c r="P79" s="885">
        <f>'AMA_UBS V Medeiros'!P10</f>
        <v>8334</v>
      </c>
      <c r="Q79" s="1173">
        <f>'AMA_UBS V Medeiros'!Q10</f>
        <v>0.34449404761904762</v>
      </c>
    </row>
    <row r="80" spans="1:17" outlineLevel="1" x14ac:dyDescent="0.25">
      <c r="A80" s="228" t="s">
        <v>10</v>
      </c>
      <c r="B80" s="605">
        <f>'AMA_UBS V Medeiros'!B11</f>
        <v>1315</v>
      </c>
      <c r="C80" s="915">
        <f>'AMA_UBS V Medeiros'!C11</f>
        <v>925</v>
      </c>
      <c r="D80" s="915">
        <f>'AMA_UBS V Medeiros'!D11</f>
        <v>1080</v>
      </c>
      <c r="E80" s="915">
        <f>'AMA_UBS V Medeiros'!E11</f>
        <v>1196</v>
      </c>
      <c r="F80" s="915">
        <f>'AMA_UBS V Medeiros'!F11</f>
        <v>1128</v>
      </c>
      <c r="G80" s="915">
        <f>'AMA_UBS V Medeiros'!G11</f>
        <v>1173</v>
      </c>
      <c r="H80" s="915">
        <f>'AMA_UBS V Medeiros'!H11</f>
        <v>1161</v>
      </c>
      <c r="I80" s="106">
        <f>'AMA_UBS V Medeiros'!I11</f>
        <v>800</v>
      </c>
      <c r="J80" s="885">
        <f>'AMA_UBS V Medeiros'!J11</f>
        <v>1123</v>
      </c>
      <c r="K80" s="885">
        <f>'AMA_UBS V Medeiros'!K11</f>
        <v>989</v>
      </c>
      <c r="L80" s="885">
        <f>'AMA_UBS V Medeiros'!L11</f>
        <v>801</v>
      </c>
      <c r="M80" s="885">
        <f>'AMA_UBS V Medeiros'!M11</f>
        <v>1127</v>
      </c>
      <c r="N80" s="885">
        <f>'AMA_UBS V Medeiros'!N11</f>
        <v>1130</v>
      </c>
      <c r="O80" s="1147">
        <f>'AMA_UBS V Medeiros'!O11</f>
        <v>15780</v>
      </c>
      <c r="P80" s="885">
        <f>'AMA_UBS V Medeiros'!P11</f>
        <v>12633</v>
      </c>
      <c r="Q80" s="1173">
        <f>'AMA_UBS V Medeiros'!Q11</f>
        <v>0.80057034220532319</v>
      </c>
    </row>
    <row r="81" spans="1:17" outlineLevel="1" x14ac:dyDescent="0.25">
      <c r="A81" s="827" t="s">
        <v>459</v>
      </c>
      <c r="B81" s="605" t="str">
        <f>'AMA_UBS V Medeiros'!B12</f>
        <v>s/ meta</v>
      </c>
      <c r="C81" s="915">
        <f>'AMA_UBS V Medeiros'!C12</f>
        <v>1453</v>
      </c>
      <c r="D81" s="915">
        <f>'AMA_UBS V Medeiros'!D12</f>
        <v>1252</v>
      </c>
      <c r="E81" s="915">
        <f>'AMA_UBS V Medeiros'!E12</f>
        <v>1719</v>
      </c>
      <c r="F81" s="915">
        <f>'AMA_UBS V Medeiros'!F12</f>
        <v>1035</v>
      </c>
      <c r="G81" s="915">
        <f>'AMA_UBS V Medeiros'!G12</f>
        <v>1429</v>
      </c>
      <c r="H81" s="915">
        <f>'AMA_UBS V Medeiros'!H12</f>
        <v>1123</v>
      </c>
      <c r="I81" s="106">
        <f>'AMA_UBS V Medeiros'!I12</f>
        <v>988</v>
      </c>
      <c r="J81" s="885">
        <f>'AMA_UBS V Medeiros'!J12</f>
        <v>1028</v>
      </c>
      <c r="K81" s="885">
        <f>'AMA_UBS V Medeiros'!K12</f>
        <v>1313</v>
      </c>
      <c r="L81" s="885">
        <f>'AMA_UBS V Medeiros'!L12</f>
        <v>1360</v>
      </c>
      <c r="M81" s="885">
        <f>'AMA_UBS V Medeiros'!M12</f>
        <v>1035</v>
      </c>
      <c r="N81" s="885">
        <f>'AMA_UBS V Medeiros'!N12</f>
        <v>1691</v>
      </c>
      <c r="O81" s="1147">
        <f>'AMA_UBS V Medeiros'!O12</f>
        <v>0</v>
      </c>
      <c r="P81" s="885">
        <f>'AMA_UBS V Medeiros'!P12</f>
        <v>15426</v>
      </c>
      <c r="Q81" s="1173" t="str">
        <f>'AMA_UBS V Medeiros'!Q12</f>
        <v>-</v>
      </c>
    </row>
    <row r="82" spans="1:17" outlineLevel="1" x14ac:dyDescent="0.25">
      <c r="A82" s="228" t="s">
        <v>11</v>
      </c>
      <c r="B82" s="605">
        <f>'AMA_UBS V Medeiros'!B13</f>
        <v>526</v>
      </c>
      <c r="C82" s="915">
        <f>'AMA_UBS V Medeiros'!C13</f>
        <v>314</v>
      </c>
      <c r="D82" s="915">
        <f>'AMA_UBS V Medeiros'!D13</f>
        <v>336</v>
      </c>
      <c r="E82" s="915">
        <f>'AMA_UBS V Medeiros'!E13</f>
        <v>508</v>
      </c>
      <c r="F82" s="915">
        <f>'AMA_UBS V Medeiros'!F13</f>
        <v>334</v>
      </c>
      <c r="G82" s="915">
        <f>'AMA_UBS V Medeiros'!G13</f>
        <v>411</v>
      </c>
      <c r="H82" s="915">
        <f>'AMA_UBS V Medeiros'!H13</f>
        <v>418</v>
      </c>
      <c r="I82" s="106">
        <f>'AMA_UBS V Medeiros'!I13</f>
        <v>145</v>
      </c>
      <c r="J82" s="885">
        <f>'AMA_UBS V Medeiros'!J13</f>
        <v>220</v>
      </c>
      <c r="K82" s="885">
        <f>'AMA_UBS V Medeiros'!K13</f>
        <v>316</v>
      </c>
      <c r="L82" s="885">
        <f>'AMA_UBS V Medeiros'!L13</f>
        <v>295</v>
      </c>
      <c r="M82" s="885">
        <f>'AMA_UBS V Medeiros'!M13</f>
        <v>446</v>
      </c>
      <c r="N82" s="885">
        <f>'AMA_UBS V Medeiros'!N13</f>
        <v>380</v>
      </c>
      <c r="O82" s="1147">
        <f>'AMA_UBS V Medeiros'!O13</f>
        <v>6312</v>
      </c>
      <c r="P82" s="885">
        <f>'AMA_UBS V Medeiros'!P13</f>
        <v>4123</v>
      </c>
      <c r="Q82" s="1173">
        <f>'AMA_UBS V Medeiros'!Q13</f>
        <v>0.65320025348542454</v>
      </c>
    </row>
    <row r="83" spans="1:17" outlineLevel="1" x14ac:dyDescent="0.25">
      <c r="A83" s="827" t="s">
        <v>460</v>
      </c>
      <c r="B83" s="605" t="str">
        <f>'AMA_UBS V Medeiros'!B14</f>
        <v>s/ meta</v>
      </c>
      <c r="C83" s="915">
        <f>'AMA_UBS V Medeiros'!C14</f>
        <v>254</v>
      </c>
      <c r="D83" s="915">
        <f>'AMA_UBS V Medeiros'!D14</f>
        <v>149</v>
      </c>
      <c r="E83" s="915">
        <f>'AMA_UBS V Medeiros'!E14</f>
        <v>261</v>
      </c>
      <c r="F83" s="915">
        <f>'AMA_UBS V Medeiros'!F14</f>
        <v>262</v>
      </c>
      <c r="G83" s="915">
        <f>'AMA_UBS V Medeiros'!G14</f>
        <v>399</v>
      </c>
      <c r="H83" s="915">
        <f>'AMA_UBS V Medeiros'!H14</f>
        <v>426</v>
      </c>
      <c r="I83" s="106">
        <f>'AMA_UBS V Medeiros'!I14</f>
        <v>706</v>
      </c>
      <c r="J83" s="885">
        <f>'AMA_UBS V Medeiros'!J14</f>
        <v>685</v>
      </c>
      <c r="K83" s="885">
        <f>'AMA_UBS V Medeiros'!K14</f>
        <v>815</v>
      </c>
      <c r="L83" s="885">
        <f>'AMA_UBS V Medeiros'!L14</f>
        <v>624</v>
      </c>
      <c r="M83" s="885">
        <f>'AMA_UBS V Medeiros'!M14</f>
        <v>694</v>
      </c>
      <c r="N83" s="885">
        <f>'AMA_UBS V Medeiros'!N14</f>
        <v>714</v>
      </c>
      <c r="O83" s="1147">
        <f>'AMA_UBS V Medeiros'!O14</f>
        <v>0</v>
      </c>
      <c r="P83" s="885">
        <f>'AMA_UBS V Medeiros'!P14</f>
        <v>5989</v>
      </c>
      <c r="Q83" s="1173" t="str">
        <f>'AMA_UBS V Medeiros'!Q14</f>
        <v>-</v>
      </c>
    </row>
    <row r="84" spans="1:17" outlineLevel="1" x14ac:dyDescent="0.25">
      <c r="A84" s="228" t="s">
        <v>12</v>
      </c>
      <c r="B84" s="605">
        <f>'AMA_UBS V Medeiros'!B15</f>
        <v>125</v>
      </c>
      <c r="C84" s="915">
        <f>'AMA_UBS V Medeiros'!C15</f>
        <v>243</v>
      </c>
      <c r="D84" s="915">
        <f>'AMA_UBS V Medeiros'!D15</f>
        <v>198</v>
      </c>
      <c r="E84" s="915">
        <f>'AMA_UBS V Medeiros'!E15</f>
        <v>191</v>
      </c>
      <c r="F84" s="915">
        <f>'AMA_UBS V Medeiros'!F15</f>
        <v>118</v>
      </c>
      <c r="G84" s="915">
        <f>'AMA_UBS V Medeiros'!G15</f>
        <v>159</v>
      </c>
      <c r="H84" s="915">
        <f>'AMA_UBS V Medeiros'!H15</f>
        <v>218</v>
      </c>
      <c r="I84" s="106">
        <f>'AMA_UBS V Medeiros'!I15</f>
        <v>201</v>
      </c>
      <c r="J84" s="885">
        <f>'AMA_UBS V Medeiros'!J15</f>
        <v>249</v>
      </c>
      <c r="K84" s="885">
        <f>'AMA_UBS V Medeiros'!K15</f>
        <v>25</v>
      </c>
      <c r="L84" s="885">
        <f>'AMA_UBS V Medeiros'!L15</f>
        <v>176</v>
      </c>
      <c r="M84" s="885">
        <f>'AMA_UBS V Medeiros'!M15</f>
        <v>223</v>
      </c>
      <c r="N84" s="885">
        <f>'AMA_UBS V Medeiros'!N15</f>
        <v>195</v>
      </c>
      <c r="O84" s="1147">
        <f>'AMA_UBS V Medeiros'!O15</f>
        <v>1500</v>
      </c>
      <c r="P84" s="885">
        <f>'AMA_UBS V Medeiros'!P15</f>
        <v>2196</v>
      </c>
      <c r="Q84" s="1173">
        <f>'AMA_UBS V Medeiros'!Q15</f>
        <v>1.464</v>
      </c>
    </row>
    <row r="85" spans="1:17" ht="15.75" outlineLevel="1" thickBot="1" x14ac:dyDescent="0.3">
      <c r="A85" s="817" t="s">
        <v>13</v>
      </c>
      <c r="B85" s="971">
        <f>'AMA_UBS V Medeiros'!B16</f>
        <v>659</v>
      </c>
      <c r="C85" s="916">
        <f>'AMA_UBS V Medeiros'!C16</f>
        <v>374</v>
      </c>
      <c r="D85" s="916">
        <f>'AMA_UBS V Medeiros'!D16</f>
        <v>403</v>
      </c>
      <c r="E85" s="916">
        <f>'AMA_UBS V Medeiros'!E16</f>
        <v>571</v>
      </c>
      <c r="F85" s="916">
        <f>'AMA_UBS V Medeiros'!F16</f>
        <v>404</v>
      </c>
      <c r="G85" s="916">
        <f>'AMA_UBS V Medeiros'!G16</f>
        <v>446</v>
      </c>
      <c r="H85" s="916">
        <f>'AMA_UBS V Medeiros'!H16</f>
        <v>464</v>
      </c>
      <c r="I85" s="779">
        <f>'AMA_UBS V Medeiros'!I16</f>
        <v>367</v>
      </c>
      <c r="J85" s="886">
        <f>'AMA_UBS V Medeiros'!J16</f>
        <v>520</v>
      </c>
      <c r="K85" s="886">
        <f>'AMA_UBS V Medeiros'!K16</f>
        <v>382</v>
      </c>
      <c r="L85" s="886">
        <f>'AMA_UBS V Medeiros'!L16</f>
        <v>428</v>
      </c>
      <c r="M85" s="886">
        <f>'AMA_UBS V Medeiros'!M16</f>
        <v>406</v>
      </c>
      <c r="N85" s="886">
        <f>'AMA_UBS V Medeiros'!N16</f>
        <v>406</v>
      </c>
      <c r="O85" s="892">
        <f>'AMA_UBS V Medeiros'!O16</f>
        <v>7908</v>
      </c>
      <c r="P85" s="889">
        <f>'AMA_UBS V Medeiros'!P16</f>
        <v>5171</v>
      </c>
      <c r="Q85" s="1174">
        <f>'AMA_UBS V Medeiros'!Q16</f>
        <v>0.65389479008598883</v>
      </c>
    </row>
    <row r="86" spans="1:17" ht="15.75" outlineLevel="1" thickBot="1" x14ac:dyDescent="0.3">
      <c r="A86" s="835" t="s">
        <v>7</v>
      </c>
      <c r="B86" s="600">
        <f>'AMA_UBS V Medeiros'!B17</f>
        <v>5217</v>
      </c>
      <c r="C86" s="917">
        <f>'AMA_UBS V Medeiros'!C17</f>
        <v>4876</v>
      </c>
      <c r="D86" s="917">
        <f>'AMA_UBS V Medeiros'!D17</f>
        <v>4509</v>
      </c>
      <c r="E86" s="917">
        <f>'AMA_UBS V Medeiros'!E17</f>
        <v>5411</v>
      </c>
      <c r="F86" s="917">
        <f>'AMA_UBS V Medeiros'!F17</f>
        <v>3679</v>
      </c>
      <c r="G86" s="917">
        <f>'AMA_UBS V Medeiros'!G17</f>
        <v>4399</v>
      </c>
      <c r="H86" s="917">
        <f>'AMA_UBS V Medeiros'!H17</f>
        <v>4239</v>
      </c>
      <c r="I86" s="374">
        <f>'AMA_UBS V Medeiros'!I17</f>
        <v>4491</v>
      </c>
      <c r="J86" s="653">
        <f>'AMA_UBS V Medeiros'!J17</f>
        <v>5127</v>
      </c>
      <c r="K86" s="653">
        <f>'AMA_UBS V Medeiros'!K17</f>
        <v>5145</v>
      </c>
      <c r="L86" s="653">
        <f>'AMA_UBS V Medeiros'!L17</f>
        <v>4987</v>
      </c>
      <c r="M86" s="653">
        <f>'AMA_UBS V Medeiros'!M17</f>
        <v>5498</v>
      </c>
      <c r="N86" s="653">
        <f>'AMA_UBS V Medeiros'!N17</f>
        <v>5941</v>
      </c>
      <c r="O86" s="1148">
        <f>'AMA_UBS V Medeiros'!O17</f>
        <v>62604</v>
      </c>
      <c r="P86" s="1148">
        <f>'AMA_UBS V Medeiros'!P17</f>
        <v>58302</v>
      </c>
      <c r="Q86" s="1175">
        <f>'AMA_UBS V Medeiros'!Q17</f>
        <v>0.93128234617596317</v>
      </c>
    </row>
    <row r="87" spans="1:17" x14ac:dyDescent="0.25">
      <c r="I87" s="839"/>
      <c r="J87" s="661"/>
      <c r="K87" s="661"/>
      <c r="L87" s="909"/>
      <c r="M87" s="661"/>
      <c r="N87" s="661"/>
      <c r="O87" s="661"/>
      <c r="P87" s="661"/>
    </row>
    <row r="88" spans="1:17" ht="16.5" thickBot="1" x14ac:dyDescent="0.3">
      <c r="A88" s="1287" t="s">
        <v>598</v>
      </c>
      <c r="B88" s="1287"/>
      <c r="C88" s="1287"/>
      <c r="D88" s="1287"/>
      <c r="E88" s="1287"/>
      <c r="F88" s="1287"/>
      <c r="G88" s="1287"/>
      <c r="H88" s="1287"/>
      <c r="I88" s="1288"/>
      <c r="J88" s="1288"/>
      <c r="K88" s="1288"/>
      <c r="L88" s="1289"/>
      <c r="M88" s="1289"/>
      <c r="N88" s="1289"/>
      <c r="O88" s="1290"/>
      <c r="P88" s="1291"/>
      <c r="Q88" s="1287"/>
    </row>
    <row r="89" spans="1:17" ht="15.75" outlineLevel="1" thickBot="1" x14ac:dyDescent="0.3">
      <c r="A89" s="966" t="s">
        <v>14</v>
      </c>
      <c r="B89" s="970" t="s">
        <v>15</v>
      </c>
      <c r="C89" s="967" t="s">
        <v>577</v>
      </c>
      <c r="D89" s="967" t="s">
        <v>578</v>
      </c>
      <c r="E89" s="967" t="s">
        <v>579</v>
      </c>
      <c r="F89" s="967" t="s">
        <v>580</v>
      </c>
      <c r="G89" s="967" t="s">
        <v>581</v>
      </c>
      <c r="H89" s="967" t="s">
        <v>582</v>
      </c>
      <c r="I89" s="967" t="s">
        <v>583</v>
      </c>
      <c r="J89" s="967" t="s">
        <v>584</v>
      </c>
      <c r="K89" s="967" t="s">
        <v>585</v>
      </c>
      <c r="L89" s="967" t="s">
        <v>586</v>
      </c>
      <c r="M89" s="967" t="s">
        <v>587</v>
      </c>
      <c r="N89" s="967" t="s">
        <v>588</v>
      </c>
      <c r="O89" s="1146" t="s">
        <v>638</v>
      </c>
      <c r="P89" s="1146" t="s">
        <v>639</v>
      </c>
      <c r="Q89" s="1171" t="s">
        <v>1</v>
      </c>
    </row>
    <row r="90" spans="1:17" ht="15.75" outlineLevel="1" thickTop="1" x14ac:dyDescent="0.25">
      <c r="A90" s="228" t="s">
        <v>397</v>
      </c>
      <c r="B90" s="604">
        <f>'UBS Izolina Mazzei'!B9</f>
        <v>864</v>
      </c>
      <c r="C90" s="914">
        <f>'UBS Izolina Mazzei'!C9</f>
        <v>269</v>
      </c>
      <c r="D90" s="914">
        <f>'UBS Izolina Mazzei'!D9</f>
        <v>349</v>
      </c>
      <c r="E90" s="914">
        <f>'UBS Izolina Mazzei'!E9</f>
        <v>412</v>
      </c>
      <c r="F90" s="914">
        <f>'UBS Izolina Mazzei'!F9</f>
        <v>174</v>
      </c>
      <c r="G90" s="914">
        <f>'UBS Izolina Mazzei'!G9</f>
        <v>205</v>
      </c>
      <c r="H90" s="914">
        <f>'UBS Izolina Mazzei'!H9</f>
        <v>209</v>
      </c>
      <c r="I90" s="105">
        <f>'UBS Izolina Mazzei'!I9</f>
        <v>379</v>
      </c>
      <c r="J90" s="884">
        <f>'UBS Izolina Mazzei'!J9</f>
        <v>409</v>
      </c>
      <c r="K90" s="884">
        <f>'UBS Izolina Mazzei'!K9</f>
        <v>424</v>
      </c>
      <c r="L90" s="884">
        <f>'UBS Izolina Mazzei'!L9</f>
        <v>362</v>
      </c>
      <c r="M90" s="884">
        <f>'UBS Izolina Mazzei'!M9</f>
        <v>419</v>
      </c>
      <c r="N90" s="884">
        <f>'UBS Izolina Mazzei'!N9</f>
        <v>513</v>
      </c>
      <c r="O90" s="995">
        <f>'UBS Izolina Mazzei'!O9</f>
        <v>10368</v>
      </c>
      <c r="P90" s="995">
        <f>'UBS Izolina Mazzei'!P9</f>
        <v>4124</v>
      </c>
      <c r="Q90" s="1172">
        <f>'UBS Izolina Mazzei'!Q9</f>
        <v>0.39776234567901236</v>
      </c>
    </row>
    <row r="91" spans="1:17" outlineLevel="1" x14ac:dyDescent="0.25">
      <c r="A91" s="228" t="s">
        <v>9</v>
      </c>
      <c r="B91" s="605">
        <f>'UBS Izolina Mazzei'!B10</f>
        <v>3024</v>
      </c>
      <c r="C91" s="915">
        <f>'UBS Izolina Mazzei'!C10</f>
        <v>500</v>
      </c>
      <c r="D91" s="915">
        <f>'UBS Izolina Mazzei'!D10</f>
        <v>850</v>
      </c>
      <c r="E91" s="915">
        <f>'UBS Izolina Mazzei'!E10</f>
        <v>1046</v>
      </c>
      <c r="F91" s="915">
        <f>'UBS Izolina Mazzei'!F10</f>
        <v>267</v>
      </c>
      <c r="G91" s="915">
        <f>'UBS Izolina Mazzei'!G10</f>
        <v>411</v>
      </c>
      <c r="H91" s="915">
        <f>'UBS Izolina Mazzei'!H10</f>
        <v>425</v>
      </c>
      <c r="I91" s="106">
        <f>'UBS Izolina Mazzei'!I10</f>
        <v>770</v>
      </c>
      <c r="J91" s="885">
        <f>'UBS Izolina Mazzei'!J10</f>
        <v>919</v>
      </c>
      <c r="K91" s="885">
        <f>'UBS Izolina Mazzei'!K10</f>
        <v>909</v>
      </c>
      <c r="L91" s="885">
        <f>'UBS Izolina Mazzei'!L10</f>
        <v>813</v>
      </c>
      <c r="M91" s="885">
        <f>'UBS Izolina Mazzei'!M10</f>
        <v>1036</v>
      </c>
      <c r="N91" s="885">
        <f>'UBS Izolina Mazzei'!N10</f>
        <v>1255</v>
      </c>
      <c r="O91" s="1154">
        <f>'UBS Izolina Mazzei'!O10</f>
        <v>36288</v>
      </c>
      <c r="P91" s="1147">
        <f>'UBS Izolina Mazzei'!P10</f>
        <v>9201</v>
      </c>
      <c r="Q91" s="1173">
        <f>'UBS Izolina Mazzei'!Q10</f>
        <v>0.25355489417989419</v>
      </c>
    </row>
    <row r="92" spans="1:17" outlineLevel="1" x14ac:dyDescent="0.25">
      <c r="A92" s="228" t="s">
        <v>10</v>
      </c>
      <c r="B92" s="605">
        <f>'UBS Izolina Mazzei'!B11</f>
        <v>1052</v>
      </c>
      <c r="C92" s="915">
        <f>'UBS Izolina Mazzei'!C11</f>
        <v>272</v>
      </c>
      <c r="D92" s="915">
        <f>'UBS Izolina Mazzei'!D11</f>
        <v>864</v>
      </c>
      <c r="E92" s="915">
        <f>'UBS Izolina Mazzei'!E11</f>
        <v>757</v>
      </c>
      <c r="F92" s="915">
        <f>'UBS Izolina Mazzei'!F11</f>
        <v>938</v>
      </c>
      <c r="G92" s="915">
        <f>'UBS Izolina Mazzei'!G11</f>
        <v>968</v>
      </c>
      <c r="H92" s="915">
        <f>'UBS Izolina Mazzei'!H11</f>
        <v>644</v>
      </c>
      <c r="I92" s="106">
        <f>'UBS Izolina Mazzei'!I11</f>
        <v>637</v>
      </c>
      <c r="J92" s="885">
        <f>'UBS Izolina Mazzei'!J11</f>
        <v>648</v>
      </c>
      <c r="K92" s="885">
        <f>'UBS Izolina Mazzei'!K11</f>
        <v>668</v>
      </c>
      <c r="L92" s="885">
        <f>'UBS Izolina Mazzei'!L11</f>
        <v>710</v>
      </c>
      <c r="M92" s="885">
        <f>'UBS Izolina Mazzei'!M11</f>
        <v>555</v>
      </c>
      <c r="N92" s="885">
        <f>'UBS Izolina Mazzei'!N11</f>
        <v>778</v>
      </c>
      <c r="O92" s="1154">
        <f>'UBS Izolina Mazzei'!O11</f>
        <v>12624</v>
      </c>
      <c r="P92" s="1147">
        <f>'UBS Izolina Mazzei'!P11</f>
        <v>8439</v>
      </c>
      <c r="Q92" s="1173">
        <f>'UBS Izolina Mazzei'!Q11</f>
        <v>0.66848859315589348</v>
      </c>
    </row>
    <row r="93" spans="1:17" outlineLevel="1" x14ac:dyDescent="0.25">
      <c r="A93" s="228" t="s">
        <v>42</v>
      </c>
      <c r="B93" s="605">
        <f>'UBS Izolina Mazzei'!B12</f>
        <v>526</v>
      </c>
      <c r="C93" s="915">
        <f>'UBS Izolina Mazzei'!C12</f>
        <v>287</v>
      </c>
      <c r="D93" s="915">
        <f>'UBS Izolina Mazzei'!D12</f>
        <v>271</v>
      </c>
      <c r="E93" s="915">
        <f>'UBS Izolina Mazzei'!E12</f>
        <v>326</v>
      </c>
      <c r="F93" s="915">
        <f>'UBS Izolina Mazzei'!F12</f>
        <v>206</v>
      </c>
      <c r="G93" s="915">
        <f>'UBS Izolina Mazzei'!G12</f>
        <v>251</v>
      </c>
      <c r="H93" s="915">
        <f>'UBS Izolina Mazzei'!H12</f>
        <v>257</v>
      </c>
      <c r="I93" s="106">
        <f>'UBS Izolina Mazzei'!I12</f>
        <v>158</v>
      </c>
      <c r="J93" s="885">
        <f>'UBS Izolina Mazzei'!J12</f>
        <v>340</v>
      </c>
      <c r="K93" s="885">
        <f>'UBS Izolina Mazzei'!K12</f>
        <v>348</v>
      </c>
      <c r="L93" s="885">
        <f>'UBS Izolina Mazzei'!L12</f>
        <v>308</v>
      </c>
      <c r="M93" s="885">
        <f>'UBS Izolina Mazzei'!M12</f>
        <v>339</v>
      </c>
      <c r="N93" s="885">
        <f>'UBS Izolina Mazzei'!N12</f>
        <v>165</v>
      </c>
      <c r="O93" s="1154">
        <f>'UBS Izolina Mazzei'!O12</f>
        <v>6312</v>
      </c>
      <c r="P93" s="1147">
        <f>'UBS Izolina Mazzei'!P12</f>
        <v>3256</v>
      </c>
      <c r="Q93" s="1173">
        <f>'UBS Izolina Mazzei'!Q12</f>
        <v>0.51584283903675543</v>
      </c>
    </row>
    <row r="94" spans="1:17" outlineLevel="1" x14ac:dyDescent="0.25">
      <c r="A94" s="821" t="s">
        <v>185</v>
      </c>
      <c r="B94" s="608">
        <f>'UBS Izolina Mazzei'!B13</f>
        <v>125</v>
      </c>
      <c r="C94" s="921">
        <f>'UBS Izolina Mazzei'!C13</f>
        <v>13</v>
      </c>
      <c r="D94" s="921">
        <f>'UBS Izolina Mazzei'!D13</f>
        <v>53</v>
      </c>
      <c r="E94" s="921">
        <f>'UBS Izolina Mazzei'!E13</f>
        <v>72</v>
      </c>
      <c r="F94" s="921">
        <f>'UBS Izolina Mazzei'!F13</f>
        <v>35</v>
      </c>
      <c r="G94" s="921">
        <f>'UBS Izolina Mazzei'!G13</f>
        <v>60</v>
      </c>
      <c r="H94" s="921">
        <f>'UBS Izolina Mazzei'!H13</f>
        <v>52</v>
      </c>
      <c r="I94" s="115">
        <f>'UBS Izolina Mazzei'!I13</f>
        <v>41</v>
      </c>
      <c r="J94" s="889">
        <f>'UBS Izolina Mazzei'!J13</f>
        <v>59</v>
      </c>
      <c r="K94" s="889">
        <f>'UBS Izolina Mazzei'!K13</f>
        <v>26</v>
      </c>
      <c r="L94" s="889">
        <f>'UBS Izolina Mazzei'!L13</f>
        <v>0</v>
      </c>
      <c r="M94" s="889">
        <f>'UBS Izolina Mazzei'!M13</f>
        <v>0</v>
      </c>
      <c r="N94" s="889">
        <f>'UBS Izolina Mazzei'!N13</f>
        <v>34</v>
      </c>
      <c r="O94" s="1155">
        <f>'UBS Izolina Mazzei'!O13</f>
        <v>1500</v>
      </c>
      <c r="P94" s="892">
        <f>'UBS Izolina Mazzei'!P13</f>
        <v>445</v>
      </c>
      <c r="Q94" s="1179">
        <f>'UBS Izolina Mazzei'!Q13</f>
        <v>0.29666666666666669</v>
      </c>
    </row>
    <row r="95" spans="1:17" outlineLevel="1" x14ac:dyDescent="0.25">
      <c r="A95" s="822" t="s">
        <v>13</v>
      </c>
      <c r="B95" s="1212">
        <f>'UBS Izolina Mazzei'!B14</f>
        <v>526</v>
      </c>
      <c r="C95" s="918">
        <f>'UBS Izolina Mazzei'!C14</f>
        <v>229</v>
      </c>
      <c r="D95" s="918">
        <f>'UBS Izolina Mazzei'!D14</f>
        <v>309</v>
      </c>
      <c r="E95" s="918">
        <f>'UBS Izolina Mazzei'!E14</f>
        <v>358</v>
      </c>
      <c r="F95" s="918">
        <f>'UBS Izolina Mazzei'!F14</f>
        <v>289</v>
      </c>
      <c r="G95" s="918">
        <f>'UBS Izolina Mazzei'!G14</f>
        <v>322</v>
      </c>
      <c r="H95" s="918">
        <f>'UBS Izolina Mazzei'!H14</f>
        <v>328</v>
      </c>
      <c r="I95" s="855">
        <f>'UBS Izolina Mazzei'!I14</f>
        <v>267</v>
      </c>
      <c r="J95" s="887">
        <f>'UBS Izolina Mazzei'!J14</f>
        <v>364</v>
      </c>
      <c r="K95" s="887">
        <f>'UBS Izolina Mazzei'!K14</f>
        <v>215</v>
      </c>
      <c r="L95" s="887">
        <f>'UBS Izolina Mazzei'!L14</f>
        <v>330</v>
      </c>
      <c r="M95" s="887">
        <f>'UBS Izolina Mazzei'!M14</f>
        <v>339</v>
      </c>
      <c r="N95" s="887">
        <f>'UBS Izolina Mazzei'!N14</f>
        <v>375</v>
      </c>
      <c r="O95" s="887">
        <f>'UBS Izolina Mazzei'!O14</f>
        <v>6312</v>
      </c>
      <c r="P95" s="887">
        <f>'UBS Izolina Mazzei'!P14</f>
        <v>3725</v>
      </c>
      <c r="Q95" s="1176">
        <f>'UBS Izolina Mazzei'!Q14</f>
        <v>0.59014575411913817</v>
      </c>
    </row>
    <row r="96" spans="1:17" outlineLevel="1" x14ac:dyDescent="0.25">
      <c r="A96" s="823" t="str">
        <f>'UBS Izolina Mazzei'!A15</f>
        <v>Médico Pneumologista - 18hrs</v>
      </c>
      <c r="B96" s="1213">
        <f>'UBS Izolina Mazzei'!B15</f>
        <v>187</v>
      </c>
      <c r="C96" s="918">
        <f>'UBS Izolina Mazzei'!C15</f>
        <v>100</v>
      </c>
      <c r="D96" s="918">
        <f>'UBS Izolina Mazzei'!D15</f>
        <v>87</v>
      </c>
      <c r="E96" s="918">
        <f>'UBS Izolina Mazzei'!E15</f>
        <v>152</v>
      </c>
      <c r="F96" s="918">
        <f>'UBS Izolina Mazzei'!F15</f>
        <v>122</v>
      </c>
      <c r="G96" s="918">
        <f>'UBS Izolina Mazzei'!G15</f>
        <v>147</v>
      </c>
      <c r="H96" s="918">
        <f>'UBS Izolina Mazzei'!H15</f>
        <v>189</v>
      </c>
      <c r="I96" s="855">
        <f>'UBS Izolina Mazzei'!I15</f>
        <v>161</v>
      </c>
      <c r="J96" s="887">
        <f>'UBS Izolina Mazzei'!J15</f>
        <v>88</v>
      </c>
      <c r="K96" s="887">
        <f>'UBS Izolina Mazzei'!K15</f>
        <v>83</v>
      </c>
      <c r="L96" s="887">
        <f>'UBS Izolina Mazzei'!L15</f>
        <v>125</v>
      </c>
      <c r="M96" s="887">
        <f>'UBS Izolina Mazzei'!M15</f>
        <v>46</v>
      </c>
      <c r="N96" s="887">
        <f>'UBS Izolina Mazzei'!N15</f>
        <v>96</v>
      </c>
      <c r="O96" s="887">
        <f>'UBS Izolina Mazzei'!O15</f>
        <v>2244</v>
      </c>
      <c r="P96" s="887">
        <f>'UBS Izolina Mazzei'!P15</f>
        <v>1396</v>
      </c>
      <c r="Q96" s="1176">
        <f>'UBS Izolina Mazzei'!Q15</f>
        <v>0.62210338680926913</v>
      </c>
    </row>
    <row r="97" spans="1:19" outlineLevel="1" x14ac:dyDescent="0.25">
      <c r="A97" s="864" t="str">
        <f>'UBS Izolina Mazzei'!A16</f>
        <v>Médico Pneumologista - 20hrs</v>
      </c>
      <c r="B97" s="1213">
        <f>'UBS Izolina Mazzei'!B16</f>
        <v>0</v>
      </c>
      <c r="C97" s="918">
        <f>'UBS Izolina Mazzei'!C16</f>
        <v>0</v>
      </c>
      <c r="D97" s="918">
        <f>'UBS Izolina Mazzei'!D16</f>
        <v>157</v>
      </c>
      <c r="E97" s="918">
        <f>'UBS Izolina Mazzei'!E16</f>
        <v>171</v>
      </c>
      <c r="F97" s="918">
        <f>'UBS Izolina Mazzei'!F16</f>
        <v>116</v>
      </c>
      <c r="G97" s="918">
        <f>'UBS Izolina Mazzei'!G16</f>
        <v>63</v>
      </c>
      <c r="H97" s="918">
        <f>'UBS Izolina Mazzei'!H16</f>
        <v>155</v>
      </c>
      <c r="I97" s="855">
        <f>'UBS Izolina Mazzei'!I16</f>
        <v>145</v>
      </c>
      <c r="J97" s="887">
        <f>'UBS Izolina Mazzei'!J16</f>
        <v>139</v>
      </c>
      <c r="K97" s="887">
        <f>'UBS Izolina Mazzei'!K16</f>
        <v>141</v>
      </c>
      <c r="L97" s="887">
        <f>'UBS Izolina Mazzei'!L16</f>
        <v>142</v>
      </c>
      <c r="M97" s="887">
        <f>'UBS Izolina Mazzei'!M16</f>
        <v>166</v>
      </c>
      <c r="N97" s="887">
        <f>'UBS Izolina Mazzei'!N16</f>
        <v>176</v>
      </c>
      <c r="O97" s="887">
        <f>'UBS Izolina Mazzei'!O16</f>
        <v>0</v>
      </c>
      <c r="P97" s="887">
        <f>'UBS Izolina Mazzei'!P16</f>
        <v>1571</v>
      </c>
      <c r="Q97" s="1176" t="str">
        <f>'UBS Izolina Mazzei'!Q16</f>
        <v>-</v>
      </c>
    </row>
    <row r="98" spans="1:19" outlineLevel="1" x14ac:dyDescent="0.25">
      <c r="A98" s="864" t="str">
        <f>'UBS Izolina Mazzei'!A17</f>
        <v>Médico Mastologista - 10hrs</v>
      </c>
      <c r="B98" s="1213">
        <f>'UBS Izolina Mazzei'!B17</f>
        <v>120</v>
      </c>
      <c r="C98" s="918">
        <f>'UBS Izolina Mazzei'!C17</f>
        <v>0</v>
      </c>
      <c r="D98" s="918">
        <f>'UBS Izolina Mazzei'!D17</f>
        <v>0</v>
      </c>
      <c r="E98" s="918">
        <f>'UBS Izolina Mazzei'!E17</f>
        <v>0</v>
      </c>
      <c r="F98" s="918">
        <f>'UBS Izolina Mazzei'!F17</f>
        <v>0</v>
      </c>
      <c r="G98" s="918">
        <f>'UBS Izolina Mazzei'!G17</f>
        <v>0</v>
      </c>
      <c r="H98" s="918">
        <f>'UBS Izolina Mazzei'!H17</f>
        <v>0</v>
      </c>
      <c r="I98" s="855">
        <f>'UBS Izolina Mazzei'!I17</f>
        <v>0</v>
      </c>
      <c r="J98" s="887">
        <f>'UBS Izolina Mazzei'!J17</f>
        <v>0</v>
      </c>
      <c r="K98" s="887">
        <f>'UBS Izolina Mazzei'!K17</f>
        <v>0</v>
      </c>
      <c r="L98" s="887">
        <f>'UBS Izolina Mazzei'!L17</f>
        <v>0</v>
      </c>
      <c r="M98" s="887">
        <f>'UBS Izolina Mazzei'!M17</f>
        <v>0</v>
      </c>
      <c r="N98" s="887">
        <f>'UBS Izolina Mazzei'!N17</f>
        <v>0</v>
      </c>
      <c r="O98" s="887">
        <f>'UBS Izolina Mazzei'!O17</f>
        <v>1440</v>
      </c>
      <c r="P98" s="887">
        <f>'UBS Izolina Mazzei'!P17</f>
        <v>0</v>
      </c>
      <c r="Q98" s="1176">
        <f>'UBS Izolina Mazzei'!Q17</f>
        <v>0</v>
      </c>
    </row>
    <row r="99" spans="1:19" ht="15.75" outlineLevel="1" thickBot="1" x14ac:dyDescent="0.3">
      <c r="A99" s="1215" t="str">
        <f>'UBS Izolina Mazzei'!A18</f>
        <v>Médico Psiquiatra (consulta) - 20hrs</v>
      </c>
      <c r="B99" s="1216">
        <f>'UBS Izolina Mazzei'!B18</f>
        <v>125</v>
      </c>
      <c r="C99" s="1217">
        <f>'UBS Izolina Mazzei'!C18</f>
        <v>130</v>
      </c>
      <c r="D99" s="1217">
        <f>'UBS Izolina Mazzei'!D18</f>
        <v>164</v>
      </c>
      <c r="E99" s="1217">
        <f>'UBS Izolina Mazzei'!E18</f>
        <v>230</v>
      </c>
      <c r="F99" s="1217">
        <f>'UBS Izolina Mazzei'!F18</f>
        <v>117</v>
      </c>
      <c r="G99" s="1217">
        <f>'UBS Izolina Mazzei'!G18</f>
        <v>262</v>
      </c>
      <c r="H99" s="1217">
        <f>'UBS Izolina Mazzei'!H18</f>
        <v>180</v>
      </c>
      <c r="I99" s="1218">
        <f>'UBS Izolina Mazzei'!I18</f>
        <v>203</v>
      </c>
      <c r="J99" s="1219">
        <f>'UBS Izolina Mazzei'!J18</f>
        <v>162</v>
      </c>
      <c r="K99" s="1219">
        <f>'UBS Izolina Mazzei'!K18</f>
        <v>195</v>
      </c>
      <c r="L99" s="1219">
        <f>'UBS Izolina Mazzei'!L18</f>
        <v>213</v>
      </c>
      <c r="M99" s="1219">
        <f>'UBS Izolina Mazzei'!M18</f>
        <v>116</v>
      </c>
      <c r="N99" s="1219">
        <f>'UBS Izolina Mazzei'!N18</f>
        <v>197</v>
      </c>
      <c r="O99" s="1219">
        <f>'UBS Izolina Mazzei'!O18</f>
        <v>1500</v>
      </c>
      <c r="P99" s="1219">
        <f>'UBS Izolina Mazzei'!P18</f>
        <v>2169</v>
      </c>
      <c r="Q99" s="1220">
        <f>'UBS Izolina Mazzei'!Q18</f>
        <v>1.446</v>
      </c>
    </row>
    <row r="100" spans="1:19" ht="15.75" outlineLevel="1" thickBot="1" x14ac:dyDescent="0.3">
      <c r="A100" s="1214" t="s">
        <v>7</v>
      </c>
      <c r="B100" s="1210">
        <f>'UBS Izolina Mazzei'!B19</f>
        <v>6304</v>
      </c>
      <c r="C100" s="1211">
        <f>'UBS Izolina Mazzei'!C19</f>
        <v>1800</v>
      </c>
      <c r="D100" s="1211">
        <f>'UBS Izolina Mazzei'!D19</f>
        <v>3104</v>
      </c>
      <c r="E100" s="1211">
        <f>'UBS Izolina Mazzei'!E19</f>
        <v>3524</v>
      </c>
      <c r="F100" s="1211">
        <f>'UBS Izolina Mazzei'!F19</f>
        <v>2264</v>
      </c>
      <c r="G100" s="1211">
        <f>'UBS Izolina Mazzei'!G19</f>
        <v>2689</v>
      </c>
      <c r="H100" s="1211">
        <f>'UBS Izolina Mazzei'!H19</f>
        <v>2439</v>
      </c>
      <c r="I100" s="8">
        <f>'UBS Izolina Mazzei'!I19</f>
        <v>2761</v>
      </c>
      <c r="J100" s="654">
        <f>'UBS Izolina Mazzei'!J19</f>
        <v>3128</v>
      </c>
      <c r="K100" s="654">
        <f>'UBS Izolina Mazzei'!K19</f>
        <v>3009</v>
      </c>
      <c r="L100" s="654">
        <f>'UBS Izolina Mazzei'!L19</f>
        <v>3003</v>
      </c>
      <c r="M100" s="654">
        <f>'UBS Izolina Mazzei'!M19</f>
        <v>3016</v>
      </c>
      <c r="N100" s="654">
        <f>'UBS Izolina Mazzei'!N19</f>
        <v>3589</v>
      </c>
      <c r="O100" s="1150">
        <f>'UBS Izolina Mazzei'!O19</f>
        <v>78588</v>
      </c>
      <c r="P100" s="1150">
        <f>'UBS Izolina Mazzei'!P19</f>
        <v>34326</v>
      </c>
      <c r="Q100" s="1180">
        <f>'UBS Izolina Mazzei'!Q19</f>
        <v>0.43678424186898762</v>
      </c>
    </row>
    <row r="102" spans="1:19" ht="16.5" thickBot="1" x14ac:dyDescent="0.3">
      <c r="A102" s="1271" t="s">
        <v>569</v>
      </c>
      <c r="B102" s="1272"/>
      <c r="C102" s="1272"/>
      <c r="D102" s="1272"/>
      <c r="E102" s="1272"/>
      <c r="F102" s="1272"/>
      <c r="G102" s="1272"/>
      <c r="H102" s="1272"/>
      <c r="I102" s="1272"/>
      <c r="J102" s="1272"/>
      <c r="K102" s="1272"/>
      <c r="L102" s="1272"/>
      <c r="M102" s="1272"/>
      <c r="N102" s="1272"/>
      <c r="O102" s="1272"/>
      <c r="P102" s="1272"/>
      <c r="Q102" s="1272"/>
      <c r="S102" s="839"/>
    </row>
    <row r="103" spans="1:19" ht="26.25" thickBot="1" x14ac:dyDescent="0.3">
      <c r="A103" s="824" t="s">
        <v>96</v>
      </c>
      <c r="B103" s="974" t="s">
        <v>164</v>
      </c>
      <c r="C103" s="967" t="s">
        <v>577</v>
      </c>
      <c r="D103" s="967" t="s">
        <v>578</v>
      </c>
      <c r="E103" s="967" t="s">
        <v>579</v>
      </c>
      <c r="F103" s="967" t="s">
        <v>580</v>
      </c>
      <c r="G103" s="967" t="s">
        <v>581</v>
      </c>
      <c r="H103" s="967" t="s">
        <v>582</v>
      </c>
      <c r="I103" s="967" t="s">
        <v>583</v>
      </c>
      <c r="J103" s="967" t="s">
        <v>584</v>
      </c>
      <c r="K103" s="967" t="s">
        <v>585</v>
      </c>
      <c r="L103" s="967" t="s">
        <v>586</v>
      </c>
      <c r="M103" s="967" t="s">
        <v>587</v>
      </c>
      <c r="N103" s="967" t="s">
        <v>588</v>
      </c>
      <c r="O103" s="1146" t="s">
        <v>638</v>
      </c>
      <c r="P103" s="1146" t="s">
        <v>639</v>
      </c>
      <c r="Q103" s="1171" t="s">
        <v>1</v>
      </c>
    </row>
    <row r="104" spans="1:19" ht="16.5" thickTop="1" thickBot="1" x14ac:dyDescent="0.3">
      <c r="A104" s="763" t="s">
        <v>453</v>
      </c>
      <c r="B104" s="975">
        <f>PAI!B9</f>
        <v>120</v>
      </c>
      <c r="C104" s="926">
        <f>PAI!C9</f>
        <v>118</v>
      </c>
      <c r="D104" s="926">
        <f>PAI!D9</f>
        <v>118</v>
      </c>
      <c r="E104" s="926">
        <f>PAI!E9</f>
        <v>117</v>
      </c>
      <c r="F104" s="926">
        <f>PAI!F9</f>
        <v>116</v>
      </c>
      <c r="G104" s="926">
        <f>PAI!G9</f>
        <v>118</v>
      </c>
      <c r="H104" s="926">
        <f>PAI!H9</f>
        <v>118</v>
      </c>
      <c r="I104" s="1202">
        <f>PAI!I9</f>
        <v>117</v>
      </c>
      <c r="J104" s="910">
        <f>PAI!J9</f>
        <v>119</v>
      </c>
      <c r="K104" s="910">
        <f>PAI!K9</f>
        <v>120</v>
      </c>
      <c r="L104" s="910">
        <f>PAI!L9</f>
        <v>119</v>
      </c>
      <c r="M104" s="910">
        <f>PAI!M9</f>
        <v>120</v>
      </c>
      <c r="N104" s="910">
        <f>PAI!N9</f>
        <v>120</v>
      </c>
      <c r="O104" s="1203">
        <f>PAI!O9</f>
        <v>1440</v>
      </c>
      <c r="P104" s="1203">
        <f>PAI!P9</f>
        <v>1420</v>
      </c>
      <c r="Q104" s="1181">
        <f>PAI!Q9</f>
        <v>0.98611111111111116</v>
      </c>
    </row>
    <row r="105" spans="1:19" ht="15.75" thickBot="1" x14ac:dyDescent="0.3">
      <c r="A105" s="835" t="s">
        <v>7</v>
      </c>
      <c r="B105" s="912">
        <f>PAI!B10</f>
        <v>120</v>
      </c>
      <c r="C105" s="923">
        <f>PAI!C10</f>
        <v>118</v>
      </c>
      <c r="D105" s="923">
        <f>PAI!D10</f>
        <v>118</v>
      </c>
      <c r="E105" s="957">
        <f>PAI!E10</f>
        <v>117</v>
      </c>
      <c r="F105" s="923">
        <f>PAI!F10</f>
        <v>116</v>
      </c>
      <c r="G105" s="923">
        <f>PAI!G10</f>
        <v>118</v>
      </c>
      <c r="H105" s="923">
        <f>PAI!H10</f>
        <v>118</v>
      </c>
      <c r="I105" s="239">
        <f>PAI!I10</f>
        <v>117</v>
      </c>
      <c r="J105" s="677">
        <f>PAI!J10</f>
        <v>119</v>
      </c>
      <c r="K105" s="677">
        <f>PAI!K10</f>
        <v>120</v>
      </c>
      <c r="L105" s="677">
        <f>PAI!L10</f>
        <v>119</v>
      </c>
      <c r="M105" s="677">
        <f>PAI!M10</f>
        <v>120</v>
      </c>
      <c r="N105" s="677">
        <f>PAI!N10</f>
        <v>120</v>
      </c>
      <c r="O105" s="1151">
        <f>PAI!O10</f>
        <v>1440</v>
      </c>
      <c r="P105" s="1151">
        <f>PAI!P10</f>
        <v>1420</v>
      </c>
      <c r="Q105" s="1182">
        <f>PAI!Q10</f>
        <v>0.98611111111111116</v>
      </c>
    </row>
    <row r="106" spans="1:19" x14ac:dyDescent="0.25">
      <c r="B106" s="661"/>
      <c r="I106" s="839"/>
      <c r="J106" s="661"/>
      <c r="K106" s="661"/>
      <c r="L106" s="909"/>
      <c r="M106" s="661"/>
      <c r="N106" s="661"/>
      <c r="O106" s="661"/>
      <c r="P106" s="661"/>
    </row>
    <row r="107" spans="1:19" ht="16.5" thickBot="1" x14ac:dyDescent="0.3">
      <c r="A107" s="1271" t="s">
        <v>599</v>
      </c>
      <c r="B107" s="1272"/>
      <c r="C107" s="1272"/>
      <c r="D107" s="1272"/>
      <c r="E107" s="1272"/>
      <c r="F107" s="1272"/>
      <c r="G107" s="1272"/>
      <c r="H107" s="1272"/>
      <c r="I107" s="1272"/>
      <c r="J107" s="1272"/>
      <c r="K107" s="1272"/>
      <c r="L107" s="1272"/>
      <c r="M107" s="1272"/>
      <c r="N107" s="1272"/>
      <c r="O107" s="1272"/>
      <c r="P107" s="1272"/>
      <c r="Q107" s="1272"/>
    </row>
    <row r="108" spans="1:19" ht="15.75" outlineLevel="1" thickBot="1" x14ac:dyDescent="0.3">
      <c r="A108" s="966" t="s">
        <v>14</v>
      </c>
      <c r="B108" s="970" t="s">
        <v>15</v>
      </c>
      <c r="C108" s="967" t="s">
        <v>577</v>
      </c>
      <c r="D108" s="967" t="s">
        <v>578</v>
      </c>
      <c r="E108" s="967" t="s">
        <v>579</v>
      </c>
      <c r="F108" s="967" t="s">
        <v>580</v>
      </c>
      <c r="G108" s="967" t="s">
        <v>581</v>
      </c>
      <c r="H108" s="967" t="s">
        <v>582</v>
      </c>
      <c r="I108" s="967" t="s">
        <v>583</v>
      </c>
      <c r="J108" s="967" t="s">
        <v>584</v>
      </c>
      <c r="K108" s="967" t="s">
        <v>585</v>
      </c>
      <c r="L108" s="967" t="s">
        <v>586</v>
      </c>
      <c r="M108" s="967" t="s">
        <v>587</v>
      </c>
      <c r="N108" s="967" t="s">
        <v>588</v>
      </c>
      <c r="O108" s="1146" t="s">
        <v>638</v>
      </c>
      <c r="P108" s="1146" t="s">
        <v>639</v>
      </c>
      <c r="Q108" s="1171" t="s">
        <v>1</v>
      </c>
    </row>
    <row r="109" spans="1:19" ht="15.75" outlineLevel="1" thickTop="1" x14ac:dyDescent="0.25">
      <c r="A109" s="228" t="s">
        <v>397</v>
      </c>
      <c r="B109" s="604">
        <f>'UBS Jardim Japão'!B9</f>
        <v>576</v>
      </c>
      <c r="C109" s="914">
        <f>'UBS Jardim Japão'!C9</f>
        <v>244</v>
      </c>
      <c r="D109" s="914">
        <f>'UBS Jardim Japão'!D9</f>
        <v>323</v>
      </c>
      <c r="E109" s="914">
        <f>'UBS Jardim Japão'!E9</f>
        <v>278</v>
      </c>
      <c r="F109" s="914">
        <f>'UBS Jardim Japão'!F9</f>
        <v>197</v>
      </c>
      <c r="G109" s="914">
        <f>'UBS Jardim Japão'!G9</f>
        <v>248</v>
      </c>
      <c r="H109" s="914">
        <f>'UBS Jardim Japão'!H9</f>
        <v>239</v>
      </c>
      <c r="I109" s="105">
        <f>'UBS Jardim Japão'!I9</f>
        <v>356</v>
      </c>
      <c r="J109" s="884">
        <f>'UBS Jardim Japão'!J9</f>
        <v>391</v>
      </c>
      <c r="K109" s="884">
        <f>'UBS Jardim Japão'!K9</f>
        <v>351</v>
      </c>
      <c r="L109" s="884">
        <f>'UBS Jardim Japão'!L9</f>
        <v>320</v>
      </c>
      <c r="M109" s="884">
        <f>'UBS Jardim Japão'!M9</f>
        <v>306</v>
      </c>
      <c r="N109" s="884">
        <f>'UBS Jardim Japão'!N9</f>
        <v>357</v>
      </c>
      <c r="O109" s="995">
        <f>'UBS Jardim Japão'!O9</f>
        <v>6912</v>
      </c>
      <c r="P109" s="995">
        <f>'UBS Jardim Japão'!P9</f>
        <v>3610</v>
      </c>
      <c r="Q109" s="1172">
        <f>'UBS Jardim Japão'!Q9</f>
        <v>0.52228009259259256</v>
      </c>
    </row>
    <row r="110" spans="1:19" outlineLevel="1" x14ac:dyDescent="0.25">
      <c r="A110" s="228" t="s">
        <v>9</v>
      </c>
      <c r="B110" s="605">
        <f>'UBS Jardim Japão'!B10</f>
        <v>2016</v>
      </c>
      <c r="C110" s="915">
        <f>'UBS Jardim Japão'!C10</f>
        <v>257</v>
      </c>
      <c r="D110" s="915">
        <f>'UBS Jardim Japão'!D10</f>
        <v>296</v>
      </c>
      <c r="E110" s="915">
        <f>'UBS Jardim Japão'!E10</f>
        <v>289</v>
      </c>
      <c r="F110" s="915">
        <f>'UBS Jardim Japão'!F10</f>
        <v>126</v>
      </c>
      <c r="G110" s="915">
        <f>'UBS Jardim Japão'!G10</f>
        <v>299</v>
      </c>
      <c r="H110" s="915">
        <f>'UBS Jardim Japão'!H10</f>
        <v>281</v>
      </c>
      <c r="I110" s="106">
        <f>'UBS Jardim Japão'!I10</f>
        <v>341</v>
      </c>
      <c r="J110" s="885">
        <f>'UBS Jardim Japão'!J10</f>
        <v>438</v>
      </c>
      <c r="K110" s="885">
        <f>'UBS Jardim Japão'!K10</f>
        <v>430</v>
      </c>
      <c r="L110" s="885">
        <f>'UBS Jardim Japão'!L10</f>
        <v>368</v>
      </c>
      <c r="M110" s="885">
        <f>'UBS Jardim Japão'!M10</f>
        <v>397</v>
      </c>
      <c r="N110" s="885">
        <f>'UBS Jardim Japão'!N10</f>
        <v>476</v>
      </c>
      <c r="O110" s="1157">
        <f>'UBS Jardim Japão'!O10</f>
        <v>24192</v>
      </c>
      <c r="P110" s="1147">
        <f>'UBS Jardim Japão'!P10</f>
        <v>3998</v>
      </c>
      <c r="Q110" s="1173">
        <f>'UBS Jardim Japão'!Q10</f>
        <v>0.16526124338624337</v>
      </c>
    </row>
    <row r="111" spans="1:19" outlineLevel="1" x14ac:dyDescent="0.25">
      <c r="A111" s="228" t="s">
        <v>10</v>
      </c>
      <c r="B111" s="605">
        <f>'UBS Jardim Japão'!B11</f>
        <v>1052</v>
      </c>
      <c r="C111" s="915">
        <f>'UBS Jardim Japão'!C11</f>
        <v>702</v>
      </c>
      <c r="D111" s="915">
        <f>'UBS Jardim Japão'!D11</f>
        <v>876</v>
      </c>
      <c r="E111" s="915">
        <f>'UBS Jardim Japão'!E11</f>
        <v>790</v>
      </c>
      <c r="F111" s="915">
        <f>'UBS Jardim Japão'!F11</f>
        <v>666</v>
      </c>
      <c r="G111" s="915">
        <f>'UBS Jardim Japão'!G11</f>
        <v>624</v>
      </c>
      <c r="H111" s="915">
        <f>'UBS Jardim Japão'!H11</f>
        <v>741</v>
      </c>
      <c r="I111" s="106">
        <f>'UBS Jardim Japão'!I11</f>
        <v>699</v>
      </c>
      <c r="J111" s="885">
        <f>'UBS Jardim Japão'!J11</f>
        <v>796</v>
      </c>
      <c r="K111" s="885">
        <f>'UBS Jardim Japão'!K11</f>
        <v>809</v>
      </c>
      <c r="L111" s="885">
        <f>'UBS Jardim Japão'!L11</f>
        <v>787</v>
      </c>
      <c r="M111" s="885">
        <f>'UBS Jardim Japão'!M11</f>
        <v>872</v>
      </c>
      <c r="N111" s="885">
        <f>'UBS Jardim Japão'!N11</f>
        <v>908</v>
      </c>
      <c r="O111" s="1157">
        <f>'UBS Jardim Japão'!O11</f>
        <v>12624</v>
      </c>
      <c r="P111" s="1147">
        <f>'UBS Jardim Japão'!P11</f>
        <v>9270</v>
      </c>
      <c r="Q111" s="1173">
        <f>'UBS Jardim Japão'!Q11</f>
        <v>0.73431558935361219</v>
      </c>
    </row>
    <row r="112" spans="1:19" outlineLevel="1" x14ac:dyDescent="0.25">
      <c r="A112" s="228" t="s">
        <v>42</v>
      </c>
      <c r="B112" s="605">
        <f>'UBS Jardim Japão'!B12</f>
        <v>526</v>
      </c>
      <c r="C112" s="915">
        <f>'UBS Jardim Japão'!C12</f>
        <v>245</v>
      </c>
      <c r="D112" s="915">
        <f>'UBS Jardim Japão'!D12</f>
        <v>425</v>
      </c>
      <c r="E112" s="915">
        <f>'UBS Jardim Japão'!E12</f>
        <v>433</v>
      </c>
      <c r="F112" s="915">
        <f>'UBS Jardim Japão'!F12</f>
        <v>327</v>
      </c>
      <c r="G112" s="915">
        <f>'UBS Jardim Japão'!G12</f>
        <v>396</v>
      </c>
      <c r="H112" s="915">
        <f>'UBS Jardim Japão'!H12</f>
        <v>389</v>
      </c>
      <c r="I112" s="106">
        <f>'UBS Jardim Japão'!I12</f>
        <v>245</v>
      </c>
      <c r="J112" s="885">
        <f>'UBS Jardim Japão'!J12</f>
        <v>523</v>
      </c>
      <c r="K112" s="885">
        <f>'UBS Jardim Japão'!K12</f>
        <v>488</v>
      </c>
      <c r="L112" s="885">
        <f>'UBS Jardim Japão'!L12</f>
        <v>449</v>
      </c>
      <c r="M112" s="885">
        <f>'UBS Jardim Japão'!M12</f>
        <v>518</v>
      </c>
      <c r="N112" s="885">
        <f>'UBS Jardim Japão'!N12</f>
        <v>512</v>
      </c>
      <c r="O112" s="1157">
        <f>'UBS Jardim Japão'!O12</f>
        <v>6312</v>
      </c>
      <c r="P112" s="1147">
        <f>'UBS Jardim Japão'!P12</f>
        <v>4950</v>
      </c>
      <c r="Q112" s="1173">
        <f>'UBS Jardim Japão'!Q12</f>
        <v>0.78422053231939159</v>
      </c>
    </row>
    <row r="113" spans="1:17" outlineLevel="1" x14ac:dyDescent="0.25">
      <c r="A113" s="827" t="s">
        <v>12</v>
      </c>
      <c r="B113" s="976">
        <f>'UBS Jardim Japão'!B13</f>
        <v>125</v>
      </c>
      <c r="C113" s="915">
        <f>'UBS Jardim Japão'!C13</f>
        <v>83</v>
      </c>
      <c r="D113" s="915">
        <f>'UBS Jardim Japão'!D13</f>
        <v>72</v>
      </c>
      <c r="E113" s="915">
        <f>'UBS Jardim Japão'!E13</f>
        <v>107</v>
      </c>
      <c r="F113" s="915">
        <f>'UBS Jardim Japão'!F13</f>
        <v>122</v>
      </c>
      <c r="G113" s="915">
        <f>'UBS Jardim Japão'!G13</f>
        <v>133</v>
      </c>
      <c r="H113" s="915">
        <f>'UBS Jardim Japão'!H13</f>
        <v>78</v>
      </c>
      <c r="I113" s="106">
        <f>'UBS Jardim Japão'!I13</f>
        <v>72</v>
      </c>
      <c r="J113" s="885">
        <f>'UBS Jardim Japão'!J13</f>
        <v>85</v>
      </c>
      <c r="K113" s="885">
        <f>'UBS Jardim Japão'!K13</f>
        <v>80</v>
      </c>
      <c r="L113" s="885">
        <f>'UBS Jardim Japão'!L13</f>
        <v>27</v>
      </c>
      <c r="M113" s="885">
        <f>'UBS Jardim Japão'!M13</f>
        <v>101</v>
      </c>
      <c r="N113" s="885">
        <f>'UBS Jardim Japão'!N13</f>
        <v>111</v>
      </c>
      <c r="O113" s="1157">
        <f>'UBS Jardim Japão'!O13</f>
        <v>1500</v>
      </c>
      <c r="P113" s="1147">
        <f>'UBS Jardim Japão'!P13</f>
        <v>1071</v>
      </c>
      <c r="Q113" s="1173">
        <f>'UBS Jardim Japão'!Q13</f>
        <v>0.71399999999999997</v>
      </c>
    </row>
    <row r="114" spans="1:17" ht="15.75" outlineLevel="1" thickBot="1" x14ac:dyDescent="0.3">
      <c r="A114" s="817" t="s">
        <v>13</v>
      </c>
      <c r="B114" s="971">
        <f>'UBS Jardim Japão'!B14</f>
        <v>789</v>
      </c>
      <c r="C114" s="916">
        <f>'UBS Jardim Japão'!C14</f>
        <v>394</v>
      </c>
      <c r="D114" s="916">
        <f>'UBS Jardim Japão'!D14</f>
        <v>563</v>
      </c>
      <c r="E114" s="916">
        <f>'UBS Jardim Japão'!E14</f>
        <v>653</v>
      </c>
      <c r="F114" s="916">
        <f>'UBS Jardim Japão'!F14</f>
        <v>547</v>
      </c>
      <c r="G114" s="916">
        <f>'UBS Jardim Japão'!G14</f>
        <v>623</v>
      </c>
      <c r="H114" s="916">
        <f>'UBS Jardim Japão'!H14</f>
        <v>685</v>
      </c>
      <c r="I114" s="779">
        <f>'UBS Jardim Japão'!I14</f>
        <v>498</v>
      </c>
      <c r="J114" s="886">
        <f>'UBS Jardim Japão'!J14</f>
        <v>755</v>
      </c>
      <c r="K114" s="886">
        <f>'UBS Jardim Japão'!K14</f>
        <v>776</v>
      </c>
      <c r="L114" s="886">
        <f>'UBS Jardim Japão'!L14</f>
        <v>703</v>
      </c>
      <c r="M114" s="886">
        <f>'UBS Jardim Japão'!M14</f>
        <v>725</v>
      </c>
      <c r="N114" s="885">
        <f>'UBS Jardim Japão'!N14</f>
        <v>694</v>
      </c>
      <c r="O114" s="1158">
        <f>'UBS Jardim Japão'!O14</f>
        <v>9468</v>
      </c>
      <c r="P114" s="892">
        <f>'UBS Jardim Japão'!P14</f>
        <v>7616</v>
      </c>
      <c r="Q114" s="1174">
        <f>'UBS Jardim Japão'!Q14</f>
        <v>0.80439374735952685</v>
      </c>
    </row>
    <row r="115" spans="1:17" ht="15.75" outlineLevel="1" thickBot="1" x14ac:dyDescent="0.3">
      <c r="A115" s="835" t="s">
        <v>7</v>
      </c>
      <c r="B115" s="600">
        <f>'UBS Jardim Japão'!B15</f>
        <v>5084</v>
      </c>
      <c r="C115" s="917">
        <f>'UBS Jardim Japão'!C15</f>
        <v>1925</v>
      </c>
      <c r="D115" s="917">
        <f>'UBS Jardim Japão'!D15</f>
        <v>2555</v>
      </c>
      <c r="E115" s="917">
        <f>'UBS Jardim Japão'!E15</f>
        <v>2550</v>
      </c>
      <c r="F115" s="917">
        <f>'UBS Jardim Japão'!F15</f>
        <v>1985</v>
      </c>
      <c r="G115" s="917">
        <f>'UBS Jardim Japão'!G15</f>
        <v>2323</v>
      </c>
      <c r="H115" s="917">
        <f>'UBS Jardim Japão'!H15</f>
        <v>2413</v>
      </c>
      <c r="I115" s="374">
        <f>'UBS Jardim Japão'!I15</f>
        <v>2211</v>
      </c>
      <c r="J115" s="653">
        <f>'UBS Jardim Japão'!J15</f>
        <v>2988</v>
      </c>
      <c r="K115" s="653">
        <f>'UBS Jardim Japão'!K15</f>
        <v>2934</v>
      </c>
      <c r="L115" s="653">
        <f>'UBS Jardim Japão'!L15</f>
        <v>2654</v>
      </c>
      <c r="M115" s="653">
        <f>'UBS Jardim Japão'!M15</f>
        <v>2919</v>
      </c>
      <c r="N115" s="653">
        <f>'UBS Jardim Japão'!N15</f>
        <v>3058</v>
      </c>
      <c r="O115" s="1148">
        <f>'UBS Jardim Japão'!O15</f>
        <v>61008</v>
      </c>
      <c r="P115" s="1148">
        <f>'UBS Jardim Japão'!P15</f>
        <v>30515</v>
      </c>
      <c r="Q115" s="1175">
        <f>'UBS Jardim Japão'!Q15</f>
        <v>0.50018030422239701</v>
      </c>
    </row>
    <row r="117" spans="1:17" ht="16.5" thickBot="1" x14ac:dyDescent="0.3">
      <c r="A117" s="1271" t="s">
        <v>600</v>
      </c>
      <c r="B117" s="1272"/>
      <c r="C117" s="1272"/>
      <c r="D117" s="1272"/>
      <c r="E117" s="1272"/>
      <c r="F117" s="1272"/>
      <c r="G117" s="1272"/>
      <c r="H117" s="1272"/>
      <c r="I117" s="1272"/>
      <c r="J117" s="1272"/>
      <c r="K117" s="1272"/>
      <c r="L117" s="1272"/>
      <c r="M117" s="1272"/>
      <c r="N117" s="1272"/>
      <c r="O117" s="1272"/>
      <c r="P117" s="1272"/>
      <c r="Q117" s="1272"/>
    </row>
    <row r="118" spans="1:17" ht="15.75" outlineLevel="1" thickBot="1" x14ac:dyDescent="0.3">
      <c r="A118" s="966" t="s">
        <v>14</v>
      </c>
      <c r="B118" s="970" t="s">
        <v>15</v>
      </c>
      <c r="C118" s="967" t="s">
        <v>577</v>
      </c>
      <c r="D118" s="967" t="s">
        <v>578</v>
      </c>
      <c r="E118" s="967" t="s">
        <v>579</v>
      </c>
      <c r="F118" s="967" t="s">
        <v>580</v>
      </c>
      <c r="G118" s="967" t="s">
        <v>581</v>
      </c>
      <c r="H118" s="967" t="s">
        <v>582</v>
      </c>
      <c r="I118" s="967" t="s">
        <v>583</v>
      </c>
      <c r="J118" s="967" t="s">
        <v>584</v>
      </c>
      <c r="K118" s="967" t="s">
        <v>585</v>
      </c>
      <c r="L118" s="967" t="s">
        <v>586</v>
      </c>
      <c r="M118" s="967" t="s">
        <v>587</v>
      </c>
      <c r="N118" s="967" t="s">
        <v>588</v>
      </c>
      <c r="O118" s="1146" t="s">
        <v>638</v>
      </c>
      <c r="P118" s="1146" t="s">
        <v>639</v>
      </c>
      <c r="Q118" s="1171" t="s">
        <v>1</v>
      </c>
    </row>
    <row r="119" spans="1:17" ht="15.75" outlineLevel="1" thickTop="1" x14ac:dyDescent="0.25">
      <c r="A119" s="229" t="s">
        <v>150</v>
      </c>
      <c r="B119" s="1284">
        <f>'EMAD na UBS JD JAPÃO'!B9</f>
        <v>60</v>
      </c>
      <c r="C119" s="1273">
        <f>'EMAD na UBS JD JAPÃO'!C9</f>
        <v>68</v>
      </c>
      <c r="D119" s="1273">
        <f>'EMAD na UBS JD JAPÃO'!D9</f>
        <v>66</v>
      </c>
      <c r="E119" s="1273">
        <f>'EMAD na UBS JD JAPÃO'!E9</f>
        <v>67</v>
      </c>
      <c r="F119" s="1273">
        <f>'EMAD na UBS JD JAPÃO'!F9</f>
        <v>66</v>
      </c>
      <c r="G119" s="1273">
        <f>'EMAD na UBS JD JAPÃO'!G9</f>
        <v>69</v>
      </c>
      <c r="H119" s="1273">
        <f>'EMAD na UBS JD JAPÃO'!H9</f>
        <v>69</v>
      </c>
      <c r="I119" s="1275">
        <f>'EMAD na UBS JD JAPÃO'!I9</f>
        <v>68</v>
      </c>
      <c r="J119" s="1277">
        <f>'EMAD na UBS JD JAPÃO'!J9</f>
        <v>70</v>
      </c>
      <c r="K119" s="1277">
        <f>'EMAD na UBS JD JAPÃO'!K9</f>
        <v>68</v>
      </c>
      <c r="L119" s="1277">
        <f>'EMAD na UBS JD JAPÃO'!L9</f>
        <v>69</v>
      </c>
      <c r="M119" s="1277">
        <f>'EMAD na UBS JD JAPÃO'!M9</f>
        <v>69</v>
      </c>
      <c r="N119" s="1277">
        <f>'EMAD na UBS JD JAPÃO'!N9</f>
        <v>64</v>
      </c>
      <c r="O119" s="1277">
        <f>'EMAD na UBS JD JAPÃO'!O9</f>
        <v>720</v>
      </c>
      <c r="P119" s="1277">
        <f>'EMAD na UBS JD JAPÃO'!P9</f>
        <v>813</v>
      </c>
      <c r="Q119" s="1269">
        <f>'EMAD na UBS JD JAPÃO'!Q9</f>
        <v>1.1291666666666667</v>
      </c>
    </row>
    <row r="120" spans="1:17" outlineLevel="1" x14ac:dyDescent="0.25">
      <c r="A120" s="229" t="s">
        <v>151</v>
      </c>
      <c r="B120" s="1285"/>
      <c r="C120" s="1274"/>
      <c r="D120" s="1274"/>
      <c r="E120" s="1274"/>
      <c r="F120" s="1274"/>
      <c r="G120" s="1274"/>
      <c r="H120" s="1274"/>
      <c r="I120" s="1276"/>
      <c r="J120" s="1278"/>
      <c r="K120" s="1278"/>
      <c r="L120" s="1278"/>
      <c r="M120" s="1278"/>
      <c r="N120" s="1278"/>
      <c r="O120" s="1278"/>
      <c r="P120" s="1278"/>
      <c r="Q120" s="1270"/>
    </row>
    <row r="121" spans="1:17" outlineLevel="1" x14ac:dyDescent="0.25">
      <c r="A121" s="229" t="s">
        <v>154</v>
      </c>
      <c r="B121" s="1285"/>
      <c r="C121" s="1274"/>
      <c r="D121" s="1274"/>
      <c r="E121" s="1274"/>
      <c r="F121" s="1274"/>
      <c r="G121" s="1274"/>
      <c r="H121" s="1274"/>
      <c r="I121" s="1276"/>
      <c r="J121" s="1278"/>
      <c r="K121" s="1278"/>
      <c r="L121" s="1278"/>
      <c r="M121" s="1278"/>
      <c r="N121" s="1278"/>
      <c r="O121" s="1278"/>
      <c r="P121" s="1278"/>
      <c r="Q121" s="1270"/>
    </row>
    <row r="122" spans="1:17" ht="24.75" outlineLevel="1" thickBot="1" x14ac:dyDescent="0.3">
      <c r="A122" s="820" t="s">
        <v>152</v>
      </c>
      <c r="B122" s="1285"/>
      <c r="C122" s="1286"/>
      <c r="D122" s="1274"/>
      <c r="E122" s="1274"/>
      <c r="F122" s="1274"/>
      <c r="G122" s="1274"/>
      <c r="H122" s="1274"/>
      <c r="I122" s="1276"/>
      <c r="J122" s="1278"/>
      <c r="K122" s="1278"/>
      <c r="L122" s="1278"/>
      <c r="M122" s="1278"/>
      <c r="N122" s="1278"/>
      <c r="O122" s="1279"/>
      <c r="P122" s="1279"/>
      <c r="Q122" s="1270"/>
    </row>
    <row r="123" spans="1:17" ht="15.75" outlineLevel="1" thickBot="1" x14ac:dyDescent="0.3">
      <c r="A123" s="835" t="s">
        <v>7</v>
      </c>
      <c r="B123" s="600">
        <f>'EMAD na UBS JD JAPÃO'!B13</f>
        <v>60</v>
      </c>
      <c r="C123" s="917">
        <f>'EMAD na UBS JD JAPÃO'!C13</f>
        <v>68</v>
      </c>
      <c r="D123" s="917">
        <f>'EMAD na UBS JD JAPÃO'!D13</f>
        <v>66</v>
      </c>
      <c r="E123" s="917">
        <f>'EMAD na UBS JD JAPÃO'!E13</f>
        <v>67</v>
      </c>
      <c r="F123" s="917">
        <f>'EMAD na UBS JD JAPÃO'!F13</f>
        <v>66</v>
      </c>
      <c r="G123" s="917">
        <f>'EMAD na UBS JD JAPÃO'!G13</f>
        <v>69</v>
      </c>
      <c r="H123" s="917">
        <f>'EMAD na UBS JD JAPÃO'!H13</f>
        <v>69</v>
      </c>
      <c r="I123" s="374">
        <f>'EMAD na UBS JD JAPÃO'!I13</f>
        <v>68</v>
      </c>
      <c r="J123" s="653">
        <f>'EMAD na UBS JD JAPÃO'!J13</f>
        <v>70</v>
      </c>
      <c r="K123" s="653">
        <f>'EMAD na UBS JD JAPÃO'!K13</f>
        <v>68</v>
      </c>
      <c r="L123" s="653">
        <f>'EMAD na UBS JD JAPÃO'!L13</f>
        <v>69</v>
      </c>
      <c r="M123" s="653">
        <f>'EMAD na UBS JD JAPÃO'!M13</f>
        <v>69</v>
      </c>
      <c r="N123" s="653">
        <f>'EMAD na UBS JD JAPÃO'!N13</f>
        <v>64</v>
      </c>
      <c r="O123" s="1148">
        <f>'EMAD na UBS JD JAPÃO'!O13</f>
        <v>720</v>
      </c>
      <c r="P123" s="1148">
        <f>'EMAD na UBS JD JAPÃO'!P13</f>
        <v>813</v>
      </c>
      <c r="Q123" s="1175">
        <f>'EMAD na UBS JD JAPÃO'!Q13</f>
        <v>1.1291666666666667</v>
      </c>
    </row>
    <row r="125" spans="1:17" ht="16.5" thickBot="1" x14ac:dyDescent="0.3">
      <c r="A125" s="1271" t="s">
        <v>601</v>
      </c>
      <c r="B125" s="1272"/>
      <c r="C125" s="1272"/>
      <c r="D125" s="1272"/>
      <c r="E125" s="1272"/>
      <c r="F125" s="1272"/>
      <c r="G125" s="1272"/>
      <c r="H125" s="1272"/>
      <c r="I125" s="1272"/>
      <c r="J125" s="1272"/>
      <c r="K125" s="1272"/>
      <c r="L125" s="1272"/>
      <c r="M125" s="1272"/>
      <c r="N125" s="1272"/>
      <c r="O125" s="1272"/>
      <c r="P125" s="1272"/>
      <c r="Q125" s="1272"/>
    </row>
    <row r="126" spans="1:17" ht="15.75" outlineLevel="1" thickBot="1" x14ac:dyDescent="0.3">
      <c r="A126" s="966" t="s">
        <v>14</v>
      </c>
      <c r="B126" s="970" t="s">
        <v>15</v>
      </c>
      <c r="C126" s="967" t="s">
        <v>577</v>
      </c>
      <c r="D126" s="967" t="s">
        <v>578</v>
      </c>
      <c r="E126" s="967" t="s">
        <v>579</v>
      </c>
      <c r="F126" s="967" t="s">
        <v>580</v>
      </c>
      <c r="G126" s="967" t="s">
        <v>581</v>
      </c>
      <c r="H126" s="967" t="s">
        <v>582</v>
      </c>
      <c r="I126" s="967" t="s">
        <v>583</v>
      </c>
      <c r="J126" s="967" t="s">
        <v>584</v>
      </c>
      <c r="K126" s="967" t="s">
        <v>585</v>
      </c>
      <c r="L126" s="967" t="s">
        <v>586</v>
      </c>
      <c r="M126" s="967" t="s">
        <v>587</v>
      </c>
      <c r="N126" s="967" t="s">
        <v>588</v>
      </c>
      <c r="O126" s="1146" t="s">
        <v>638</v>
      </c>
      <c r="P126" s="1146" t="s">
        <v>639</v>
      </c>
      <c r="Q126" s="1171" t="s">
        <v>1</v>
      </c>
    </row>
    <row r="127" spans="1:17" ht="15.75" outlineLevel="1" thickTop="1" x14ac:dyDescent="0.25">
      <c r="A127" s="228" t="s">
        <v>397</v>
      </c>
      <c r="B127" s="604">
        <f>'UBS Vila Ede'!B9</f>
        <v>864</v>
      </c>
      <c r="C127" s="914">
        <f>'UBS Vila Ede'!C9</f>
        <v>427</v>
      </c>
      <c r="D127" s="914">
        <f>'UBS Vila Ede'!D9</f>
        <v>511</v>
      </c>
      <c r="E127" s="914">
        <f>'UBS Vila Ede'!E9</f>
        <v>406</v>
      </c>
      <c r="F127" s="914">
        <f>'UBS Vila Ede'!F9</f>
        <v>146</v>
      </c>
      <c r="G127" s="914">
        <f>'UBS Vila Ede'!G9</f>
        <v>165</v>
      </c>
      <c r="H127" s="914">
        <f>'UBS Vila Ede'!H9</f>
        <v>296</v>
      </c>
      <c r="I127" s="105">
        <f>'UBS Vila Ede'!I9</f>
        <v>564</v>
      </c>
      <c r="J127" s="884">
        <f>'UBS Vila Ede'!J9</f>
        <v>668</v>
      </c>
      <c r="K127" s="884">
        <f>'UBS Vila Ede'!K9</f>
        <v>801</v>
      </c>
      <c r="L127" s="884">
        <f>'UBS Vila Ede'!L9</f>
        <v>767</v>
      </c>
      <c r="M127" s="884">
        <f>'UBS Vila Ede'!M9</f>
        <v>909</v>
      </c>
      <c r="N127" s="884">
        <f>'UBS Vila Ede'!N9</f>
        <v>615</v>
      </c>
      <c r="O127" s="995">
        <f>'UBS Vila Ede'!O9</f>
        <v>10368</v>
      </c>
      <c r="P127" s="995">
        <f>'UBS Vila Ede'!P9</f>
        <v>6275</v>
      </c>
      <c r="Q127" s="1172">
        <f>'UBS Vila Ede'!Q9</f>
        <v>0.60522762345679015</v>
      </c>
    </row>
    <row r="128" spans="1:17" outlineLevel="1" x14ac:dyDescent="0.25">
      <c r="A128" s="228" t="s">
        <v>9</v>
      </c>
      <c r="B128" s="605">
        <f>'UBS Vila Ede'!B10</f>
        <v>3024</v>
      </c>
      <c r="C128" s="915">
        <f>'UBS Vila Ede'!C10</f>
        <v>722</v>
      </c>
      <c r="D128" s="915">
        <f>'UBS Vila Ede'!D10</f>
        <v>758</v>
      </c>
      <c r="E128" s="915">
        <f>'UBS Vila Ede'!E10</f>
        <v>688</v>
      </c>
      <c r="F128" s="915">
        <f>'UBS Vila Ede'!F10</f>
        <v>129</v>
      </c>
      <c r="G128" s="915">
        <f>'UBS Vila Ede'!G10</f>
        <v>180</v>
      </c>
      <c r="H128" s="915">
        <f>'UBS Vila Ede'!H10</f>
        <v>310</v>
      </c>
      <c r="I128" s="106">
        <f>'UBS Vila Ede'!I10</f>
        <v>1172</v>
      </c>
      <c r="J128" s="885">
        <f>'UBS Vila Ede'!J10</f>
        <v>1148</v>
      </c>
      <c r="K128" s="885">
        <f>'UBS Vila Ede'!K10</f>
        <v>1411</v>
      </c>
      <c r="L128" s="885">
        <f>'UBS Vila Ede'!L10</f>
        <v>1296</v>
      </c>
      <c r="M128" s="885">
        <f>'UBS Vila Ede'!M10</f>
        <v>1251</v>
      </c>
      <c r="N128" s="885">
        <f>'UBS Vila Ede'!N10</f>
        <v>1055</v>
      </c>
      <c r="O128" s="1157">
        <f>'UBS Vila Ede'!O10</f>
        <v>36288</v>
      </c>
      <c r="P128" s="1147">
        <f>'UBS Vila Ede'!P10</f>
        <v>10120</v>
      </c>
      <c r="Q128" s="1173">
        <f>'UBS Vila Ede'!Q10</f>
        <v>0.27888007054673719</v>
      </c>
    </row>
    <row r="129" spans="1:17" outlineLevel="1" x14ac:dyDescent="0.25">
      <c r="A129" s="228" t="s">
        <v>10</v>
      </c>
      <c r="B129" s="605">
        <f>'UBS Vila Ede'!B11</f>
        <v>789</v>
      </c>
      <c r="C129" s="915">
        <f>'UBS Vila Ede'!C11</f>
        <v>298</v>
      </c>
      <c r="D129" s="915">
        <f>'UBS Vila Ede'!D11</f>
        <v>358</v>
      </c>
      <c r="E129" s="915">
        <f>'UBS Vila Ede'!E11</f>
        <v>346</v>
      </c>
      <c r="F129" s="915">
        <f>'UBS Vila Ede'!F11</f>
        <v>211</v>
      </c>
      <c r="G129" s="915">
        <f>'UBS Vila Ede'!G11</f>
        <v>342</v>
      </c>
      <c r="H129" s="915">
        <f>'UBS Vila Ede'!H11</f>
        <v>295</v>
      </c>
      <c r="I129" s="106">
        <f>'UBS Vila Ede'!I11</f>
        <v>282</v>
      </c>
      <c r="J129" s="885">
        <f>'UBS Vila Ede'!J11</f>
        <v>467</v>
      </c>
      <c r="K129" s="885">
        <f>'UBS Vila Ede'!K11</f>
        <v>402</v>
      </c>
      <c r="L129" s="885">
        <f>'UBS Vila Ede'!L11</f>
        <v>338</v>
      </c>
      <c r="M129" s="885">
        <f>'UBS Vila Ede'!M11</f>
        <v>341</v>
      </c>
      <c r="N129" s="885">
        <f>'UBS Vila Ede'!N11</f>
        <v>345</v>
      </c>
      <c r="O129" s="1157">
        <f>'UBS Vila Ede'!O11</f>
        <v>9468</v>
      </c>
      <c r="P129" s="1147">
        <f>'UBS Vila Ede'!P11</f>
        <v>4025</v>
      </c>
      <c r="Q129" s="1173">
        <f>'UBS Vila Ede'!Q11</f>
        <v>0.4251161808196029</v>
      </c>
    </row>
    <row r="130" spans="1:17" outlineLevel="1" x14ac:dyDescent="0.25">
      <c r="A130" s="228" t="s">
        <v>42</v>
      </c>
      <c r="B130" s="605">
        <f>'UBS Vila Ede'!B12</f>
        <v>526</v>
      </c>
      <c r="C130" s="915">
        <f>'UBS Vila Ede'!C12</f>
        <v>141</v>
      </c>
      <c r="D130" s="915">
        <f>'UBS Vila Ede'!D12</f>
        <v>261</v>
      </c>
      <c r="E130" s="915">
        <f>'UBS Vila Ede'!E12</f>
        <v>270</v>
      </c>
      <c r="F130" s="915">
        <f>'UBS Vila Ede'!F12</f>
        <v>246</v>
      </c>
      <c r="G130" s="915">
        <f>'UBS Vila Ede'!G12</f>
        <v>167</v>
      </c>
      <c r="H130" s="915">
        <f>'UBS Vila Ede'!H12</f>
        <v>209</v>
      </c>
      <c r="I130" s="106">
        <f>'UBS Vila Ede'!I12</f>
        <v>153</v>
      </c>
      <c r="J130" s="885">
        <f>'UBS Vila Ede'!J12</f>
        <v>202</v>
      </c>
      <c r="K130" s="885">
        <f>'UBS Vila Ede'!K12</f>
        <v>216</v>
      </c>
      <c r="L130" s="885">
        <f>'UBS Vila Ede'!L12</f>
        <v>220</v>
      </c>
      <c r="M130" s="885">
        <f>'UBS Vila Ede'!M12</f>
        <v>206</v>
      </c>
      <c r="N130" s="885">
        <f>'UBS Vila Ede'!N12</f>
        <v>216</v>
      </c>
      <c r="O130" s="1157">
        <f>'UBS Vila Ede'!O12</f>
        <v>6312</v>
      </c>
      <c r="P130" s="1147">
        <f>'UBS Vila Ede'!P12</f>
        <v>2507</v>
      </c>
      <c r="Q130" s="1173">
        <f>'UBS Vila Ede'!Q12</f>
        <v>0.39717997465145755</v>
      </c>
    </row>
    <row r="131" spans="1:17" outlineLevel="1" x14ac:dyDescent="0.25">
      <c r="A131" s="825" t="s">
        <v>191</v>
      </c>
      <c r="B131" s="605">
        <f>'UBS Vila Ede'!B13</f>
        <v>125</v>
      </c>
      <c r="C131" s="915">
        <f>'UBS Vila Ede'!C13</f>
        <v>149</v>
      </c>
      <c r="D131" s="915">
        <f>'UBS Vila Ede'!D13</f>
        <v>155</v>
      </c>
      <c r="E131" s="915">
        <f>'UBS Vila Ede'!E13</f>
        <v>171</v>
      </c>
      <c r="F131" s="915">
        <f>'UBS Vila Ede'!F13</f>
        <v>117</v>
      </c>
      <c r="G131" s="915">
        <f>'UBS Vila Ede'!G13</f>
        <v>120</v>
      </c>
      <c r="H131" s="915">
        <f>'UBS Vila Ede'!H13</f>
        <v>136</v>
      </c>
      <c r="I131" s="106">
        <f>'UBS Vila Ede'!I13</f>
        <v>131</v>
      </c>
      <c r="J131" s="885">
        <f>'UBS Vila Ede'!J13</f>
        <v>131</v>
      </c>
      <c r="K131" s="885">
        <f>'UBS Vila Ede'!K13</f>
        <v>110</v>
      </c>
      <c r="L131" s="885">
        <f>'UBS Vila Ede'!L13</f>
        <v>142</v>
      </c>
      <c r="M131" s="885">
        <f>'UBS Vila Ede'!M13</f>
        <v>152</v>
      </c>
      <c r="N131" s="885">
        <f>'UBS Vila Ede'!N13</f>
        <v>200</v>
      </c>
      <c r="O131" s="1157">
        <f>'UBS Vila Ede'!O13</f>
        <v>1500</v>
      </c>
      <c r="P131" s="1147">
        <f>'UBS Vila Ede'!P13</f>
        <v>1714</v>
      </c>
      <c r="Q131" s="1173">
        <f>'UBS Vila Ede'!Q13</f>
        <v>1.1426666666666667</v>
      </c>
    </row>
    <row r="132" spans="1:17" ht="15.75" outlineLevel="1" thickBot="1" x14ac:dyDescent="0.3">
      <c r="A132" s="817" t="s">
        <v>13</v>
      </c>
      <c r="B132" s="971">
        <f>'UBS Vila Ede'!B14</f>
        <v>526</v>
      </c>
      <c r="C132" s="916">
        <f>'UBS Vila Ede'!C14</f>
        <v>9</v>
      </c>
      <c r="D132" s="916">
        <f>'UBS Vila Ede'!D14</f>
        <v>269</v>
      </c>
      <c r="E132" s="916">
        <f>'UBS Vila Ede'!E14</f>
        <v>288</v>
      </c>
      <c r="F132" s="916">
        <f>'UBS Vila Ede'!F14</f>
        <v>187</v>
      </c>
      <c r="G132" s="916">
        <f>'UBS Vila Ede'!G14</f>
        <v>215</v>
      </c>
      <c r="H132" s="916">
        <f>'UBS Vila Ede'!H14</f>
        <v>191</v>
      </c>
      <c r="I132" s="779">
        <f>'UBS Vila Ede'!I14</f>
        <v>164</v>
      </c>
      <c r="J132" s="886">
        <f>'UBS Vila Ede'!J14</f>
        <v>287</v>
      </c>
      <c r="K132" s="886">
        <f>'UBS Vila Ede'!K14</f>
        <v>227</v>
      </c>
      <c r="L132" s="886">
        <f>'UBS Vila Ede'!L14</f>
        <v>184</v>
      </c>
      <c r="M132" s="886">
        <f>'UBS Vila Ede'!M14</f>
        <v>187</v>
      </c>
      <c r="N132" s="886">
        <f>'UBS Vila Ede'!N14</f>
        <v>322</v>
      </c>
      <c r="O132" s="1158">
        <f>'UBS Vila Ede'!O14</f>
        <v>6312</v>
      </c>
      <c r="P132" s="892">
        <f>'UBS Vila Ede'!P14</f>
        <v>2530</v>
      </c>
      <c r="Q132" s="1174">
        <f>'UBS Vila Ede'!Q14</f>
        <v>0.40082382762991126</v>
      </c>
    </row>
    <row r="133" spans="1:17" ht="15.75" outlineLevel="1" thickBot="1" x14ac:dyDescent="0.3">
      <c r="A133" s="835" t="s">
        <v>7</v>
      </c>
      <c r="B133" s="600">
        <f>'UBS Vila Ede'!B15</f>
        <v>5854</v>
      </c>
      <c r="C133" s="917">
        <f>'UBS Vila Ede'!C15</f>
        <v>1746</v>
      </c>
      <c r="D133" s="917">
        <f>'UBS Vila Ede'!D15</f>
        <v>2312</v>
      </c>
      <c r="E133" s="917">
        <f>'UBS Vila Ede'!E15</f>
        <v>2169</v>
      </c>
      <c r="F133" s="917">
        <f>'UBS Vila Ede'!F15</f>
        <v>1036</v>
      </c>
      <c r="G133" s="917">
        <f>'UBS Vila Ede'!G15</f>
        <v>1189</v>
      </c>
      <c r="H133" s="917">
        <f>'UBS Vila Ede'!H15</f>
        <v>1437</v>
      </c>
      <c r="I133" s="374">
        <f>'UBS Vila Ede'!I15</f>
        <v>2466</v>
      </c>
      <c r="J133" s="653">
        <f>'UBS Vila Ede'!J15</f>
        <v>2903</v>
      </c>
      <c r="K133" s="653">
        <f>'UBS Vila Ede'!K15</f>
        <v>3167</v>
      </c>
      <c r="L133" s="653">
        <f>'UBS Vila Ede'!L15</f>
        <v>2947</v>
      </c>
      <c r="M133" s="653">
        <f>'UBS Vila Ede'!M15</f>
        <v>3046</v>
      </c>
      <c r="N133" s="653">
        <f>'UBS Vila Ede'!N15</f>
        <v>2753</v>
      </c>
      <c r="O133" s="1148">
        <f>'UBS Vila Ede'!O15</f>
        <v>70248</v>
      </c>
      <c r="P133" s="1148">
        <f>'UBS Vila Ede'!P15</f>
        <v>27171</v>
      </c>
      <c r="Q133" s="1175">
        <f>'UBS Vila Ede'!Q15</f>
        <v>0.38678681243594126</v>
      </c>
    </row>
    <row r="135" spans="1:17" ht="16.5" thickBot="1" x14ac:dyDescent="0.3">
      <c r="A135" s="1271" t="s">
        <v>602</v>
      </c>
      <c r="B135" s="1272"/>
      <c r="C135" s="1272"/>
      <c r="D135" s="1272"/>
      <c r="E135" s="1272"/>
      <c r="F135" s="1272"/>
      <c r="G135" s="1272"/>
      <c r="H135" s="1272"/>
      <c r="I135" s="1272"/>
      <c r="J135" s="1272"/>
      <c r="K135" s="1272"/>
      <c r="L135" s="1272"/>
      <c r="M135" s="1272"/>
      <c r="N135" s="1272"/>
      <c r="O135" s="1272"/>
      <c r="P135" s="1272"/>
      <c r="Q135" s="1272"/>
    </row>
    <row r="136" spans="1:17" ht="15.75" outlineLevel="1" thickBot="1" x14ac:dyDescent="0.3">
      <c r="A136" s="824" t="s">
        <v>14</v>
      </c>
      <c r="B136" s="970" t="s">
        <v>15</v>
      </c>
      <c r="C136" s="967" t="s">
        <v>577</v>
      </c>
      <c r="D136" s="967" t="s">
        <v>578</v>
      </c>
      <c r="E136" s="967" t="s">
        <v>579</v>
      </c>
      <c r="F136" s="967" t="s">
        <v>580</v>
      </c>
      <c r="G136" s="967" t="s">
        <v>581</v>
      </c>
      <c r="H136" s="967" t="s">
        <v>582</v>
      </c>
      <c r="I136" s="967" t="s">
        <v>583</v>
      </c>
      <c r="J136" s="967" t="s">
        <v>584</v>
      </c>
      <c r="K136" s="967" t="s">
        <v>585</v>
      </c>
      <c r="L136" s="967" t="s">
        <v>586</v>
      </c>
      <c r="M136" s="967" t="s">
        <v>587</v>
      </c>
      <c r="N136" s="967" t="s">
        <v>588</v>
      </c>
      <c r="O136" s="1146" t="s">
        <v>638</v>
      </c>
      <c r="P136" s="1146" t="s">
        <v>639</v>
      </c>
      <c r="Q136" s="1171" t="s">
        <v>1</v>
      </c>
    </row>
    <row r="137" spans="1:17" ht="15.75" outlineLevel="1" thickTop="1" x14ac:dyDescent="0.25">
      <c r="A137" s="228" t="s">
        <v>397</v>
      </c>
      <c r="B137" s="604">
        <f>'UBS Vila Leonor'!B9</f>
        <v>576</v>
      </c>
      <c r="C137" s="914">
        <f>'UBS Vila Leonor'!C9</f>
        <v>327</v>
      </c>
      <c r="D137" s="914">
        <f>'UBS Vila Leonor'!D9</f>
        <v>381</v>
      </c>
      <c r="E137" s="914">
        <f>'UBS Vila Leonor'!E9</f>
        <v>417</v>
      </c>
      <c r="F137" s="914">
        <f>'UBS Vila Leonor'!F9</f>
        <v>156</v>
      </c>
      <c r="G137" s="914">
        <f>'UBS Vila Leonor'!G9</f>
        <v>179</v>
      </c>
      <c r="H137" s="914">
        <f>'UBS Vila Leonor'!H9</f>
        <v>221</v>
      </c>
      <c r="I137" s="105">
        <f>'UBS Vila Leonor'!I9</f>
        <v>405</v>
      </c>
      <c r="J137" s="884">
        <f>'UBS Vila Leonor'!J9</f>
        <v>275</v>
      </c>
      <c r="K137" s="884">
        <f>'UBS Vila Leonor'!K9</f>
        <v>236</v>
      </c>
      <c r="L137" s="884">
        <f>'UBS Vila Leonor'!L9</f>
        <v>265</v>
      </c>
      <c r="M137" s="884">
        <f>'UBS Vila Leonor'!M9</f>
        <v>266</v>
      </c>
      <c r="N137" s="884">
        <f>'UBS Vila Leonor'!N9</f>
        <v>169</v>
      </c>
      <c r="O137" s="995">
        <f>'UBS Vila Leonor'!O9</f>
        <v>6912</v>
      </c>
      <c r="P137" s="995">
        <f>'UBS Vila Leonor'!P9</f>
        <v>3297</v>
      </c>
      <c r="Q137" s="1172">
        <f>'UBS Vila Leonor'!Q9</f>
        <v>0.47699652777777779</v>
      </c>
    </row>
    <row r="138" spans="1:17" outlineLevel="1" x14ac:dyDescent="0.25">
      <c r="A138" s="228" t="s">
        <v>9</v>
      </c>
      <c r="B138" s="605">
        <f>'UBS Vila Leonor'!B10</f>
        <v>2016</v>
      </c>
      <c r="C138" s="915">
        <f>'UBS Vila Leonor'!C10</f>
        <v>816</v>
      </c>
      <c r="D138" s="915">
        <f>'UBS Vila Leonor'!D10</f>
        <v>970</v>
      </c>
      <c r="E138" s="915">
        <f>'UBS Vila Leonor'!E10</f>
        <v>1079</v>
      </c>
      <c r="F138" s="915">
        <f>'UBS Vila Leonor'!F10</f>
        <v>234</v>
      </c>
      <c r="G138" s="915">
        <f>'UBS Vila Leonor'!G10</f>
        <v>283</v>
      </c>
      <c r="H138" s="915">
        <f>'UBS Vila Leonor'!H10</f>
        <v>354</v>
      </c>
      <c r="I138" s="106">
        <f>'UBS Vila Leonor'!I10</f>
        <v>807</v>
      </c>
      <c r="J138" s="885">
        <f>'UBS Vila Leonor'!J10</f>
        <v>495</v>
      </c>
      <c r="K138" s="885">
        <f>'UBS Vila Leonor'!K10</f>
        <v>452</v>
      </c>
      <c r="L138" s="885">
        <f>'UBS Vila Leonor'!L10</f>
        <v>464</v>
      </c>
      <c r="M138" s="885">
        <f>'UBS Vila Leonor'!M10</f>
        <v>570</v>
      </c>
      <c r="N138" s="885">
        <f>'UBS Vila Leonor'!N10</f>
        <v>454</v>
      </c>
      <c r="O138" s="1157">
        <f>'UBS Vila Leonor'!O10</f>
        <v>24192</v>
      </c>
      <c r="P138" s="1147">
        <f>'UBS Vila Leonor'!P10</f>
        <v>6978</v>
      </c>
      <c r="Q138" s="1173">
        <f>'UBS Vila Leonor'!Q10</f>
        <v>0.28844246031746029</v>
      </c>
    </row>
    <row r="139" spans="1:17" outlineLevel="1" x14ac:dyDescent="0.25">
      <c r="A139" s="228" t="s">
        <v>10</v>
      </c>
      <c r="B139" s="605">
        <f>'UBS Vila Leonor'!B11</f>
        <v>526</v>
      </c>
      <c r="C139" s="915">
        <f>'UBS Vila Leonor'!C11</f>
        <v>347</v>
      </c>
      <c r="D139" s="915">
        <f>'UBS Vila Leonor'!D11</f>
        <v>448</v>
      </c>
      <c r="E139" s="915">
        <f>'UBS Vila Leonor'!E11</f>
        <v>415</v>
      </c>
      <c r="F139" s="915">
        <f>'UBS Vila Leonor'!F11</f>
        <v>363</v>
      </c>
      <c r="G139" s="915">
        <f>'UBS Vila Leonor'!G11</f>
        <v>240</v>
      </c>
      <c r="H139" s="915">
        <f>'UBS Vila Leonor'!H11</f>
        <v>197</v>
      </c>
      <c r="I139" s="106">
        <f>'UBS Vila Leonor'!I11</f>
        <v>214</v>
      </c>
      <c r="J139" s="885">
        <f>'UBS Vila Leonor'!J11</f>
        <v>260</v>
      </c>
      <c r="K139" s="885">
        <f>'UBS Vila Leonor'!K11</f>
        <v>419</v>
      </c>
      <c r="L139" s="885">
        <f>'UBS Vila Leonor'!L11</f>
        <v>425</v>
      </c>
      <c r="M139" s="885">
        <f>'UBS Vila Leonor'!M11</f>
        <v>415</v>
      </c>
      <c r="N139" s="885">
        <f>'UBS Vila Leonor'!N11</f>
        <v>514</v>
      </c>
      <c r="O139" s="1157">
        <f>'UBS Vila Leonor'!O11</f>
        <v>6312</v>
      </c>
      <c r="P139" s="1147">
        <f>'UBS Vila Leonor'!P11</f>
        <v>4257</v>
      </c>
      <c r="Q139" s="1173">
        <f>'UBS Vila Leonor'!Q11</f>
        <v>0.67442965779467678</v>
      </c>
    </row>
    <row r="140" spans="1:17" outlineLevel="1" x14ac:dyDescent="0.25">
      <c r="A140" s="228" t="s">
        <v>42</v>
      </c>
      <c r="B140" s="605">
        <f>'UBS Vila Leonor'!B12</f>
        <v>395</v>
      </c>
      <c r="C140" s="915">
        <f>'UBS Vila Leonor'!C12</f>
        <v>290</v>
      </c>
      <c r="D140" s="915">
        <f>'UBS Vila Leonor'!D12</f>
        <v>287</v>
      </c>
      <c r="E140" s="915">
        <f>'UBS Vila Leonor'!E12</f>
        <v>249</v>
      </c>
      <c r="F140" s="915">
        <f>'UBS Vila Leonor'!F12</f>
        <v>158</v>
      </c>
      <c r="G140" s="915">
        <f>'UBS Vila Leonor'!G12</f>
        <v>192</v>
      </c>
      <c r="H140" s="915">
        <f>'UBS Vila Leonor'!H12</f>
        <v>153</v>
      </c>
      <c r="I140" s="106">
        <f>'UBS Vila Leonor'!I12</f>
        <v>173</v>
      </c>
      <c r="J140" s="885">
        <f>'UBS Vila Leonor'!J12</f>
        <v>313</v>
      </c>
      <c r="K140" s="885">
        <f>'UBS Vila Leonor'!K12</f>
        <v>281</v>
      </c>
      <c r="L140" s="885">
        <f>'UBS Vila Leonor'!L12</f>
        <v>202</v>
      </c>
      <c r="M140" s="885">
        <f>'UBS Vila Leonor'!M12</f>
        <v>316</v>
      </c>
      <c r="N140" s="885">
        <f>'UBS Vila Leonor'!N12</f>
        <v>176</v>
      </c>
      <c r="O140" s="1157">
        <f>'UBS Vila Leonor'!O12</f>
        <v>4740</v>
      </c>
      <c r="P140" s="1147">
        <f>'UBS Vila Leonor'!P12</f>
        <v>2790</v>
      </c>
      <c r="Q140" s="1173">
        <f>'UBS Vila Leonor'!Q12</f>
        <v>0.58860759493670889</v>
      </c>
    </row>
    <row r="141" spans="1:17" ht="15.75" outlineLevel="1" thickBot="1" x14ac:dyDescent="0.3">
      <c r="A141" s="817" t="s">
        <v>13</v>
      </c>
      <c r="B141" s="971">
        <f>'UBS Vila Leonor'!B13</f>
        <v>526</v>
      </c>
      <c r="C141" s="916">
        <f>'UBS Vila Leonor'!C13</f>
        <v>322</v>
      </c>
      <c r="D141" s="916">
        <f>'UBS Vila Leonor'!D13</f>
        <v>421</v>
      </c>
      <c r="E141" s="916">
        <f>'UBS Vila Leonor'!E13</f>
        <v>382</v>
      </c>
      <c r="F141" s="916">
        <f>'UBS Vila Leonor'!F13</f>
        <v>252</v>
      </c>
      <c r="G141" s="916">
        <f>'UBS Vila Leonor'!G13</f>
        <v>293</v>
      </c>
      <c r="H141" s="916">
        <f>'UBS Vila Leonor'!H13</f>
        <v>255</v>
      </c>
      <c r="I141" s="779">
        <f>'UBS Vila Leonor'!I13</f>
        <v>214</v>
      </c>
      <c r="J141" s="886">
        <f>'UBS Vila Leonor'!J13</f>
        <v>419</v>
      </c>
      <c r="K141" s="886">
        <f>'UBS Vila Leonor'!K13</f>
        <v>300</v>
      </c>
      <c r="L141" s="886">
        <f>'UBS Vila Leonor'!L13</f>
        <v>289</v>
      </c>
      <c r="M141" s="886">
        <f>'UBS Vila Leonor'!M13</f>
        <v>175</v>
      </c>
      <c r="N141" s="886">
        <f>'UBS Vila Leonor'!N13</f>
        <v>463</v>
      </c>
      <c r="O141" s="1158">
        <f>'UBS Vila Leonor'!O13</f>
        <v>6312</v>
      </c>
      <c r="P141" s="892">
        <f>'UBS Vila Leonor'!P13</f>
        <v>3785</v>
      </c>
      <c r="Q141" s="1174">
        <f>'UBS Vila Leonor'!Q13</f>
        <v>0.59965145754119142</v>
      </c>
    </row>
    <row r="142" spans="1:17" ht="15.75" outlineLevel="1" thickBot="1" x14ac:dyDescent="0.3">
      <c r="A142" s="835" t="s">
        <v>7</v>
      </c>
      <c r="B142" s="600">
        <f>'UBS Vila Leonor'!B14</f>
        <v>4039</v>
      </c>
      <c r="C142" s="917">
        <f>'UBS Vila Leonor'!C14</f>
        <v>2102</v>
      </c>
      <c r="D142" s="917">
        <f>'UBS Vila Leonor'!D14</f>
        <v>2507</v>
      </c>
      <c r="E142" s="917">
        <f>'UBS Vila Leonor'!E14</f>
        <v>2542</v>
      </c>
      <c r="F142" s="917">
        <f>'UBS Vila Leonor'!F14</f>
        <v>1163</v>
      </c>
      <c r="G142" s="917">
        <f>'UBS Vila Leonor'!G14</f>
        <v>1187</v>
      </c>
      <c r="H142" s="917">
        <f>'UBS Vila Leonor'!H14</f>
        <v>1180</v>
      </c>
      <c r="I142" s="374">
        <f>'UBS Vila Leonor'!I14</f>
        <v>1813</v>
      </c>
      <c r="J142" s="653">
        <f>'UBS Vila Leonor'!J14</f>
        <v>1762</v>
      </c>
      <c r="K142" s="653">
        <f>'UBS Vila Leonor'!K14</f>
        <v>1688</v>
      </c>
      <c r="L142" s="653">
        <f>'UBS Vila Leonor'!L14</f>
        <v>1645</v>
      </c>
      <c r="M142" s="653">
        <f>'UBS Vila Leonor'!M14</f>
        <v>1742</v>
      </c>
      <c r="N142" s="653">
        <f>'UBS Vila Leonor'!N14</f>
        <v>1776</v>
      </c>
      <c r="O142" s="1148">
        <f>'UBS Vila Leonor'!O14</f>
        <v>48468</v>
      </c>
      <c r="P142" s="1148">
        <f>'UBS Vila Leonor'!P14</f>
        <v>21107</v>
      </c>
      <c r="Q142" s="1175">
        <f>'UBS Vila Leonor'!Q14</f>
        <v>0.4354832054138813</v>
      </c>
    </row>
    <row r="144" spans="1:17" ht="16.5" thickBot="1" x14ac:dyDescent="0.3">
      <c r="A144" s="1271" t="s">
        <v>603</v>
      </c>
      <c r="B144" s="1272"/>
      <c r="C144" s="1272"/>
      <c r="D144" s="1272"/>
      <c r="E144" s="1272"/>
      <c r="F144" s="1272"/>
      <c r="G144" s="1272"/>
      <c r="H144" s="1272"/>
      <c r="I144" s="1272"/>
      <c r="J144" s="1272"/>
      <c r="K144" s="1272"/>
      <c r="L144" s="1272"/>
      <c r="M144" s="1272"/>
      <c r="N144" s="1272"/>
      <c r="O144" s="1272"/>
      <c r="P144" s="1272"/>
      <c r="Q144" s="1272"/>
    </row>
    <row r="145" spans="1:17" ht="15.75" outlineLevel="1" thickBot="1" x14ac:dyDescent="0.3">
      <c r="A145" s="966" t="s">
        <v>14</v>
      </c>
      <c r="B145" s="970" t="s">
        <v>15</v>
      </c>
      <c r="C145" s="967" t="s">
        <v>577</v>
      </c>
      <c r="D145" s="967" t="s">
        <v>578</v>
      </c>
      <c r="E145" s="967" t="s">
        <v>579</v>
      </c>
      <c r="F145" s="967" t="s">
        <v>580</v>
      </c>
      <c r="G145" s="967" t="s">
        <v>581</v>
      </c>
      <c r="H145" s="967" t="s">
        <v>582</v>
      </c>
      <c r="I145" s="967" t="s">
        <v>583</v>
      </c>
      <c r="J145" s="967" t="s">
        <v>584</v>
      </c>
      <c r="K145" s="967" t="s">
        <v>585</v>
      </c>
      <c r="L145" s="967" t="s">
        <v>586</v>
      </c>
      <c r="M145" s="967" t="s">
        <v>587</v>
      </c>
      <c r="N145" s="967" t="s">
        <v>588</v>
      </c>
      <c r="O145" s="1146" t="s">
        <v>638</v>
      </c>
      <c r="P145" s="1146" t="s">
        <v>639</v>
      </c>
      <c r="Q145" s="1171" t="s">
        <v>1</v>
      </c>
    </row>
    <row r="146" spans="1:17" ht="15.75" outlineLevel="1" thickTop="1" x14ac:dyDescent="0.25">
      <c r="A146" s="228" t="s">
        <v>397</v>
      </c>
      <c r="B146" s="604">
        <f>'UBS Vila Sabrina'!B9</f>
        <v>528</v>
      </c>
      <c r="C146" s="914">
        <f>'UBS Vila Sabrina'!C9</f>
        <v>308</v>
      </c>
      <c r="D146" s="914">
        <f>'UBS Vila Sabrina'!D9</f>
        <v>170</v>
      </c>
      <c r="E146" s="914">
        <f>'UBS Vila Sabrina'!E9</f>
        <v>3</v>
      </c>
      <c r="F146" s="914">
        <f>'UBS Vila Sabrina'!F9</f>
        <v>6</v>
      </c>
      <c r="G146" s="914">
        <f>'UBS Vila Sabrina'!G9</f>
        <v>1</v>
      </c>
      <c r="H146" s="914">
        <f>'UBS Vila Sabrina'!H9</f>
        <v>191</v>
      </c>
      <c r="I146" s="105">
        <f>'UBS Vila Sabrina'!I9</f>
        <v>235</v>
      </c>
      <c r="J146" s="884">
        <f>'UBS Vila Sabrina'!J9</f>
        <v>118</v>
      </c>
      <c r="K146" s="884">
        <f>'UBS Vila Sabrina'!K9</f>
        <v>80</v>
      </c>
      <c r="L146" s="884">
        <f>'UBS Vila Sabrina'!L9</f>
        <v>23</v>
      </c>
      <c r="M146" s="884">
        <f>'UBS Vila Sabrina'!M9</f>
        <v>288</v>
      </c>
      <c r="N146" s="884">
        <f>'UBS Vila Sabrina'!N9</f>
        <v>277</v>
      </c>
      <c r="O146" s="995">
        <f>'UBS Vila Sabrina'!O9</f>
        <v>6336</v>
      </c>
      <c r="P146" s="995">
        <f>'UBS Vila Sabrina'!P9</f>
        <v>1700</v>
      </c>
      <c r="Q146" s="1172">
        <f>'UBS Vila Sabrina'!Q9</f>
        <v>0.26830808080808083</v>
      </c>
    </row>
    <row r="147" spans="1:17" outlineLevel="1" x14ac:dyDescent="0.25">
      <c r="A147" s="228" t="s">
        <v>9</v>
      </c>
      <c r="B147" s="605">
        <f>'UBS Vila Sabrina'!B10</f>
        <v>1608</v>
      </c>
      <c r="C147" s="915">
        <f>'UBS Vila Sabrina'!C10</f>
        <v>615</v>
      </c>
      <c r="D147" s="915">
        <f>'UBS Vila Sabrina'!D10</f>
        <v>370</v>
      </c>
      <c r="E147" s="915">
        <f>'UBS Vila Sabrina'!E10</f>
        <v>0</v>
      </c>
      <c r="F147" s="915">
        <f>'UBS Vila Sabrina'!F10</f>
        <v>2</v>
      </c>
      <c r="G147" s="915">
        <f>'UBS Vila Sabrina'!G10</f>
        <v>0</v>
      </c>
      <c r="H147" s="915">
        <f>'UBS Vila Sabrina'!H10</f>
        <v>0</v>
      </c>
      <c r="I147" s="106">
        <f>'UBS Vila Sabrina'!I10</f>
        <v>0</v>
      </c>
      <c r="J147" s="885">
        <f>'UBS Vila Sabrina'!J10</f>
        <v>0</v>
      </c>
      <c r="K147" s="885">
        <f>'UBS Vila Sabrina'!K10</f>
        <v>1</v>
      </c>
      <c r="L147" s="885">
        <f>'UBS Vila Sabrina'!L10</f>
        <v>16</v>
      </c>
      <c r="M147" s="885">
        <f>'UBS Vila Sabrina'!M10</f>
        <v>414</v>
      </c>
      <c r="N147" s="885">
        <f>'UBS Vila Sabrina'!N10</f>
        <v>626</v>
      </c>
      <c r="O147" s="1157">
        <f>'UBS Vila Sabrina'!O10</f>
        <v>19296</v>
      </c>
      <c r="P147" s="1147">
        <f>'UBS Vila Sabrina'!P10</f>
        <v>2044</v>
      </c>
      <c r="Q147" s="1173">
        <f>'UBS Vila Sabrina'!Q10</f>
        <v>0.10592868988391377</v>
      </c>
    </row>
    <row r="148" spans="1:17" outlineLevel="1" x14ac:dyDescent="0.25">
      <c r="A148" s="228" t="s">
        <v>10</v>
      </c>
      <c r="B148" s="605">
        <f>'UBS Vila Sabrina'!B11</f>
        <v>789</v>
      </c>
      <c r="C148" s="915">
        <f>'UBS Vila Sabrina'!C11</f>
        <v>681</v>
      </c>
      <c r="D148" s="915">
        <f>'UBS Vila Sabrina'!D11</f>
        <v>585</v>
      </c>
      <c r="E148" s="915">
        <f>'UBS Vila Sabrina'!E11</f>
        <v>976</v>
      </c>
      <c r="F148" s="915">
        <f>'UBS Vila Sabrina'!F11</f>
        <v>727</v>
      </c>
      <c r="G148" s="915">
        <f>'UBS Vila Sabrina'!G11</f>
        <v>781</v>
      </c>
      <c r="H148" s="915">
        <f>'UBS Vila Sabrina'!H11</f>
        <v>756</v>
      </c>
      <c r="I148" s="106">
        <f>'UBS Vila Sabrina'!I11</f>
        <v>674</v>
      </c>
      <c r="J148" s="885">
        <f>'UBS Vila Sabrina'!J11</f>
        <v>653</v>
      </c>
      <c r="K148" s="885">
        <f>'UBS Vila Sabrina'!K11</f>
        <v>713</v>
      </c>
      <c r="L148" s="885">
        <f>'UBS Vila Sabrina'!L11</f>
        <v>508</v>
      </c>
      <c r="M148" s="885">
        <f>'UBS Vila Sabrina'!M11</f>
        <v>645</v>
      </c>
      <c r="N148" s="885">
        <f>'UBS Vila Sabrina'!N11</f>
        <v>571</v>
      </c>
      <c r="O148" s="1157">
        <f>'UBS Vila Sabrina'!O11</f>
        <v>9468</v>
      </c>
      <c r="P148" s="1147">
        <f>'UBS Vila Sabrina'!P11</f>
        <v>8270</v>
      </c>
      <c r="Q148" s="1173">
        <f>'UBS Vila Sabrina'!Q11</f>
        <v>0.87346852555978027</v>
      </c>
    </row>
    <row r="149" spans="1:17" outlineLevel="1" x14ac:dyDescent="0.25">
      <c r="A149" s="228" t="s">
        <v>42</v>
      </c>
      <c r="B149" s="605">
        <f>'UBS Vila Sabrina'!B12</f>
        <v>395</v>
      </c>
      <c r="C149" s="915">
        <f>'UBS Vila Sabrina'!C12</f>
        <v>201</v>
      </c>
      <c r="D149" s="915">
        <f>'UBS Vila Sabrina'!D12</f>
        <v>271</v>
      </c>
      <c r="E149" s="915">
        <f>'UBS Vila Sabrina'!E12</f>
        <v>340</v>
      </c>
      <c r="F149" s="915">
        <f>'UBS Vila Sabrina'!F12</f>
        <v>119</v>
      </c>
      <c r="G149" s="915">
        <f>'UBS Vila Sabrina'!G12</f>
        <v>229</v>
      </c>
      <c r="H149" s="915">
        <f>'UBS Vila Sabrina'!H12</f>
        <v>192</v>
      </c>
      <c r="I149" s="106">
        <f>'UBS Vila Sabrina'!I12</f>
        <v>157</v>
      </c>
      <c r="J149" s="885">
        <f>'UBS Vila Sabrina'!J12</f>
        <v>257</v>
      </c>
      <c r="K149" s="885">
        <f>'UBS Vila Sabrina'!K12</f>
        <v>204</v>
      </c>
      <c r="L149" s="885">
        <f>'UBS Vila Sabrina'!L12</f>
        <v>177</v>
      </c>
      <c r="M149" s="885">
        <f>'UBS Vila Sabrina'!M12</f>
        <v>191</v>
      </c>
      <c r="N149" s="885">
        <f>'UBS Vila Sabrina'!N12</f>
        <v>237</v>
      </c>
      <c r="O149" s="1157">
        <f>'UBS Vila Sabrina'!O12</f>
        <v>4740</v>
      </c>
      <c r="P149" s="1147">
        <f>'UBS Vila Sabrina'!P12</f>
        <v>2575</v>
      </c>
      <c r="Q149" s="1173">
        <f>'UBS Vila Sabrina'!Q12</f>
        <v>0.5432489451476793</v>
      </c>
    </row>
    <row r="150" spans="1:17" ht="15.75" outlineLevel="1" thickBot="1" x14ac:dyDescent="0.3">
      <c r="A150" s="817" t="s">
        <v>13</v>
      </c>
      <c r="B150" s="971">
        <f>'UBS Vila Sabrina'!B13</f>
        <v>526</v>
      </c>
      <c r="C150" s="916">
        <f>'UBS Vila Sabrina'!C13</f>
        <v>274</v>
      </c>
      <c r="D150" s="916">
        <f>'UBS Vila Sabrina'!D13</f>
        <v>360</v>
      </c>
      <c r="E150" s="916">
        <f>'UBS Vila Sabrina'!E13</f>
        <v>449</v>
      </c>
      <c r="F150" s="916">
        <f>'UBS Vila Sabrina'!F13</f>
        <v>290</v>
      </c>
      <c r="G150" s="916">
        <f>'UBS Vila Sabrina'!G13</f>
        <v>295</v>
      </c>
      <c r="H150" s="916">
        <f>'UBS Vila Sabrina'!H13</f>
        <v>247</v>
      </c>
      <c r="I150" s="779">
        <f>'UBS Vila Sabrina'!I13</f>
        <v>284</v>
      </c>
      <c r="J150" s="886">
        <f>'UBS Vila Sabrina'!J13</f>
        <v>317</v>
      </c>
      <c r="K150" s="886">
        <f>'UBS Vila Sabrina'!K13</f>
        <v>300</v>
      </c>
      <c r="L150" s="886">
        <f>'UBS Vila Sabrina'!L13</f>
        <v>222</v>
      </c>
      <c r="M150" s="886">
        <f>'UBS Vila Sabrina'!M13</f>
        <v>350</v>
      </c>
      <c r="N150" s="886">
        <f>'UBS Vila Sabrina'!N13</f>
        <v>325</v>
      </c>
      <c r="O150" s="1158">
        <f>'UBS Vila Sabrina'!O13</f>
        <v>6312</v>
      </c>
      <c r="P150" s="892">
        <f>'UBS Vila Sabrina'!P13</f>
        <v>3713</v>
      </c>
      <c r="Q150" s="1174">
        <f>'UBS Vila Sabrina'!Q13</f>
        <v>0.58824461343472745</v>
      </c>
    </row>
    <row r="151" spans="1:17" ht="15.75" outlineLevel="1" thickBot="1" x14ac:dyDescent="0.3">
      <c r="A151" s="835" t="s">
        <v>7</v>
      </c>
      <c r="B151" s="600">
        <f>'UBS Vila Sabrina'!B14</f>
        <v>3846</v>
      </c>
      <c r="C151" s="917">
        <f>'UBS Vila Sabrina'!C14</f>
        <v>2079</v>
      </c>
      <c r="D151" s="917">
        <f>'UBS Vila Sabrina'!D14</f>
        <v>1756</v>
      </c>
      <c r="E151" s="917">
        <f>'UBS Vila Sabrina'!E14</f>
        <v>1768</v>
      </c>
      <c r="F151" s="917">
        <f>'UBS Vila Sabrina'!F14</f>
        <v>1144</v>
      </c>
      <c r="G151" s="917">
        <f>'UBS Vila Sabrina'!G14</f>
        <v>1306</v>
      </c>
      <c r="H151" s="917">
        <f>'UBS Vila Sabrina'!H14</f>
        <v>1386</v>
      </c>
      <c r="I151" s="374">
        <f>'UBS Vila Sabrina'!I14</f>
        <v>1350</v>
      </c>
      <c r="J151" s="653">
        <f>'UBS Vila Sabrina'!J14</f>
        <v>1345</v>
      </c>
      <c r="K151" s="653">
        <f>'UBS Vila Sabrina'!K14</f>
        <v>1298</v>
      </c>
      <c r="L151" s="653">
        <f>'UBS Vila Sabrina'!L14</f>
        <v>946</v>
      </c>
      <c r="M151" s="653">
        <f>'UBS Vila Sabrina'!M14</f>
        <v>1888</v>
      </c>
      <c r="N151" s="653">
        <f>'UBS Vila Sabrina'!N14</f>
        <v>2036</v>
      </c>
      <c r="O151" s="1148">
        <f>'UBS Vila Sabrina'!O14</f>
        <v>46152</v>
      </c>
      <c r="P151" s="1148">
        <f>'UBS Vila Sabrina'!P14</f>
        <v>18302</v>
      </c>
      <c r="Q151" s="1175">
        <f>'UBS Vila Sabrina'!Q14</f>
        <v>0.39655919570116138</v>
      </c>
    </row>
    <row r="153" spans="1:17" ht="16.5" thickBot="1" x14ac:dyDescent="0.3">
      <c r="A153" s="1271" t="s">
        <v>604</v>
      </c>
      <c r="B153" s="1272"/>
      <c r="C153" s="1272"/>
      <c r="D153" s="1272"/>
      <c r="E153" s="1272"/>
      <c r="F153" s="1272"/>
      <c r="G153" s="1272"/>
      <c r="H153" s="1272"/>
      <c r="I153" s="1272"/>
      <c r="J153" s="1272"/>
      <c r="K153" s="1272"/>
      <c r="L153" s="1272"/>
      <c r="M153" s="1272"/>
      <c r="N153" s="1272"/>
      <c r="O153" s="1272"/>
      <c r="P153" s="1272"/>
      <c r="Q153" s="1272"/>
    </row>
    <row r="154" spans="1:17" ht="15.75" outlineLevel="1" thickBot="1" x14ac:dyDescent="0.3">
      <c r="A154" s="996" t="s">
        <v>14</v>
      </c>
      <c r="B154" s="997" t="s">
        <v>15</v>
      </c>
      <c r="C154" s="967" t="s">
        <v>577</v>
      </c>
      <c r="D154" s="967" t="s">
        <v>578</v>
      </c>
      <c r="E154" s="967" t="s">
        <v>579</v>
      </c>
      <c r="F154" s="967" t="s">
        <v>580</v>
      </c>
      <c r="G154" s="967" t="s">
        <v>581</v>
      </c>
      <c r="H154" s="967" t="s">
        <v>582</v>
      </c>
      <c r="I154" s="967" t="s">
        <v>583</v>
      </c>
      <c r="J154" s="967" t="s">
        <v>584</v>
      </c>
      <c r="K154" s="967" t="s">
        <v>585</v>
      </c>
      <c r="L154" s="967" t="s">
        <v>586</v>
      </c>
      <c r="M154" s="967" t="s">
        <v>587</v>
      </c>
      <c r="N154" s="967" t="s">
        <v>588</v>
      </c>
      <c r="O154" s="1146" t="s">
        <v>638</v>
      </c>
      <c r="P154" s="1146" t="s">
        <v>639</v>
      </c>
      <c r="Q154" s="1171" t="s">
        <v>1</v>
      </c>
    </row>
    <row r="155" spans="1:17" ht="15.75" outlineLevel="1" thickTop="1" x14ac:dyDescent="0.25">
      <c r="A155" s="854" t="s">
        <v>397</v>
      </c>
      <c r="B155" s="849">
        <f>'UBS Carandiru'!B9</f>
        <v>864</v>
      </c>
      <c r="C155" s="919">
        <f>'UBS Carandiru'!C9</f>
        <v>528</v>
      </c>
      <c r="D155" s="919">
        <f>'UBS Carandiru'!D9</f>
        <v>671</v>
      </c>
      <c r="E155" s="919">
        <f>'UBS Carandiru'!E9</f>
        <v>615</v>
      </c>
      <c r="F155" s="919">
        <f>'UBS Carandiru'!F9</f>
        <v>216</v>
      </c>
      <c r="G155" s="919">
        <f>'UBS Carandiru'!G9</f>
        <v>268</v>
      </c>
      <c r="H155" s="919">
        <f>'UBS Carandiru'!H9</f>
        <v>283</v>
      </c>
      <c r="I155" s="850">
        <f>'UBS Carandiru'!I9</f>
        <v>599</v>
      </c>
      <c r="J155" s="995">
        <f>'UBS Carandiru'!J9</f>
        <v>511</v>
      </c>
      <c r="K155" s="995">
        <f>'UBS Carandiru'!K9</f>
        <v>443</v>
      </c>
      <c r="L155" s="995">
        <f>'UBS Carandiru'!L9</f>
        <v>376</v>
      </c>
      <c r="M155" s="995">
        <f>'UBS Carandiru'!M9</f>
        <v>441</v>
      </c>
      <c r="N155" s="995">
        <f>'UBS Carandiru'!N9</f>
        <v>329</v>
      </c>
      <c r="O155" s="995">
        <f>'UBS Carandiru'!O9</f>
        <v>10368</v>
      </c>
      <c r="P155" s="995">
        <f>'UBS Carandiru'!P9</f>
        <v>5280</v>
      </c>
      <c r="Q155" s="1183">
        <f>'UBS Carandiru'!Q9</f>
        <v>0.5092592592592593</v>
      </c>
    </row>
    <row r="156" spans="1:17" outlineLevel="1" x14ac:dyDescent="0.25">
      <c r="A156" s="228" t="s">
        <v>9</v>
      </c>
      <c r="B156" s="605">
        <f>'UBS Carandiru'!B10</f>
        <v>3024</v>
      </c>
      <c r="C156" s="915">
        <f>'UBS Carandiru'!C10</f>
        <v>1223</v>
      </c>
      <c r="D156" s="915">
        <f>'UBS Carandiru'!D10</f>
        <v>1593</v>
      </c>
      <c r="E156" s="915">
        <f>'UBS Carandiru'!E10</f>
        <v>1073</v>
      </c>
      <c r="F156" s="915">
        <f>'UBS Carandiru'!F10</f>
        <v>201</v>
      </c>
      <c r="G156" s="915">
        <f>'UBS Carandiru'!G10</f>
        <v>206</v>
      </c>
      <c r="H156" s="915">
        <f>'UBS Carandiru'!H10</f>
        <v>332</v>
      </c>
      <c r="I156" s="106">
        <f>'UBS Carandiru'!I10</f>
        <v>665</v>
      </c>
      <c r="J156" s="885">
        <f>'UBS Carandiru'!J10</f>
        <v>1029</v>
      </c>
      <c r="K156" s="885">
        <f>'UBS Carandiru'!K10</f>
        <v>956</v>
      </c>
      <c r="L156" s="885">
        <f>'UBS Carandiru'!L10</f>
        <v>747</v>
      </c>
      <c r="M156" s="885">
        <f>'UBS Carandiru'!M10</f>
        <v>888</v>
      </c>
      <c r="N156" s="885">
        <f>'UBS Carandiru'!N10</f>
        <v>851</v>
      </c>
      <c r="O156" s="1157">
        <f>'UBS Carandiru'!O10</f>
        <v>36288</v>
      </c>
      <c r="P156" s="1147">
        <f>'UBS Carandiru'!P10</f>
        <v>9764</v>
      </c>
      <c r="Q156" s="1173">
        <f>'UBS Carandiru'!Q10</f>
        <v>0.26906966490299822</v>
      </c>
    </row>
    <row r="157" spans="1:17" outlineLevel="1" x14ac:dyDescent="0.25">
      <c r="A157" s="228" t="s">
        <v>10</v>
      </c>
      <c r="B157" s="605">
        <f>'UBS Carandiru'!B11</f>
        <v>789</v>
      </c>
      <c r="C157" s="915">
        <f>'UBS Carandiru'!C11</f>
        <v>567</v>
      </c>
      <c r="D157" s="915">
        <f>'UBS Carandiru'!D11</f>
        <v>392</v>
      </c>
      <c r="E157" s="915">
        <f>'UBS Carandiru'!E11</f>
        <v>683</v>
      </c>
      <c r="F157" s="915">
        <f>'UBS Carandiru'!F11</f>
        <v>594</v>
      </c>
      <c r="G157" s="915">
        <f>'UBS Carandiru'!G11</f>
        <v>713</v>
      </c>
      <c r="H157" s="915">
        <f>'UBS Carandiru'!H11</f>
        <v>641</v>
      </c>
      <c r="I157" s="106">
        <f>'UBS Carandiru'!I11</f>
        <v>519</v>
      </c>
      <c r="J157" s="885">
        <f>'UBS Carandiru'!J11</f>
        <v>739</v>
      </c>
      <c r="K157" s="885">
        <f>'UBS Carandiru'!K11</f>
        <v>631</v>
      </c>
      <c r="L157" s="885">
        <f>'UBS Carandiru'!L11</f>
        <v>428</v>
      </c>
      <c r="M157" s="885">
        <f>'UBS Carandiru'!M11</f>
        <v>389</v>
      </c>
      <c r="N157" s="885">
        <f>'UBS Carandiru'!N11</f>
        <v>552</v>
      </c>
      <c r="O157" s="1157">
        <f>'UBS Carandiru'!O11</f>
        <v>9468</v>
      </c>
      <c r="P157" s="1147">
        <f>'UBS Carandiru'!P11</f>
        <v>6848</v>
      </c>
      <c r="Q157" s="1173">
        <f>'UBS Carandiru'!Q11</f>
        <v>0.7232784114913392</v>
      </c>
    </row>
    <row r="158" spans="1:17" outlineLevel="1" x14ac:dyDescent="0.25">
      <c r="A158" s="228" t="s">
        <v>42</v>
      </c>
      <c r="B158" s="605">
        <f>'UBS Carandiru'!B12</f>
        <v>395</v>
      </c>
      <c r="C158" s="915">
        <f>'UBS Carandiru'!C12</f>
        <v>152</v>
      </c>
      <c r="D158" s="915">
        <f>'UBS Carandiru'!D12</f>
        <v>159</v>
      </c>
      <c r="E158" s="915">
        <f>'UBS Carandiru'!E12</f>
        <v>196</v>
      </c>
      <c r="F158" s="915">
        <f>'UBS Carandiru'!F12</f>
        <v>139</v>
      </c>
      <c r="G158" s="915">
        <f>'UBS Carandiru'!G12</f>
        <v>185</v>
      </c>
      <c r="H158" s="915">
        <f>'UBS Carandiru'!H12</f>
        <v>184</v>
      </c>
      <c r="I158" s="106">
        <f>'UBS Carandiru'!I12</f>
        <v>160</v>
      </c>
      <c r="J158" s="885">
        <f>'UBS Carandiru'!J12</f>
        <v>274</v>
      </c>
      <c r="K158" s="885">
        <f>'UBS Carandiru'!K12</f>
        <v>243</v>
      </c>
      <c r="L158" s="885">
        <f>'UBS Carandiru'!L12</f>
        <v>224</v>
      </c>
      <c r="M158" s="885">
        <f>'UBS Carandiru'!M12</f>
        <v>185</v>
      </c>
      <c r="N158" s="885">
        <f>'UBS Carandiru'!N12</f>
        <v>222</v>
      </c>
      <c r="O158" s="1157">
        <f>'UBS Carandiru'!O12</f>
        <v>4740</v>
      </c>
      <c r="P158" s="1147">
        <f>'UBS Carandiru'!P12</f>
        <v>2323</v>
      </c>
      <c r="Q158" s="1173">
        <f>'UBS Carandiru'!Q12</f>
        <v>0.49008438818565403</v>
      </c>
    </row>
    <row r="159" spans="1:17" outlineLevel="1" x14ac:dyDescent="0.25">
      <c r="A159" s="228" t="s">
        <v>12</v>
      </c>
      <c r="B159" s="605">
        <f>'UBS Carandiru'!B13</f>
        <v>125</v>
      </c>
      <c r="C159" s="915">
        <f>'UBS Carandiru'!C13</f>
        <v>108</v>
      </c>
      <c r="D159" s="915">
        <f>'UBS Carandiru'!D13</f>
        <v>110</v>
      </c>
      <c r="E159" s="915">
        <f>'UBS Carandiru'!E13</f>
        <v>112</v>
      </c>
      <c r="F159" s="915">
        <f>'UBS Carandiru'!F13</f>
        <v>108</v>
      </c>
      <c r="G159" s="915">
        <f>'UBS Carandiru'!G13</f>
        <v>98</v>
      </c>
      <c r="H159" s="915">
        <f>'UBS Carandiru'!H13</f>
        <v>63</v>
      </c>
      <c r="I159" s="106">
        <f>'UBS Carandiru'!I13</f>
        <v>96</v>
      </c>
      <c r="J159" s="885">
        <f>'UBS Carandiru'!J13</f>
        <v>114</v>
      </c>
      <c r="K159" s="885">
        <f>'UBS Carandiru'!K13</f>
        <v>62</v>
      </c>
      <c r="L159" s="885">
        <f>'UBS Carandiru'!L13</f>
        <v>79</v>
      </c>
      <c r="M159" s="885">
        <f>'UBS Carandiru'!M13</f>
        <v>111</v>
      </c>
      <c r="N159" s="885">
        <f>'UBS Carandiru'!N13</f>
        <v>117</v>
      </c>
      <c r="O159" s="1157">
        <f>'UBS Carandiru'!O13</f>
        <v>1500</v>
      </c>
      <c r="P159" s="1147">
        <f>'UBS Carandiru'!P13</f>
        <v>1178</v>
      </c>
      <c r="Q159" s="1173">
        <f>'UBS Carandiru'!Q13</f>
        <v>0.78533333333333333</v>
      </c>
    </row>
    <row r="160" spans="1:17" outlineLevel="1" x14ac:dyDescent="0.25">
      <c r="A160" s="228" t="s">
        <v>13</v>
      </c>
      <c r="B160" s="605">
        <f>'UBS Carandiru'!B14</f>
        <v>526</v>
      </c>
      <c r="C160" s="915">
        <f>'UBS Carandiru'!C14</f>
        <v>378</v>
      </c>
      <c r="D160" s="915">
        <f>'UBS Carandiru'!D14</f>
        <v>292</v>
      </c>
      <c r="E160" s="915">
        <f>'UBS Carandiru'!E14</f>
        <v>187</v>
      </c>
      <c r="F160" s="915">
        <f>'UBS Carandiru'!F14</f>
        <v>183</v>
      </c>
      <c r="G160" s="915">
        <f>'UBS Carandiru'!G14</f>
        <v>146</v>
      </c>
      <c r="H160" s="915">
        <f>'UBS Carandiru'!H14</f>
        <v>226</v>
      </c>
      <c r="I160" s="106">
        <f>'UBS Carandiru'!I14</f>
        <v>188</v>
      </c>
      <c r="J160" s="885">
        <f>'UBS Carandiru'!J14</f>
        <v>340</v>
      </c>
      <c r="K160" s="885">
        <f>'UBS Carandiru'!K14</f>
        <v>235</v>
      </c>
      <c r="L160" s="885">
        <f>'UBS Carandiru'!L14</f>
        <v>214</v>
      </c>
      <c r="M160" s="885">
        <f>'UBS Carandiru'!M14</f>
        <v>382</v>
      </c>
      <c r="N160" s="885">
        <f>'UBS Carandiru'!N14</f>
        <v>338</v>
      </c>
      <c r="O160" s="1157">
        <f>'UBS Carandiru'!O14</f>
        <v>6312</v>
      </c>
      <c r="P160" s="1147">
        <f>'UBS Carandiru'!P14</f>
        <v>3109</v>
      </c>
      <c r="Q160" s="1173">
        <f>'UBS Carandiru'!Q14</f>
        <v>0.49255386565272496</v>
      </c>
    </row>
    <row r="161" spans="1:17" ht="15.75" outlineLevel="1" thickBot="1" x14ac:dyDescent="0.3">
      <c r="A161" s="817" t="s">
        <v>49</v>
      </c>
      <c r="B161" s="971">
        <f>'UBS Carandiru'!B15</f>
        <v>100</v>
      </c>
      <c r="C161" s="916">
        <f>'UBS Carandiru'!C15</f>
        <v>29</v>
      </c>
      <c r="D161" s="916">
        <f>'UBS Carandiru'!D15</f>
        <v>59</v>
      </c>
      <c r="E161" s="916">
        <f>'UBS Carandiru'!E15</f>
        <v>85</v>
      </c>
      <c r="F161" s="916">
        <f>'UBS Carandiru'!F15</f>
        <v>86</v>
      </c>
      <c r="G161" s="916">
        <f>'UBS Carandiru'!G15</f>
        <v>29</v>
      </c>
      <c r="H161" s="916">
        <f>'UBS Carandiru'!H15</f>
        <v>77</v>
      </c>
      <c r="I161" s="779">
        <f>'UBS Carandiru'!I15</f>
        <v>89</v>
      </c>
      <c r="J161" s="886">
        <f>'UBS Carandiru'!J15</f>
        <v>55</v>
      </c>
      <c r="K161" s="886">
        <f>'UBS Carandiru'!K15</f>
        <v>72</v>
      </c>
      <c r="L161" s="886">
        <f>'UBS Carandiru'!L15</f>
        <v>120</v>
      </c>
      <c r="M161" s="886">
        <f>'UBS Carandiru'!M15</f>
        <v>92</v>
      </c>
      <c r="N161" s="886">
        <f>'UBS Carandiru'!N15</f>
        <v>70</v>
      </c>
      <c r="O161" s="1158">
        <f>'UBS Carandiru'!O15</f>
        <v>1200</v>
      </c>
      <c r="P161" s="892">
        <f>'UBS Carandiru'!P15</f>
        <v>863</v>
      </c>
      <c r="Q161" s="1174">
        <f>'UBS Carandiru'!Q15</f>
        <v>0.71916666666666662</v>
      </c>
    </row>
    <row r="162" spans="1:17" ht="15.75" outlineLevel="1" thickBot="1" x14ac:dyDescent="0.3">
      <c r="A162" s="835" t="s">
        <v>7</v>
      </c>
      <c r="B162" s="600">
        <f>'UBS Carandiru'!B16</f>
        <v>5823</v>
      </c>
      <c r="C162" s="917">
        <f>'UBS Carandiru'!C16</f>
        <v>2985</v>
      </c>
      <c r="D162" s="917">
        <f>'UBS Carandiru'!D16</f>
        <v>3276</v>
      </c>
      <c r="E162" s="917">
        <f>'UBS Carandiru'!E16</f>
        <v>2951</v>
      </c>
      <c r="F162" s="917">
        <f>'UBS Carandiru'!F16</f>
        <v>1527</v>
      </c>
      <c r="G162" s="917">
        <f>'UBS Carandiru'!G16</f>
        <v>1645</v>
      </c>
      <c r="H162" s="917">
        <f>'UBS Carandiru'!H16</f>
        <v>1806</v>
      </c>
      <c r="I162" s="374">
        <f>'UBS Carandiru'!I16</f>
        <v>2316</v>
      </c>
      <c r="J162" s="653">
        <f>'UBS Carandiru'!J16</f>
        <v>3062</v>
      </c>
      <c r="K162" s="653">
        <f>'UBS Carandiru'!K16</f>
        <v>2642</v>
      </c>
      <c r="L162" s="653">
        <f>'UBS Carandiru'!L16</f>
        <v>2188</v>
      </c>
      <c r="M162" s="653">
        <f>'UBS Carandiru'!M16</f>
        <v>2488</v>
      </c>
      <c r="N162" s="653">
        <f>'UBS Carandiru'!N16</f>
        <v>2479</v>
      </c>
      <c r="O162" s="1148">
        <f>'UBS Carandiru'!O16</f>
        <v>69876</v>
      </c>
      <c r="P162" s="1148">
        <f>'UBS Carandiru'!P16</f>
        <v>29365</v>
      </c>
      <c r="Q162" s="1175">
        <f>'UBS Carandiru'!Q16</f>
        <v>0.42024443299559217</v>
      </c>
    </row>
    <row r="164" spans="1:17" ht="16.5" thickBot="1" x14ac:dyDescent="0.3">
      <c r="A164" s="1271" t="s">
        <v>605</v>
      </c>
      <c r="B164" s="1272"/>
      <c r="C164" s="1272"/>
      <c r="D164" s="1272"/>
      <c r="E164" s="1272"/>
      <c r="F164" s="1272"/>
      <c r="G164" s="1272"/>
      <c r="H164" s="1272"/>
      <c r="I164" s="1272"/>
      <c r="J164" s="1272"/>
      <c r="K164" s="1272"/>
      <c r="L164" s="1272"/>
      <c r="M164" s="1272"/>
      <c r="N164" s="1272"/>
      <c r="O164" s="1272"/>
      <c r="P164" s="1272"/>
      <c r="Q164" s="1272"/>
    </row>
    <row r="165" spans="1:17" ht="15.75" outlineLevel="1" thickBot="1" x14ac:dyDescent="0.3">
      <c r="A165" s="966" t="s">
        <v>14</v>
      </c>
      <c r="B165" s="970" t="s">
        <v>15</v>
      </c>
      <c r="C165" s="967" t="s">
        <v>577</v>
      </c>
      <c r="D165" s="967" t="s">
        <v>578</v>
      </c>
      <c r="E165" s="967" t="s">
        <v>579</v>
      </c>
      <c r="F165" s="967" t="s">
        <v>580</v>
      </c>
      <c r="G165" s="967" t="s">
        <v>581</v>
      </c>
      <c r="H165" s="967" t="s">
        <v>582</v>
      </c>
      <c r="I165" s="967" t="s">
        <v>583</v>
      </c>
      <c r="J165" s="967" t="s">
        <v>584</v>
      </c>
      <c r="K165" s="967" t="s">
        <v>585</v>
      </c>
      <c r="L165" s="967" t="s">
        <v>586</v>
      </c>
      <c r="M165" s="967" t="s">
        <v>587</v>
      </c>
      <c r="N165" s="967" t="s">
        <v>588</v>
      </c>
      <c r="O165" s="1146" t="s">
        <v>638</v>
      </c>
      <c r="P165" s="1146" t="s">
        <v>639</v>
      </c>
      <c r="Q165" s="1171" t="s">
        <v>1</v>
      </c>
    </row>
    <row r="166" spans="1:17" ht="24.75" outlineLevel="1" thickTop="1" x14ac:dyDescent="0.25">
      <c r="A166" s="35" t="s">
        <v>136</v>
      </c>
      <c r="B166" s="610">
        <f>'CER Carandiru'!B9</f>
        <v>180</v>
      </c>
      <c r="C166" s="924">
        <f>'CER Carandiru'!C9</f>
        <v>128</v>
      </c>
      <c r="D166" s="924">
        <f>'CER Carandiru'!D9</f>
        <v>135</v>
      </c>
      <c r="E166" s="924">
        <f>'CER Carandiru'!E9</f>
        <v>307</v>
      </c>
      <c r="F166" s="924">
        <f>'CER Carandiru'!F9</f>
        <v>244</v>
      </c>
      <c r="G166" s="924">
        <f>'CER Carandiru'!G9</f>
        <v>168</v>
      </c>
      <c r="H166" s="924">
        <f>'CER Carandiru'!H9</f>
        <v>352</v>
      </c>
      <c r="I166" s="49">
        <f>'CER Carandiru'!I9</f>
        <v>261</v>
      </c>
      <c r="J166" s="890">
        <f>'CER Carandiru'!J9</f>
        <v>278</v>
      </c>
      <c r="K166" s="890">
        <f>'CER Carandiru'!K9</f>
        <v>223</v>
      </c>
      <c r="L166" s="890">
        <f>'CER Carandiru'!L9</f>
        <v>199</v>
      </c>
      <c r="M166" s="890">
        <f>'CER Carandiru'!M9</f>
        <v>224</v>
      </c>
      <c r="N166" s="890">
        <f>'CER Carandiru'!N9</f>
        <v>225</v>
      </c>
      <c r="O166" s="890">
        <f>'CER Carandiru'!O9</f>
        <v>2160</v>
      </c>
      <c r="P166" s="890">
        <f>'CER Carandiru'!P9</f>
        <v>2744</v>
      </c>
      <c r="Q166" s="1184">
        <f>'CER Carandiru'!Q9</f>
        <v>1.2703703703703704</v>
      </c>
    </row>
    <row r="167" spans="1:17" ht="15.75" outlineLevel="1" thickBot="1" x14ac:dyDescent="0.3">
      <c r="A167" s="542" t="s">
        <v>137</v>
      </c>
      <c r="B167" s="977">
        <f>'CER Carandiru'!B10</f>
        <v>490</v>
      </c>
      <c r="C167" s="925">
        <f>'CER Carandiru'!C10</f>
        <v>834</v>
      </c>
      <c r="D167" s="925">
        <f>'CER Carandiru'!D10</f>
        <v>643</v>
      </c>
      <c r="E167" s="925">
        <f>'CER Carandiru'!E10</f>
        <v>890</v>
      </c>
      <c r="F167" s="925">
        <f>'CER Carandiru'!F10</f>
        <v>737</v>
      </c>
      <c r="G167" s="925">
        <f>'CER Carandiru'!G10</f>
        <v>958</v>
      </c>
      <c r="H167" s="925">
        <f>'CER Carandiru'!H10</f>
        <v>963</v>
      </c>
      <c r="I167" s="543">
        <f>'CER Carandiru'!I10</f>
        <v>944</v>
      </c>
      <c r="J167" s="891">
        <f>'CER Carandiru'!J10</f>
        <v>1029</v>
      </c>
      <c r="K167" s="891">
        <f>'CER Carandiru'!K10</f>
        <v>1020</v>
      </c>
      <c r="L167" s="891">
        <f>'CER Carandiru'!L10</f>
        <v>975</v>
      </c>
      <c r="M167" s="891">
        <f>'CER Carandiru'!M10</f>
        <v>989</v>
      </c>
      <c r="N167" s="891">
        <f>'CER Carandiru'!N10</f>
        <v>920</v>
      </c>
      <c r="O167" s="891">
        <f>'CER Carandiru'!O10</f>
        <v>5880</v>
      </c>
      <c r="P167" s="891">
        <f>'CER Carandiru'!P10</f>
        <v>10902</v>
      </c>
      <c r="Q167" s="1185">
        <f>'CER Carandiru'!Q10</f>
        <v>1.8540816326530611</v>
      </c>
    </row>
    <row r="168" spans="1:17" ht="15.75" outlineLevel="1" thickBot="1" x14ac:dyDescent="0.3">
      <c r="A168" s="835" t="s">
        <v>7</v>
      </c>
      <c r="B168" s="600">
        <f>'CER Carandiru'!B11</f>
        <v>670</v>
      </c>
      <c r="C168" s="923">
        <f>'CER Carandiru'!C11</f>
        <v>962</v>
      </c>
      <c r="D168" s="923">
        <f>'CER Carandiru'!D11</f>
        <v>778</v>
      </c>
      <c r="E168" s="923">
        <f>'CER Carandiru'!E11</f>
        <v>1197</v>
      </c>
      <c r="F168" s="923">
        <f>'CER Carandiru'!F11</f>
        <v>981</v>
      </c>
      <c r="G168" s="923">
        <f>'CER Carandiru'!G11</f>
        <v>1126</v>
      </c>
      <c r="H168" s="923">
        <f>'CER Carandiru'!H11</f>
        <v>1315</v>
      </c>
      <c r="I168" s="239">
        <f>'CER Carandiru'!I11</f>
        <v>1205</v>
      </c>
      <c r="J168" s="677">
        <f>'CER Carandiru'!J11</f>
        <v>1307</v>
      </c>
      <c r="K168" s="677">
        <f>'CER Carandiru'!K11</f>
        <v>1243</v>
      </c>
      <c r="L168" s="677">
        <f>'CER Carandiru'!L11</f>
        <v>1174</v>
      </c>
      <c r="M168" s="677">
        <f>'CER Carandiru'!M11</f>
        <v>1213</v>
      </c>
      <c r="N168" s="677">
        <f>'CER Carandiru'!N11</f>
        <v>1145</v>
      </c>
      <c r="O168" s="1151">
        <f>'CER Carandiru'!O11</f>
        <v>8040</v>
      </c>
      <c r="P168" s="1151">
        <f>'CER Carandiru'!P11</f>
        <v>13646</v>
      </c>
      <c r="Q168" s="1186">
        <f>'CER Carandiru'!Q11</f>
        <v>1.6972636815920399</v>
      </c>
    </row>
    <row r="170" spans="1:17" ht="16.5" thickBot="1" x14ac:dyDescent="0.3">
      <c r="A170" s="1271" t="s">
        <v>606</v>
      </c>
      <c r="B170" s="1272"/>
      <c r="C170" s="1272"/>
      <c r="D170" s="1272"/>
      <c r="E170" s="1272"/>
      <c r="F170" s="1272"/>
      <c r="G170" s="1272"/>
      <c r="H170" s="1272"/>
      <c r="I170" s="1272"/>
      <c r="J170" s="1272"/>
      <c r="K170" s="1272"/>
      <c r="L170" s="1272"/>
      <c r="M170" s="1272"/>
      <c r="N170" s="1272"/>
      <c r="O170" s="1272"/>
      <c r="P170" s="1272"/>
      <c r="Q170" s="1272"/>
    </row>
    <row r="171" spans="1:17" ht="15.75" outlineLevel="1" thickBot="1" x14ac:dyDescent="0.3">
      <c r="A171" s="966" t="s">
        <v>14</v>
      </c>
      <c r="B171" s="970" t="s">
        <v>15</v>
      </c>
      <c r="C171" s="967" t="s">
        <v>577</v>
      </c>
      <c r="D171" s="967" t="s">
        <v>578</v>
      </c>
      <c r="E171" s="967" t="s">
        <v>579</v>
      </c>
      <c r="F171" s="967" t="s">
        <v>580</v>
      </c>
      <c r="G171" s="967" t="s">
        <v>581</v>
      </c>
      <c r="H171" s="967" t="s">
        <v>582</v>
      </c>
      <c r="I171" s="967" t="s">
        <v>583</v>
      </c>
      <c r="J171" s="967" t="s">
        <v>584</v>
      </c>
      <c r="K171" s="967" t="s">
        <v>585</v>
      </c>
      <c r="L171" s="967" t="s">
        <v>586</v>
      </c>
      <c r="M171" s="967" t="s">
        <v>587</v>
      </c>
      <c r="N171" s="967" t="s">
        <v>588</v>
      </c>
      <c r="O171" s="1146" t="s">
        <v>638</v>
      </c>
      <c r="P171" s="1146" t="s">
        <v>639</v>
      </c>
      <c r="Q171" s="1171" t="s">
        <v>1</v>
      </c>
    </row>
    <row r="172" spans="1:17" ht="16.5" outlineLevel="1" thickTop="1" thickBot="1" x14ac:dyDescent="0.3">
      <c r="A172" s="763" t="s">
        <v>134</v>
      </c>
      <c r="B172" s="969">
        <f>'APD no CER III Carandiru'!B9</f>
        <v>70</v>
      </c>
      <c r="C172" s="926">
        <f>'APD no CER III Carandiru'!C9</f>
        <v>70</v>
      </c>
      <c r="D172" s="926">
        <f>'APD no CER III Carandiru'!D9</f>
        <v>70</v>
      </c>
      <c r="E172" s="926">
        <f>'APD no CER III Carandiru'!E9</f>
        <v>74</v>
      </c>
      <c r="F172" s="926">
        <f>'APD no CER III Carandiru'!F9</f>
        <v>71</v>
      </c>
      <c r="G172" s="926">
        <f>'APD no CER III Carandiru'!G9</f>
        <v>76</v>
      </c>
      <c r="H172" s="926">
        <f>'APD no CER III Carandiru'!H9</f>
        <v>71</v>
      </c>
      <c r="I172" s="1202">
        <f>'APD no CER III Carandiru'!I9</f>
        <v>69</v>
      </c>
      <c r="J172" s="910">
        <f>'APD no CER III Carandiru'!J9</f>
        <v>70</v>
      </c>
      <c r="K172" s="910">
        <f>'APD no CER III Carandiru'!K9</f>
        <v>70</v>
      </c>
      <c r="L172" s="910">
        <f>'APD no CER III Carandiru'!L9</f>
        <v>70</v>
      </c>
      <c r="M172" s="910">
        <f>'APD no CER III Carandiru'!M9</f>
        <v>70</v>
      </c>
      <c r="N172" s="910">
        <f>'APD no CER III Carandiru'!N9</f>
        <v>70</v>
      </c>
      <c r="O172" s="910">
        <f>'APD no CER III Carandiru'!O9</f>
        <v>840</v>
      </c>
      <c r="P172" s="910">
        <f>'APD no CER III Carandiru'!P9</f>
        <v>851</v>
      </c>
      <c r="Q172" s="1187">
        <f>'APD no CER III Carandiru'!Q9</f>
        <v>1.013095238095238</v>
      </c>
    </row>
    <row r="173" spans="1:17" ht="15.75" outlineLevel="1" thickBot="1" x14ac:dyDescent="0.3">
      <c r="A173" s="835" t="s">
        <v>7</v>
      </c>
      <c r="B173" s="600">
        <f>'APD no CER III Carandiru'!B10</f>
        <v>70</v>
      </c>
      <c r="C173" s="923">
        <f>'APD no CER III Carandiru'!C10</f>
        <v>70</v>
      </c>
      <c r="D173" s="923">
        <f>'APD no CER III Carandiru'!D10</f>
        <v>70</v>
      </c>
      <c r="E173" s="923">
        <f>'APD no CER III Carandiru'!E10</f>
        <v>74</v>
      </c>
      <c r="F173" s="923">
        <f>'APD no CER III Carandiru'!F10</f>
        <v>71</v>
      </c>
      <c r="G173" s="923">
        <f>'APD no CER III Carandiru'!G10</f>
        <v>76</v>
      </c>
      <c r="H173" s="923">
        <f>'APD no CER III Carandiru'!H10</f>
        <v>71</v>
      </c>
      <c r="I173" s="239">
        <f>'APD no CER III Carandiru'!I10</f>
        <v>69</v>
      </c>
      <c r="J173" s="677">
        <f>'APD no CER III Carandiru'!J10</f>
        <v>70</v>
      </c>
      <c r="K173" s="677">
        <f>'APD no CER III Carandiru'!K10</f>
        <v>70</v>
      </c>
      <c r="L173" s="677">
        <f>'APD no CER III Carandiru'!L10</f>
        <v>70</v>
      </c>
      <c r="M173" s="677">
        <f>'APD no CER III Carandiru'!M10</f>
        <v>70</v>
      </c>
      <c r="N173" s="677">
        <f>'APD no CER III Carandiru'!N10</f>
        <v>70</v>
      </c>
      <c r="O173" s="1151">
        <f>'APD no CER III Carandiru'!O10</f>
        <v>840</v>
      </c>
      <c r="P173" s="1151">
        <f>'APD no CER III Carandiru'!P10</f>
        <v>851</v>
      </c>
      <c r="Q173" s="1186">
        <f>'APD no CER III Carandiru'!Q10</f>
        <v>1.013095238095238</v>
      </c>
    </row>
    <row r="175" spans="1:17" ht="16.5" thickBot="1" x14ac:dyDescent="0.3">
      <c r="A175" s="1271" t="s">
        <v>607</v>
      </c>
      <c r="B175" s="1272"/>
      <c r="C175" s="1272"/>
      <c r="D175" s="1272"/>
      <c r="E175" s="1272"/>
      <c r="F175" s="1272"/>
      <c r="G175" s="1272"/>
      <c r="H175" s="1272"/>
      <c r="I175" s="1272"/>
      <c r="J175" s="1272"/>
      <c r="K175" s="1272"/>
      <c r="L175" s="1272"/>
      <c r="M175" s="1272"/>
      <c r="N175" s="1272"/>
      <c r="O175" s="1272"/>
      <c r="P175" s="1272"/>
      <c r="Q175" s="1272"/>
    </row>
    <row r="176" spans="1:17" ht="15.75" outlineLevel="1" thickBot="1" x14ac:dyDescent="0.3">
      <c r="A176" s="966" t="s">
        <v>14</v>
      </c>
      <c r="B176" s="970" t="s">
        <v>15</v>
      </c>
      <c r="C176" s="967" t="s">
        <v>577</v>
      </c>
      <c r="D176" s="967" t="s">
        <v>578</v>
      </c>
      <c r="E176" s="967" t="s">
        <v>579</v>
      </c>
      <c r="F176" s="967" t="s">
        <v>580</v>
      </c>
      <c r="G176" s="967" t="s">
        <v>581</v>
      </c>
      <c r="H176" s="967" t="s">
        <v>582</v>
      </c>
      <c r="I176" s="967" t="s">
        <v>583</v>
      </c>
      <c r="J176" s="967" t="s">
        <v>584</v>
      </c>
      <c r="K176" s="967" t="s">
        <v>585</v>
      </c>
      <c r="L176" s="967" t="s">
        <v>586</v>
      </c>
      <c r="M176" s="967" t="s">
        <v>587</v>
      </c>
      <c r="N176" s="967" t="s">
        <v>588</v>
      </c>
      <c r="O176" s="1146" t="s">
        <v>638</v>
      </c>
      <c r="P176" s="1146" t="s">
        <v>639</v>
      </c>
      <c r="Q176" s="1171" t="s">
        <v>1</v>
      </c>
    </row>
    <row r="177" spans="1:17" ht="15.75" outlineLevel="1" thickTop="1" x14ac:dyDescent="0.25">
      <c r="A177" s="228" t="str">
        <f>'URSI CARANDIRU'!A9</f>
        <v>Médico Geriatra (consulta)  - 20hrs</v>
      </c>
      <c r="B177" s="605">
        <f>'URSI CARANDIRU'!B9</f>
        <v>231</v>
      </c>
      <c r="C177" s="915">
        <f>'URSI CARANDIRU'!C9</f>
        <v>219</v>
      </c>
      <c r="D177" s="915">
        <f>'URSI CARANDIRU'!D9</f>
        <v>306</v>
      </c>
      <c r="E177" s="915">
        <f>'URSI CARANDIRU'!E9</f>
        <v>271</v>
      </c>
      <c r="F177" s="915">
        <f>'URSI CARANDIRU'!F9</f>
        <v>175</v>
      </c>
      <c r="G177" s="915">
        <f>'URSI CARANDIRU'!G9</f>
        <v>182</v>
      </c>
      <c r="H177" s="915">
        <f>'URSI CARANDIRU'!H9</f>
        <v>237</v>
      </c>
      <c r="I177" s="106">
        <f>'URSI CARANDIRU'!I9</f>
        <v>211</v>
      </c>
      <c r="J177" s="885">
        <f>'URSI CARANDIRU'!J9</f>
        <v>235</v>
      </c>
      <c r="K177" s="885">
        <f>'URSI CARANDIRU'!K9</f>
        <v>131</v>
      </c>
      <c r="L177" s="885">
        <f>'URSI CARANDIRU'!L9</f>
        <v>129</v>
      </c>
      <c r="M177" s="885">
        <f>'URSI CARANDIRU'!M9</f>
        <v>253</v>
      </c>
      <c r="N177" s="885">
        <f>'URSI CARANDIRU'!N9</f>
        <v>280</v>
      </c>
      <c r="O177" s="1157">
        <f>'URSI CARANDIRU'!O9</f>
        <v>2772</v>
      </c>
      <c r="P177" s="1147">
        <f>'URSI CARANDIRU'!P9</f>
        <v>2629</v>
      </c>
      <c r="Q177" s="1173">
        <f>'URSI CARANDIRU'!Q9</f>
        <v>0.94841269841269837</v>
      </c>
    </row>
    <row r="178" spans="1:17" outlineLevel="1" x14ac:dyDescent="0.25">
      <c r="A178" s="228" t="str">
        <f>'URSI CARANDIRU'!A10</f>
        <v>Assistente Social (consulta) - 30hrs</v>
      </c>
      <c r="B178" s="605">
        <f>'URSI CARANDIRU'!B10</f>
        <v>200</v>
      </c>
      <c r="C178" s="915">
        <f>'URSI CARANDIRU'!C10</f>
        <v>145</v>
      </c>
      <c r="D178" s="915">
        <f>'URSI CARANDIRU'!D10</f>
        <v>168</v>
      </c>
      <c r="E178" s="915">
        <f>'URSI CARANDIRU'!E10</f>
        <v>125</v>
      </c>
      <c r="F178" s="915">
        <f>'URSI CARANDIRU'!F10</f>
        <v>187</v>
      </c>
      <c r="G178" s="915">
        <f>'URSI CARANDIRU'!G10</f>
        <v>133</v>
      </c>
      <c r="H178" s="915">
        <f>'URSI CARANDIRU'!H10</f>
        <v>203</v>
      </c>
      <c r="I178" s="106">
        <f>'URSI CARANDIRU'!I10</f>
        <v>218</v>
      </c>
      <c r="J178" s="885">
        <f>'URSI CARANDIRU'!J10</f>
        <v>211</v>
      </c>
      <c r="K178" s="885">
        <f>'URSI CARANDIRU'!K10</f>
        <v>151</v>
      </c>
      <c r="L178" s="885">
        <f>'URSI CARANDIRU'!L10</f>
        <v>198</v>
      </c>
      <c r="M178" s="885">
        <f>'URSI CARANDIRU'!M10</f>
        <v>177</v>
      </c>
      <c r="N178" s="885">
        <f>'URSI CARANDIRU'!N10</f>
        <v>180</v>
      </c>
      <c r="O178" s="1157">
        <f>'URSI CARANDIRU'!O10</f>
        <v>2400</v>
      </c>
      <c r="P178" s="1147">
        <f>'URSI CARANDIRU'!P10</f>
        <v>2096</v>
      </c>
      <c r="Q178" s="1173">
        <f>'URSI CARANDIRU'!Q10</f>
        <v>0.87333333333333329</v>
      </c>
    </row>
    <row r="179" spans="1:17" outlineLevel="1" x14ac:dyDescent="0.25">
      <c r="A179" s="228" t="str">
        <f>'URSI CARANDIRU'!A11</f>
        <v>Enfermeiro (consulta) 30hrs</v>
      </c>
      <c r="B179" s="605">
        <f>'URSI CARANDIRU'!B11</f>
        <v>240</v>
      </c>
      <c r="C179" s="915">
        <f>'URSI CARANDIRU'!C11</f>
        <v>121</v>
      </c>
      <c r="D179" s="915">
        <f>'URSI CARANDIRU'!D11</f>
        <v>98</v>
      </c>
      <c r="E179" s="915">
        <f>'URSI CARANDIRU'!E11</f>
        <v>147</v>
      </c>
      <c r="F179" s="915">
        <f>'URSI CARANDIRU'!F11</f>
        <v>132</v>
      </c>
      <c r="G179" s="915">
        <f>'URSI CARANDIRU'!G11</f>
        <v>228</v>
      </c>
      <c r="H179" s="915">
        <f>'URSI CARANDIRU'!H11</f>
        <v>241</v>
      </c>
      <c r="I179" s="106">
        <f>'URSI CARANDIRU'!I11</f>
        <v>300</v>
      </c>
      <c r="J179" s="885">
        <f>'URSI CARANDIRU'!J11</f>
        <v>274</v>
      </c>
      <c r="K179" s="885">
        <f>'URSI CARANDIRU'!K11</f>
        <v>241</v>
      </c>
      <c r="L179" s="885">
        <f>'URSI CARANDIRU'!L11</f>
        <v>259</v>
      </c>
      <c r="M179" s="885">
        <f>'URSI CARANDIRU'!M11</f>
        <v>262</v>
      </c>
      <c r="N179" s="885">
        <f>'URSI CARANDIRU'!N11</f>
        <v>177</v>
      </c>
      <c r="O179" s="1157">
        <f>'URSI CARANDIRU'!O11</f>
        <v>2880</v>
      </c>
      <c r="P179" s="1147">
        <f>'URSI CARANDIRU'!P11</f>
        <v>2480</v>
      </c>
      <c r="Q179" s="1173">
        <f>'URSI CARANDIRU'!Q11</f>
        <v>0.86111111111111116</v>
      </c>
    </row>
    <row r="180" spans="1:17" outlineLevel="1" x14ac:dyDescent="0.25">
      <c r="A180" s="228" t="str">
        <f>'URSI CARANDIRU'!A12</f>
        <v>Nutricionista (consulta) - 40hrs</v>
      </c>
      <c r="B180" s="605">
        <f>'URSI CARANDIRU'!B12</f>
        <v>108</v>
      </c>
      <c r="C180" s="915">
        <f>'URSI CARANDIRU'!C12</f>
        <v>122</v>
      </c>
      <c r="D180" s="915">
        <f>'URSI CARANDIRU'!D12</f>
        <v>122</v>
      </c>
      <c r="E180" s="915">
        <f>'URSI CARANDIRU'!E12</f>
        <v>115</v>
      </c>
      <c r="F180" s="915">
        <f>'URSI CARANDIRU'!F12</f>
        <v>113</v>
      </c>
      <c r="G180" s="915">
        <f>'URSI CARANDIRU'!G12</f>
        <v>112</v>
      </c>
      <c r="H180" s="915">
        <f>'URSI CARANDIRU'!H12</f>
        <v>40</v>
      </c>
      <c r="I180" s="106">
        <f>'URSI CARANDIRU'!I12</f>
        <v>118</v>
      </c>
      <c r="J180" s="885">
        <f>'URSI CARANDIRU'!J12</f>
        <v>116</v>
      </c>
      <c r="K180" s="885">
        <f>'URSI CARANDIRU'!K12</f>
        <v>111</v>
      </c>
      <c r="L180" s="885">
        <f>'URSI CARANDIRU'!L12</f>
        <v>113</v>
      </c>
      <c r="M180" s="885">
        <f>'URSI CARANDIRU'!M12</f>
        <v>107</v>
      </c>
      <c r="N180" s="885">
        <f>'URSI CARANDIRU'!N12</f>
        <v>47</v>
      </c>
      <c r="O180" s="1157">
        <f>'URSI CARANDIRU'!O12</f>
        <v>1296</v>
      </c>
      <c r="P180" s="1147">
        <f>'URSI CARANDIRU'!P12</f>
        <v>1236</v>
      </c>
      <c r="Q180" s="1173">
        <f>'URSI CARANDIRU'!Q12</f>
        <v>0.95370370370370372</v>
      </c>
    </row>
    <row r="181" spans="1:17" outlineLevel="1" x14ac:dyDescent="0.25">
      <c r="A181" s="228" t="str">
        <f>'URSI CARANDIRU'!A13</f>
        <v>Fisioterapeuta (consulta) - 30hrs</v>
      </c>
      <c r="B181" s="605">
        <f>'URSI CARANDIRU'!B13</f>
        <v>104</v>
      </c>
      <c r="C181" s="915">
        <f>'URSI CARANDIRU'!C13</f>
        <v>109</v>
      </c>
      <c r="D181" s="915">
        <f>'URSI CARANDIRU'!D13</f>
        <v>155</v>
      </c>
      <c r="E181" s="915">
        <f>'URSI CARANDIRU'!E13</f>
        <v>168</v>
      </c>
      <c r="F181" s="915">
        <f>'URSI CARANDIRU'!F13</f>
        <v>108</v>
      </c>
      <c r="G181" s="915">
        <f>'URSI CARANDIRU'!G13</f>
        <v>191</v>
      </c>
      <c r="H181" s="915">
        <f>'URSI CARANDIRU'!H13</f>
        <v>191</v>
      </c>
      <c r="I181" s="106">
        <f>'URSI CARANDIRU'!I13</f>
        <v>153</v>
      </c>
      <c r="J181" s="885">
        <f>'URSI CARANDIRU'!J13</f>
        <v>122</v>
      </c>
      <c r="K181" s="885">
        <f>'URSI CARANDIRU'!K13</f>
        <v>129</v>
      </c>
      <c r="L181" s="885">
        <f>'URSI CARANDIRU'!L13</f>
        <v>41</v>
      </c>
      <c r="M181" s="885">
        <f>'URSI CARANDIRU'!M13</f>
        <v>45</v>
      </c>
      <c r="N181" s="885">
        <f>'URSI CARANDIRU'!N13</f>
        <v>61</v>
      </c>
      <c r="O181" s="1157">
        <f>'URSI CARANDIRU'!O13</f>
        <v>1248</v>
      </c>
      <c r="P181" s="1147">
        <f>'URSI CARANDIRU'!P13</f>
        <v>1473</v>
      </c>
      <c r="Q181" s="1173">
        <f>'URSI CARANDIRU'!Q13</f>
        <v>1.1802884615384615</v>
      </c>
    </row>
    <row r="182" spans="1:17" outlineLevel="1" x14ac:dyDescent="0.25">
      <c r="A182" s="228" t="str">
        <f>'URSI CARANDIRU'!A14</f>
        <v>Terapeuta Ocupacional (consulta) - 30hrs</v>
      </c>
      <c r="B182" s="605">
        <f>'URSI CARANDIRU'!B14</f>
        <v>52</v>
      </c>
      <c r="C182" s="915">
        <f>'URSI CARANDIRU'!C14</f>
        <v>60</v>
      </c>
      <c r="D182" s="915">
        <f>'URSI CARANDIRU'!D14</f>
        <v>76</v>
      </c>
      <c r="E182" s="915">
        <f>'URSI CARANDIRU'!E14</f>
        <v>54</v>
      </c>
      <c r="F182" s="915">
        <f>'URSI CARANDIRU'!F14</f>
        <v>60</v>
      </c>
      <c r="G182" s="915">
        <f>'URSI CARANDIRU'!G14</f>
        <v>58</v>
      </c>
      <c r="H182" s="915">
        <f>'URSI CARANDIRU'!H14</f>
        <v>59</v>
      </c>
      <c r="I182" s="106">
        <f>'URSI CARANDIRU'!I14</f>
        <v>10</v>
      </c>
      <c r="J182" s="885">
        <f>'URSI CARANDIRU'!J14</f>
        <v>58</v>
      </c>
      <c r="K182" s="885">
        <f>'URSI CARANDIRU'!K14</f>
        <v>31</v>
      </c>
      <c r="L182" s="885">
        <f>'URSI CARANDIRU'!L14</f>
        <v>0</v>
      </c>
      <c r="M182" s="885">
        <f>'URSI CARANDIRU'!M14</f>
        <v>0</v>
      </c>
      <c r="N182" s="885">
        <f>'URSI CARANDIRU'!N14</f>
        <v>0</v>
      </c>
      <c r="O182" s="1157">
        <f>'URSI CARANDIRU'!O14</f>
        <v>624</v>
      </c>
      <c r="P182" s="1147">
        <f>'URSI CARANDIRU'!P14</f>
        <v>466</v>
      </c>
      <c r="Q182" s="1173">
        <f>'URSI CARANDIRU'!Q14</f>
        <v>0.74679487179487181</v>
      </c>
    </row>
    <row r="183" spans="1:17" ht="15.75" outlineLevel="1" thickBot="1" x14ac:dyDescent="0.3">
      <c r="A183" s="817" t="str">
        <f>'URSI CARANDIRU'!A15</f>
        <v>Psicólogo (consulta) - 40hrs</v>
      </c>
      <c r="B183" s="971">
        <f>'URSI CARANDIRU'!B15</f>
        <v>81</v>
      </c>
      <c r="C183" s="916">
        <f>'URSI CARANDIRU'!C15</f>
        <v>112</v>
      </c>
      <c r="D183" s="916">
        <f>'URSI CARANDIRU'!D15</f>
        <v>117</v>
      </c>
      <c r="E183" s="916">
        <f>'URSI CARANDIRU'!E15</f>
        <v>104</v>
      </c>
      <c r="F183" s="916">
        <f>'URSI CARANDIRU'!F15</f>
        <v>111</v>
      </c>
      <c r="G183" s="916">
        <f>'URSI CARANDIRU'!G15</f>
        <v>106</v>
      </c>
      <c r="H183" s="916">
        <f>'URSI CARANDIRU'!H15</f>
        <v>114</v>
      </c>
      <c r="I183" s="779">
        <f>'URSI CARANDIRU'!I15</f>
        <v>115</v>
      </c>
      <c r="J183" s="886">
        <f>'URSI CARANDIRU'!J15</f>
        <v>90</v>
      </c>
      <c r="K183" s="886">
        <f>'URSI CARANDIRU'!K15</f>
        <v>13</v>
      </c>
      <c r="L183" s="886">
        <f>'URSI CARANDIRU'!L15</f>
        <v>46</v>
      </c>
      <c r="M183" s="886">
        <f>'URSI CARANDIRU'!M15</f>
        <v>89</v>
      </c>
      <c r="N183" s="886">
        <f>'URSI CARANDIRU'!N15</f>
        <v>99</v>
      </c>
      <c r="O183" s="1158">
        <f>'URSI CARANDIRU'!O15</f>
        <v>972</v>
      </c>
      <c r="P183" s="892">
        <f>'URSI CARANDIRU'!P15</f>
        <v>1116</v>
      </c>
      <c r="Q183" s="1174">
        <f>'URSI CARANDIRU'!Q15</f>
        <v>1.1481481481481481</v>
      </c>
    </row>
    <row r="184" spans="1:17" ht="15.75" outlineLevel="1" thickBot="1" x14ac:dyDescent="0.3">
      <c r="A184" s="835" t="str">
        <f>'URSI CARANDIRU'!A16</f>
        <v>SOMA</v>
      </c>
      <c r="B184" s="600">
        <f>'URSI CARANDIRU'!B16</f>
        <v>1016</v>
      </c>
      <c r="C184" s="917">
        <f>'URSI CARANDIRU'!C16</f>
        <v>888</v>
      </c>
      <c r="D184" s="917">
        <f>'URSI CARANDIRU'!D16</f>
        <v>1042</v>
      </c>
      <c r="E184" s="917">
        <f>'URSI CARANDIRU'!E16</f>
        <v>984</v>
      </c>
      <c r="F184" s="917">
        <f>'URSI CARANDIRU'!F16</f>
        <v>886</v>
      </c>
      <c r="G184" s="917">
        <f>'URSI CARANDIRU'!G16</f>
        <v>1010</v>
      </c>
      <c r="H184" s="917">
        <f>'URSI CARANDIRU'!H16</f>
        <v>1085</v>
      </c>
      <c r="I184" s="374">
        <f>'URSI CARANDIRU'!I16</f>
        <v>1125</v>
      </c>
      <c r="J184" s="653">
        <f>'URSI CARANDIRU'!J16</f>
        <v>1106</v>
      </c>
      <c r="K184" s="653">
        <f>'URSI CARANDIRU'!K16</f>
        <v>807</v>
      </c>
      <c r="L184" s="653">
        <f>'URSI CARANDIRU'!L16</f>
        <v>786</v>
      </c>
      <c r="M184" s="653">
        <f>'URSI CARANDIRU'!M16</f>
        <v>933</v>
      </c>
      <c r="N184" s="653">
        <f>'URSI CARANDIRU'!N16</f>
        <v>844</v>
      </c>
      <c r="O184" s="1148">
        <f>'URSI CARANDIRU'!O16</f>
        <v>12192</v>
      </c>
      <c r="P184" s="1148">
        <f>'URSI CARANDIRU'!P16</f>
        <v>11496</v>
      </c>
      <c r="Q184" s="1175">
        <f>'URSI CARANDIRU'!Q16</f>
        <v>0.94291338582677164</v>
      </c>
    </row>
    <row r="186" spans="1:17" ht="16.5" thickBot="1" x14ac:dyDescent="0.3">
      <c r="A186" s="1271" t="s">
        <v>608</v>
      </c>
      <c r="B186" s="1272"/>
      <c r="C186" s="1272"/>
      <c r="D186" s="1272"/>
      <c r="E186" s="1272"/>
      <c r="F186" s="1272"/>
      <c r="G186" s="1272"/>
      <c r="H186" s="1272"/>
      <c r="I186" s="1272"/>
      <c r="J186" s="1272"/>
      <c r="K186" s="1272"/>
      <c r="L186" s="1272"/>
      <c r="M186" s="1272"/>
      <c r="N186" s="1272"/>
      <c r="O186" s="1272"/>
      <c r="P186" s="1272"/>
      <c r="Q186" s="1272"/>
    </row>
    <row r="187" spans="1:17" ht="15.75" outlineLevel="1" thickBot="1" x14ac:dyDescent="0.3">
      <c r="A187" s="996" t="s">
        <v>14</v>
      </c>
      <c r="B187" s="997" t="s">
        <v>15</v>
      </c>
      <c r="C187" s="967" t="s">
        <v>577</v>
      </c>
      <c r="D187" s="967" t="s">
        <v>578</v>
      </c>
      <c r="E187" s="967" t="s">
        <v>579</v>
      </c>
      <c r="F187" s="967" t="s">
        <v>580</v>
      </c>
      <c r="G187" s="967" t="s">
        <v>581</v>
      </c>
      <c r="H187" s="967" t="s">
        <v>582</v>
      </c>
      <c r="I187" s="967" t="s">
        <v>583</v>
      </c>
      <c r="J187" s="967" t="s">
        <v>584</v>
      </c>
      <c r="K187" s="967" t="s">
        <v>585</v>
      </c>
      <c r="L187" s="967" t="s">
        <v>586</v>
      </c>
      <c r="M187" s="967" t="s">
        <v>587</v>
      </c>
      <c r="N187" s="967" t="s">
        <v>588</v>
      </c>
      <c r="O187" s="1146" t="s">
        <v>638</v>
      </c>
      <c r="P187" s="1146" t="s">
        <v>639</v>
      </c>
      <c r="Q187" s="1171" t="s">
        <v>1</v>
      </c>
    </row>
    <row r="188" spans="1:17" ht="15.75" outlineLevel="1" thickTop="1" x14ac:dyDescent="0.25">
      <c r="A188" s="854" t="s">
        <v>397</v>
      </c>
      <c r="B188" s="849">
        <f>'UBS Vila Maria P Gnecco'!B9</f>
        <v>576</v>
      </c>
      <c r="C188" s="919">
        <f>'UBS Vila Maria P Gnecco'!C9</f>
        <v>333</v>
      </c>
      <c r="D188" s="919">
        <f>'UBS Vila Maria P Gnecco'!D9</f>
        <v>363</v>
      </c>
      <c r="E188" s="919">
        <f>'UBS Vila Maria P Gnecco'!E9</f>
        <v>337</v>
      </c>
      <c r="F188" s="919">
        <f>'UBS Vila Maria P Gnecco'!F9</f>
        <v>74</v>
      </c>
      <c r="G188" s="919">
        <f>'UBS Vila Maria P Gnecco'!G9</f>
        <v>60</v>
      </c>
      <c r="H188" s="919">
        <f>'UBS Vila Maria P Gnecco'!H9</f>
        <v>37</v>
      </c>
      <c r="I188" s="850">
        <f>'UBS Vila Maria P Gnecco'!I9</f>
        <v>66</v>
      </c>
      <c r="J188" s="995">
        <f>'UBS Vila Maria P Gnecco'!J9</f>
        <v>117</v>
      </c>
      <c r="K188" s="995">
        <f>'UBS Vila Maria P Gnecco'!K9</f>
        <v>217</v>
      </c>
      <c r="L188" s="995">
        <f>'UBS Vila Maria P Gnecco'!L9</f>
        <v>261</v>
      </c>
      <c r="M188" s="995">
        <f>'UBS Vila Maria P Gnecco'!M9</f>
        <v>299</v>
      </c>
      <c r="N188" s="995">
        <f>'UBS Vila Maria P Gnecco'!N9</f>
        <v>204</v>
      </c>
      <c r="O188" s="995">
        <f>'UBS Vila Maria P Gnecco'!O9</f>
        <v>6912</v>
      </c>
      <c r="P188" s="995">
        <f>'UBS Vila Maria P Gnecco'!P9</f>
        <v>2368</v>
      </c>
      <c r="Q188" s="1183">
        <f>'UBS Vila Maria P Gnecco'!Q9</f>
        <v>0.34259259259259262</v>
      </c>
    </row>
    <row r="189" spans="1:17" outlineLevel="1" x14ac:dyDescent="0.25">
      <c r="A189" s="228" t="s">
        <v>9</v>
      </c>
      <c r="B189" s="605">
        <f>'UBS Vila Maria P Gnecco'!B10</f>
        <v>2016</v>
      </c>
      <c r="C189" s="915">
        <f>'UBS Vila Maria P Gnecco'!C10</f>
        <v>615</v>
      </c>
      <c r="D189" s="915">
        <f>'UBS Vila Maria P Gnecco'!D10</f>
        <v>686</v>
      </c>
      <c r="E189" s="915">
        <f>'UBS Vila Maria P Gnecco'!E10</f>
        <v>541</v>
      </c>
      <c r="F189" s="915">
        <f>'UBS Vila Maria P Gnecco'!F10</f>
        <v>54</v>
      </c>
      <c r="G189" s="915">
        <f>'UBS Vila Maria P Gnecco'!G10</f>
        <v>25</v>
      </c>
      <c r="H189" s="915">
        <f>'UBS Vila Maria P Gnecco'!H10</f>
        <v>3</v>
      </c>
      <c r="I189" s="106">
        <f>'UBS Vila Maria P Gnecco'!I10</f>
        <v>2</v>
      </c>
      <c r="J189" s="885">
        <f>'UBS Vila Maria P Gnecco'!J10</f>
        <v>73</v>
      </c>
      <c r="K189" s="885">
        <f>'UBS Vila Maria P Gnecco'!K10</f>
        <v>271</v>
      </c>
      <c r="L189" s="885">
        <f>'UBS Vila Maria P Gnecco'!L10</f>
        <v>516</v>
      </c>
      <c r="M189" s="885">
        <f>'UBS Vila Maria P Gnecco'!M10</f>
        <v>535</v>
      </c>
      <c r="N189" s="885">
        <f>'UBS Vila Maria P Gnecco'!N10</f>
        <v>449</v>
      </c>
      <c r="O189" s="1157">
        <f>'UBS Vila Maria P Gnecco'!O10</f>
        <v>24192</v>
      </c>
      <c r="P189" s="1147">
        <f>'UBS Vila Maria P Gnecco'!P10</f>
        <v>3770</v>
      </c>
      <c r="Q189" s="1173">
        <f>'UBS Vila Maria P Gnecco'!Q10</f>
        <v>0.1558366402116402</v>
      </c>
    </row>
    <row r="190" spans="1:17" outlineLevel="1" x14ac:dyDescent="0.25">
      <c r="A190" s="228" t="s">
        <v>10</v>
      </c>
      <c r="B190" s="605">
        <f>'UBS Vila Maria P Gnecco'!B11</f>
        <v>789</v>
      </c>
      <c r="C190" s="915">
        <f>'UBS Vila Maria P Gnecco'!C11</f>
        <v>498</v>
      </c>
      <c r="D190" s="915">
        <f>'UBS Vila Maria P Gnecco'!D11</f>
        <v>605</v>
      </c>
      <c r="E190" s="915">
        <f>'UBS Vila Maria P Gnecco'!E11</f>
        <v>777</v>
      </c>
      <c r="F190" s="915">
        <f>'UBS Vila Maria P Gnecco'!F11</f>
        <v>546</v>
      </c>
      <c r="G190" s="915">
        <f>'UBS Vila Maria P Gnecco'!G11</f>
        <v>632</v>
      </c>
      <c r="H190" s="915">
        <f>'UBS Vila Maria P Gnecco'!H11</f>
        <v>722</v>
      </c>
      <c r="I190" s="106">
        <f>'UBS Vila Maria P Gnecco'!I11</f>
        <v>726</v>
      </c>
      <c r="J190" s="885">
        <f>'UBS Vila Maria P Gnecco'!J11</f>
        <v>805</v>
      </c>
      <c r="K190" s="885">
        <f>'UBS Vila Maria P Gnecco'!K11</f>
        <v>521</v>
      </c>
      <c r="L190" s="885">
        <f>'UBS Vila Maria P Gnecco'!L11</f>
        <v>551</v>
      </c>
      <c r="M190" s="885">
        <f>'UBS Vila Maria P Gnecco'!M11</f>
        <v>692</v>
      </c>
      <c r="N190" s="885">
        <f>'UBS Vila Maria P Gnecco'!N11</f>
        <v>632</v>
      </c>
      <c r="O190" s="1157">
        <f>'UBS Vila Maria P Gnecco'!O11</f>
        <v>9468</v>
      </c>
      <c r="P190" s="1147">
        <f>'UBS Vila Maria P Gnecco'!P11</f>
        <v>7707</v>
      </c>
      <c r="Q190" s="1173">
        <f>'UBS Vila Maria P Gnecco'!Q11</f>
        <v>0.81400506970849174</v>
      </c>
    </row>
    <row r="191" spans="1:17" outlineLevel="1" x14ac:dyDescent="0.25">
      <c r="A191" s="228" t="s">
        <v>42</v>
      </c>
      <c r="B191" s="605">
        <f>'UBS Vila Maria P Gnecco'!B12</f>
        <v>395</v>
      </c>
      <c r="C191" s="915">
        <f>'UBS Vila Maria P Gnecco'!C12</f>
        <v>179</v>
      </c>
      <c r="D191" s="915">
        <f>'UBS Vila Maria P Gnecco'!D12</f>
        <v>280</v>
      </c>
      <c r="E191" s="915">
        <f>'UBS Vila Maria P Gnecco'!E12</f>
        <v>195</v>
      </c>
      <c r="F191" s="915">
        <f>'UBS Vila Maria P Gnecco'!F12</f>
        <v>129</v>
      </c>
      <c r="G191" s="915">
        <f>'UBS Vila Maria P Gnecco'!G12</f>
        <v>180</v>
      </c>
      <c r="H191" s="915">
        <f>'UBS Vila Maria P Gnecco'!H12</f>
        <v>159</v>
      </c>
      <c r="I191" s="106">
        <f>'UBS Vila Maria P Gnecco'!I12</f>
        <v>146</v>
      </c>
      <c r="J191" s="885">
        <f>'UBS Vila Maria P Gnecco'!J12</f>
        <v>302</v>
      </c>
      <c r="K191" s="885">
        <f>'UBS Vila Maria P Gnecco'!K12</f>
        <v>216</v>
      </c>
      <c r="L191" s="885">
        <f>'UBS Vila Maria P Gnecco'!L12</f>
        <v>240</v>
      </c>
      <c r="M191" s="885">
        <f>'UBS Vila Maria P Gnecco'!M12</f>
        <v>245</v>
      </c>
      <c r="N191" s="885">
        <f>'UBS Vila Maria P Gnecco'!N12</f>
        <v>119</v>
      </c>
      <c r="O191" s="1157">
        <f>'UBS Vila Maria P Gnecco'!O12</f>
        <v>4740</v>
      </c>
      <c r="P191" s="1147">
        <f>'UBS Vila Maria P Gnecco'!P12</f>
        <v>2390</v>
      </c>
      <c r="Q191" s="1173">
        <f>'UBS Vila Maria P Gnecco'!Q12</f>
        <v>0.50421940928270037</v>
      </c>
    </row>
    <row r="192" spans="1:17" outlineLevel="1" x14ac:dyDescent="0.25">
      <c r="A192" s="827" t="s">
        <v>12</v>
      </c>
      <c r="B192" s="978">
        <f>'UBS Vila Maria P Gnecco'!B13</f>
        <v>125</v>
      </c>
      <c r="C192" s="927">
        <f>'UBS Vila Maria P Gnecco'!C13</f>
        <v>146</v>
      </c>
      <c r="D192" s="927">
        <f>'UBS Vila Maria P Gnecco'!D13</f>
        <v>112</v>
      </c>
      <c r="E192" s="927">
        <f>'UBS Vila Maria P Gnecco'!E13</f>
        <v>142</v>
      </c>
      <c r="F192" s="927">
        <f>'UBS Vila Maria P Gnecco'!F13</f>
        <v>132</v>
      </c>
      <c r="G192" s="927">
        <f>'UBS Vila Maria P Gnecco'!G13</f>
        <v>78</v>
      </c>
      <c r="H192" s="927">
        <f>'UBS Vila Maria P Gnecco'!H13</f>
        <v>131</v>
      </c>
      <c r="I192" s="863">
        <f>'UBS Vila Maria P Gnecco'!I13</f>
        <v>131</v>
      </c>
      <c r="J192" s="892">
        <f>'UBS Vila Maria P Gnecco'!J13</f>
        <v>126</v>
      </c>
      <c r="K192" s="892">
        <f>'UBS Vila Maria P Gnecco'!K13</f>
        <v>68</v>
      </c>
      <c r="L192" s="892">
        <f>'UBS Vila Maria P Gnecco'!L13</f>
        <v>103</v>
      </c>
      <c r="M192" s="892">
        <f>'UBS Vila Maria P Gnecco'!M13</f>
        <v>129</v>
      </c>
      <c r="N192" s="892">
        <f>'UBS Vila Maria P Gnecco'!N13</f>
        <v>115</v>
      </c>
      <c r="O192" s="1158">
        <f>'UBS Vila Maria P Gnecco'!O13</f>
        <v>1500</v>
      </c>
      <c r="P192" s="892">
        <f>'UBS Vila Maria P Gnecco'!P13</f>
        <v>1413</v>
      </c>
      <c r="Q192" s="1173">
        <f>'UBS Vila Maria P Gnecco'!Q13</f>
        <v>0.94199999999999995</v>
      </c>
    </row>
    <row r="193" spans="1:17" ht="15.75" outlineLevel="1" thickBot="1" x14ac:dyDescent="0.3">
      <c r="A193" s="817" t="s">
        <v>13</v>
      </c>
      <c r="B193" s="971">
        <f>'UBS Vila Maria P Gnecco'!B14</f>
        <v>395</v>
      </c>
      <c r="C193" s="916">
        <f>'UBS Vila Maria P Gnecco'!C14</f>
        <v>162</v>
      </c>
      <c r="D193" s="916">
        <f>'UBS Vila Maria P Gnecco'!D14</f>
        <v>173</v>
      </c>
      <c r="E193" s="916">
        <f>'UBS Vila Maria P Gnecco'!E14</f>
        <v>154</v>
      </c>
      <c r="F193" s="916">
        <f>'UBS Vila Maria P Gnecco'!F14</f>
        <v>161</v>
      </c>
      <c r="G193" s="916">
        <f>'UBS Vila Maria P Gnecco'!G14</f>
        <v>154</v>
      </c>
      <c r="H193" s="916">
        <f>'UBS Vila Maria P Gnecco'!H14</f>
        <v>186</v>
      </c>
      <c r="I193" s="779">
        <f>'UBS Vila Maria P Gnecco'!I14</f>
        <v>247</v>
      </c>
      <c r="J193" s="886">
        <f>'UBS Vila Maria P Gnecco'!J14</f>
        <v>226</v>
      </c>
      <c r="K193" s="886">
        <f>'UBS Vila Maria P Gnecco'!K14</f>
        <v>257</v>
      </c>
      <c r="L193" s="886">
        <f>'UBS Vila Maria P Gnecco'!L14</f>
        <v>297</v>
      </c>
      <c r="M193" s="886">
        <f>'UBS Vila Maria P Gnecco'!M14</f>
        <v>289</v>
      </c>
      <c r="N193" s="886">
        <f>'UBS Vila Maria P Gnecco'!N14</f>
        <v>275</v>
      </c>
      <c r="O193" s="1158">
        <f>'UBS Vila Maria P Gnecco'!O14</f>
        <v>4740</v>
      </c>
      <c r="P193" s="892">
        <f>'UBS Vila Maria P Gnecco'!P14</f>
        <v>2581</v>
      </c>
      <c r="Q193" s="1174">
        <f>'UBS Vila Maria P Gnecco'!Q14</f>
        <v>0.54451476793248943</v>
      </c>
    </row>
    <row r="194" spans="1:17" ht="15.75" outlineLevel="1" thickBot="1" x14ac:dyDescent="0.3">
      <c r="A194" s="835" t="s">
        <v>7</v>
      </c>
      <c r="B194" s="979">
        <f>'UBS Vila Maria P Gnecco'!B15</f>
        <v>4296</v>
      </c>
      <c r="C194" s="928">
        <f>'UBS Vila Maria P Gnecco'!C15</f>
        <v>1933</v>
      </c>
      <c r="D194" s="928">
        <f>'UBS Vila Maria P Gnecco'!D15</f>
        <v>2219</v>
      </c>
      <c r="E194" s="928">
        <f>'UBS Vila Maria P Gnecco'!E15</f>
        <v>2146</v>
      </c>
      <c r="F194" s="928">
        <f>'UBS Vila Maria P Gnecco'!F15</f>
        <v>1096</v>
      </c>
      <c r="G194" s="928">
        <f>'UBS Vila Maria P Gnecco'!G15</f>
        <v>1129</v>
      </c>
      <c r="H194" s="928">
        <f>'UBS Vila Maria P Gnecco'!H15</f>
        <v>1238</v>
      </c>
      <c r="I194" s="811">
        <f>'UBS Vila Maria P Gnecco'!I15</f>
        <v>1318</v>
      </c>
      <c r="J194" s="814">
        <f>'UBS Vila Maria P Gnecco'!J15</f>
        <v>1649</v>
      </c>
      <c r="K194" s="814">
        <f>'UBS Vila Maria P Gnecco'!K15</f>
        <v>1550</v>
      </c>
      <c r="L194" s="814">
        <f>'UBS Vila Maria P Gnecco'!L15</f>
        <v>1968</v>
      </c>
      <c r="M194" s="814">
        <f>'UBS Vila Maria P Gnecco'!M15</f>
        <v>2189</v>
      </c>
      <c r="N194" s="814">
        <f>'UBS Vila Maria P Gnecco'!N15</f>
        <v>1794</v>
      </c>
      <c r="O194" s="1148">
        <f>'UBS Vila Maria P Gnecco'!O15</f>
        <v>51552</v>
      </c>
      <c r="P194" s="1148">
        <f>'UBS Vila Maria P Gnecco'!P15</f>
        <v>20229</v>
      </c>
      <c r="Q194" s="1175">
        <f>'UBS Vila Maria P Gnecco'!Q15</f>
        <v>0.39239990689013038</v>
      </c>
    </row>
    <row r="196" spans="1:17" ht="16.5" thickBot="1" x14ac:dyDescent="0.3">
      <c r="A196" s="1271" t="s">
        <v>609</v>
      </c>
      <c r="B196" s="1272"/>
      <c r="C196" s="1272"/>
      <c r="D196" s="1272"/>
      <c r="E196" s="1272"/>
      <c r="F196" s="1272"/>
      <c r="G196" s="1272"/>
      <c r="H196" s="1272"/>
      <c r="I196" s="1272"/>
      <c r="J196" s="1272"/>
      <c r="K196" s="1272"/>
      <c r="L196" s="1272"/>
      <c r="M196" s="1272"/>
      <c r="N196" s="1272"/>
      <c r="O196" s="1272"/>
      <c r="P196" s="1272"/>
      <c r="Q196" s="1272"/>
    </row>
    <row r="197" spans="1:17" ht="15.75" outlineLevel="1" thickBot="1" x14ac:dyDescent="0.3">
      <c r="A197" s="966" t="s">
        <v>14</v>
      </c>
      <c r="B197" s="970" t="s">
        <v>15</v>
      </c>
      <c r="C197" s="967" t="s">
        <v>577</v>
      </c>
      <c r="D197" s="967" t="s">
        <v>578</v>
      </c>
      <c r="E197" s="967" t="s">
        <v>579</v>
      </c>
      <c r="F197" s="967" t="s">
        <v>580</v>
      </c>
      <c r="G197" s="967" t="s">
        <v>581</v>
      </c>
      <c r="H197" s="967" t="s">
        <v>582</v>
      </c>
      <c r="I197" s="967" t="s">
        <v>583</v>
      </c>
      <c r="J197" s="967" t="s">
        <v>584</v>
      </c>
      <c r="K197" s="967" t="s">
        <v>585</v>
      </c>
      <c r="L197" s="967" t="s">
        <v>586</v>
      </c>
      <c r="M197" s="967" t="s">
        <v>587</v>
      </c>
      <c r="N197" s="967" t="s">
        <v>588</v>
      </c>
      <c r="O197" s="1146" t="s">
        <v>638</v>
      </c>
      <c r="P197" s="1146" t="s">
        <v>639</v>
      </c>
      <c r="Q197" s="1171" t="s">
        <v>1</v>
      </c>
    </row>
    <row r="198" spans="1:17" ht="15.75" outlineLevel="1" thickTop="1" x14ac:dyDescent="0.25">
      <c r="A198" s="228" t="s">
        <v>10</v>
      </c>
      <c r="B198" s="605">
        <f>'UBS Jardim Julieta'!B9</f>
        <v>789</v>
      </c>
      <c r="C198" s="915">
        <f>'UBS Jardim Julieta'!C9</f>
        <v>331</v>
      </c>
      <c r="D198" s="915">
        <f>'UBS Jardim Julieta'!D9</f>
        <v>54</v>
      </c>
      <c r="E198" s="915">
        <f>'UBS Jardim Julieta'!E9</f>
        <v>80</v>
      </c>
      <c r="F198" s="915">
        <f>'UBS Jardim Julieta'!F9</f>
        <v>142</v>
      </c>
      <c r="G198" s="915">
        <f>'UBS Jardim Julieta'!G9</f>
        <v>283</v>
      </c>
      <c r="H198" s="915">
        <f>'UBS Jardim Julieta'!H9</f>
        <v>275</v>
      </c>
      <c r="I198" s="106">
        <f>'UBS Jardim Julieta'!I9</f>
        <v>244</v>
      </c>
      <c r="J198" s="885">
        <f>'UBS Jardim Julieta'!J9</f>
        <v>319</v>
      </c>
      <c r="K198" s="885">
        <f>'UBS Jardim Julieta'!K9</f>
        <v>117</v>
      </c>
      <c r="L198" s="885">
        <f>'UBS Jardim Julieta'!L9</f>
        <v>226</v>
      </c>
      <c r="M198" s="885">
        <f>'UBS Jardim Julieta'!M9</f>
        <v>328</v>
      </c>
      <c r="N198" s="885">
        <f>'UBS Jardim Julieta'!N9</f>
        <v>352</v>
      </c>
      <c r="O198" s="1157">
        <f>'UBS Jardim Julieta'!O9</f>
        <v>9468</v>
      </c>
      <c r="P198" s="1147">
        <f>'UBS Jardim Julieta'!P9</f>
        <v>2751</v>
      </c>
      <c r="Q198" s="1173">
        <f>'UBS Jardim Julieta'!Q9</f>
        <v>0.29055766793409377</v>
      </c>
    </row>
    <row r="199" spans="1:17" outlineLevel="1" x14ac:dyDescent="0.25">
      <c r="A199" s="876" t="s">
        <v>42</v>
      </c>
      <c r="B199" s="980">
        <f>'UBS Jardim Julieta'!B10</f>
        <v>395</v>
      </c>
      <c r="C199" s="927">
        <f>'UBS Jardim Julieta'!C10</f>
        <v>214</v>
      </c>
      <c r="D199" s="927">
        <f>'UBS Jardim Julieta'!D10</f>
        <v>224</v>
      </c>
      <c r="E199" s="927">
        <f>'UBS Jardim Julieta'!E10</f>
        <v>195</v>
      </c>
      <c r="F199" s="927">
        <f>'UBS Jardim Julieta'!F10</f>
        <v>170</v>
      </c>
      <c r="G199" s="927">
        <f>'UBS Jardim Julieta'!G10</f>
        <v>159</v>
      </c>
      <c r="H199" s="927">
        <f>'UBS Jardim Julieta'!H10</f>
        <v>166</v>
      </c>
      <c r="I199" s="863">
        <f>'UBS Jardim Julieta'!I10</f>
        <v>190</v>
      </c>
      <c r="J199" s="892">
        <f>'UBS Jardim Julieta'!J10</f>
        <v>107</v>
      </c>
      <c r="K199" s="892">
        <f>'UBS Jardim Julieta'!K10</f>
        <v>187</v>
      </c>
      <c r="L199" s="892">
        <f>'UBS Jardim Julieta'!L10</f>
        <v>211</v>
      </c>
      <c r="M199" s="892">
        <f>'UBS Jardim Julieta'!M10</f>
        <v>184</v>
      </c>
      <c r="N199" s="892">
        <f>'UBS Jardim Julieta'!N10</f>
        <v>292</v>
      </c>
      <c r="O199" s="1158">
        <f>'UBS Jardim Julieta'!O10</f>
        <v>4740</v>
      </c>
      <c r="P199" s="892">
        <f>'UBS Jardim Julieta'!P10</f>
        <v>2299</v>
      </c>
      <c r="Q199" s="1188">
        <f>'UBS Jardim Julieta'!Q10</f>
        <v>0.4850210970464135</v>
      </c>
    </row>
    <row r="200" spans="1:17" outlineLevel="1" x14ac:dyDescent="0.25">
      <c r="A200" s="877" t="s">
        <v>13</v>
      </c>
      <c r="B200" s="981">
        <f>'UBS Jardim Julieta'!B11</f>
        <v>395</v>
      </c>
      <c r="C200" s="929">
        <f>'UBS Jardim Julieta'!C11</f>
        <v>222</v>
      </c>
      <c r="D200" s="929">
        <f>'UBS Jardim Julieta'!D11</f>
        <v>157</v>
      </c>
      <c r="E200" s="929">
        <f>'UBS Jardim Julieta'!E11</f>
        <v>109</v>
      </c>
      <c r="F200" s="929">
        <f>'UBS Jardim Julieta'!F11</f>
        <v>90</v>
      </c>
      <c r="G200" s="929">
        <f>'UBS Jardim Julieta'!G11</f>
        <v>91</v>
      </c>
      <c r="H200" s="929">
        <f>'UBS Jardim Julieta'!H11</f>
        <v>109</v>
      </c>
      <c r="I200" s="875">
        <f>'UBS Jardim Julieta'!I11</f>
        <v>123</v>
      </c>
      <c r="J200" s="893">
        <f>'UBS Jardim Julieta'!J11</f>
        <v>117</v>
      </c>
      <c r="K200" s="893">
        <f>'UBS Jardim Julieta'!K11</f>
        <v>76</v>
      </c>
      <c r="L200" s="893">
        <f>'UBS Jardim Julieta'!L11</f>
        <v>125</v>
      </c>
      <c r="M200" s="893">
        <f>'UBS Jardim Julieta'!M11</f>
        <v>167</v>
      </c>
      <c r="N200" s="893">
        <f>'UBS Jardim Julieta'!N11</f>
        <v>276</v>
      </c>
      <c r="O200" s="1159">
        <f>'UBS Jardim Julieta'!O11</f>
        <v>4740</v>
      </c>
      <c r="P200" s="893">
        <f>'UBS Jardim Julieta'!P11</f>
        <v>1662</v>
      </c>
      <c r="Q200" s="1189">
        <f>'UBS Jardim Julieta'!Q11</f>
        <v>0.35063291139240504</v>
      </c>
    </row>
    <row r="201" spans="1:17" ht="15.75" outlineLevel="1" thickBot="1" x14ac:dyDescent="0.3">
      <c r="A201" s="874" t="s">
        <v>12</v>
      </c>
      <c r="B201" s="981">
        <f>'UBS Jardim Julieta'!B12</f>
        <v>125</v>
      </c>
      <c r="C201" s="929">
        <f>'UBS Jardim Julieta'!C12</f>
        <v>76</v>
      </c>
      <c r="D201" s="929">
        <f>'UBS Jardim Julieta'!D12</f>
        <v>42</v>
      </c>
      <c r="E201" s="929">
        <f>'UBS Jardim Julieta'!E12</f>
        <v>65</v>
      </c>
      <c r="F201" s="929">
        <f>'UBS Jardim Julieta'!F12</f>
        <v>98</v>
      </c>
      <c r="G201" s="929">
        <f>'UBS Jardim Julieta'!G12</f>
        <v>97</v>
      </c>
      <c r="H201" s="929">
        <f>'UBS Jardim Julieta'!H12</f>
        <v>97</v>
      </c>
      <c r="I201" s="875">
        <f>'UBS Jardim Julieta'!I12</f>
        <v>110</v>
      </c>
      <c r="J201" s="893">
        <f>'UBS Jardim Julieta'!J12</f>
        <v>122</v>
      </c>
      <c r="K201" s="893">
        <f>'UBS Jardim Julieta'!K12</f>
        <v>106</v>
      </c>
      <c r="L201" s="893">
        <f>'UBS Jardim Julieta'!L12</f>
        <v>110</v>
      </c>
      <c r="M201" s="893">
        <f>'UBS Jardim Julieta'!M12</f>
        <v>114</v>
      </c>
      <c r="N201" s="893">
        <f>'UBS Jardim Julieta'!N12</f>
        <v>79</v>
      </c>
      <c r="O201" s="1159">
        <f>'UBS Jardim Julieta'!O12</f>
        <v>1500</v>
      </c>
      <c r="P201" s="893">
        <f>'UBS Jardim Julieta'!P12</f>
        <v>1116</v>
      </c>
      <c r="Q201" s="1189">
        <f>'UBS Jardim Julieta'!Q12</f>
        <v>0.74399999999999999</v>
      </c>
    </row>
    <row r="202" spans="1:17" ht="15.75" outlineLevel="1" thickBot="1" x14ac:dyDescent="0.3">
      <c r="A202" s="837" t="s">
        <v>7</v>
      </c>
      <c r="B202" s="982">
        <f>'UBS Jardim Julieta'!B13</f>
        <v>1704</v>
      </c>
      <c r="C202" s="930">
        <f>'UBS Jardim Julieta'!C13</f>
        <v>843</v>
      </c>
      <c r="D202" s="930">
        <f>'UBS Jardim Julieta'!D13</f>
        <v>477</v>
      </c>
      <c r="E202" s="930">
        <f>'UBS Jardim Julieta'!E13</f>
        <v>449</v>
      </c>
      <c r="F202" s="930">
        <f>'UBS Jardim Julieta'!F13</f>
        <v>500</v>
      </c>
      <c r="G202" s="930">
        <f>'UBS Jardim Julieta'!G13</f>
        <v>630</v>
      </c>
      <c r="H202" s="930">
        <f>'UBS Jardim Julieta'!H13</f>
        <v>647</v>
      </c>
      <c r="I202" s="795">
        <f>'UBS Jardim Julieta'!I13</f>
        <v>667</v>
      </c>
      <c r="J202" s="894">
        <f>'UBS Jardim Julieta'!J13</f>
        <v>665</v>
      </c>
      <c r="K202" s="894">
        <f>'UBS Jardim Julieta'!K13</f>
        <v>486</v>
      </c>
      <c r="L202" s="894">
        <f>'UBS Jardim Julieta'!L13</f>
        <v>672</v>
      </c>
      <c r="M202" s="894">
        <f>'UBS Jardim Julieta'!M13</f>
        <v>793</v>
      </c>
      <c r="N202" s="894">
        <f>'UBS Jardim Julieta'!N13</f>
        <v>999</v>
      </c>
      <c r="O202" s="1152">
        <f>'UBS Jardim Julieta'!O13</f>
        <v>20448</v>
      </c>
      <c r="P202" s="1152">
        <f>'UBS Jardim Julieta'!P13</f>
        <v>7828</v>
      </c>
      <c r="Q202" s="1190">
        <f>'UBS Jardim Julieta'!Q13</f>
        <v>0.38282472613458529</v>
      </c>
    </row>
    <row r="204" spans="1:17" ht="16.5" thickBot="1" x14ac:dyDescent="0.3">
      <c r="A204" s="1271" t="s">
        <v>610</v>
      </c>
      <c r="B204" s="1272"/>
      <c r="C204" s="1272"/>
      <c r="D204" s="1272"/>
      <c r="E204" s="1272"/>
      <c r="F204" s="1272"/>
      <c r="G204" s="1272"/>
      <c r="H204" s="1272"/>
      <c r="I204" s="1272"/>
      <c r="J204" s="1272"/>
      <c r="K204" s="1272"/>
      <c r="L204" s="1272"/>
      <c r="M204" s="1272"/>
      <c r="N204" s="1272"/>
      <c r="O204" s="1272"/>
      <c r="P204" s="1272"/>
      <c r="Q204" s="1272"/>
    </row>
    <row r="205" spans="1:17" ht="15.75" outlineLevel="1" thickBot="1" x14ac:dyDescent="0.3">
      <c r="A205" s="824" t="s">
        <v>96</v>
      </c>
      <c r="B205" s="974" t="s">
        <v>15</v>
      </c>
      <c r="C205" s="967" t="s">
        <v>577</v>
      </c>
      <c r="D205" s="967" t="s">
        <v>578</v>
      </c>
      <c r="E205" s="967" t="s">
        <v>579</v>
      </c>
      <c r="F205" s="967" t="s">
        <v>580</v>
      </c>
      <c r="G205" s="967" t="s">
        <v>581</v>
      </c>
      <c r="H205" s="967" t="s">
        <v>582</v>
      </c>
      <c r="I205" s="967" t="s">
        <v>583</v>
      </c>
      <c r="J205" s="967" t="s">
        <v>584</v>
      </c>
      <c r="K205" s="967" t="s">
        <v>585</v>
      </c>
      <c r="L205" s="967" t="s">
        <v>586</v>
      </c>
      <c r="M205" s="967" t="s">
        <v>587</v>
      </c>
      <c r="N205" s="967" t="s">
        <v>588</v>
      </c>
      <c r="O205" s="1146" t="s">
        <v>638</v>
      </c>
      <c r="P205" s="1146" t="s">
        <v>639</v>
      </c>
      <c r="Q205" s="1171" t="s">
        <v>1</v>
      </c>
    </row>
    <row r="206" spans="1:17" ht="16.5" outlineLevel="1" thickTop="1" thickBot="1" x14ac:dyDescent="0.3">
      <c r="A206" s="826" t="s">
        <v>135</v>
      </c>
      <c r="B206" s="968">
        <f>'CAPS INF II VM-VG'!B9</f>
        <v>155</v>
      </c>
      <c r="C206" s="931">
        <f>'CAPS INF II VM-VG'!C9</f>
        <v>581</v>
      </c>
      <c r="D206" s="945">
        <f>'CAPS INF II VM-VG'!D9</f>
        <v>558</v>
      </c>
      <c r="E206" s="956">
        <f>'CAPS INF II VM-VG'!E9</f>
        <v>996</v>
      </c>
      <c r="F206" s="959">
        <f>'CAPS INF II VM-VG'!F9</f>
        <v>940</v>
      </c>
      <c r="G206" s="962">
        <f>'CAPS INF II VM-VG'!G9</f>
        <v>930</v>
      </c>
      <c r="H206" s="963">
        <f>'CAPS INF II VM-VG'!H9</f>
        <v>928</v>
      </c>
      <c r="I206" s="758">
        <f>'CAPS INF II VM-VG'!I9</f>
        <v>909</v>
      </c>
      <c r="J206" s="895">
        <f>'CAPS INF II VM-VG'!J9</f>
        <v>932</v>
      </c>
      <c r="K206" s="895">
        <f>'CAPS INF II VM-VG'!K9</f>
        <v>960</v>
      </c>
      <c r="L206" s="895">
        <f>'CAPS INF II VM-VG'!L9</f>
        <v>979</v>
      </c>
      <c r="M206" s="895">
        <f>'CAPS INF II VM-VG'!M9</f>
        <v>988</v>
      </c>
      <c r="N206" s="895">
        <f>'CAPS INF II VM-VG'!N9</f>
        <v>1001</v>
      </c>
      <c r="O206" s="1124">
        <f>'CAPS INF II VM-VG'!O9</f>
        <v>1860</v>
      </c>
      <c r="P206" s="1124">
        <f>'CAPS INF II VM-VG'!P9</f>
        <v>10702</v>
      </c>
      <c r="Q206" s="1191">
        <f>'CAPS INF II VM-VG'!Q9</f>
        <v>5.7537634408602152</v>
      </c>
    </row>
    <row r="207" spans="1:17" ht="15.75" outlineLevel="1" thickBot="1" x14ac:dyDescent="0.3">
      <c r="A207" s="835" t="s">
        <v>7</v>
      </c>
      <c r="B207" s="600">
        <f>'CAPS INF II VM-VG'!B10</f>
        <v>155</v>
      </c>
      <c r="C207" s="917">
        <f>'CAPS INF II VM-VG'!C10</f>
        <v>581</v>
      </c>
      <c r="D207" s="917">
        <f>'CAPS INF II VM-VG'!D10</f>
        <v>558</v>
      </c>
      <c r="E207" s="917">
        <f>'CAPS INF II VM-VG'!E10</f>
        <v>996</v>
      </c>
      <c r="F207" s="917">
        <f>'CAPS INF II VM-VG'!F10</f>
        <v>940</v>
      </c>
      <c r="G207" s="917">
        <f>'CAPS INF II VM-VG'!G10</f>
        <v>930</v>
      </c>
      <c r="H207" s="917">
        <f>'CAPS INF II VM-VG'!H10</f>
        <v>928</v>
      </c>
      <c r="I207" s="374">
        <f>'CAPS INF II VM-VG'!I10</f>
        <v>909</v>
      </c>
      <c r="J207" s="653">
        <f>'CAPS INF II VM-VG'!J10</f>
        <v>932</v>
      </c>
      <c r="K207" s="653">
        <f>'CAPS INF II VM-VG'!K10</f>
        <v>960</v>
      </c>
      <c r="L207" s="653">
        <f>'CAPS INF II VM-VG'!L10</f>
        <v>979</v>
      </c>
      <c r="M207" s="653">
        <f>'CAPS INF II VM-VG'!M10</f>
        <v>988</v>
      </c>
      <c r="N207" s="653">
        <f>'CAPS INF II VM-VG'!N10</f>
        <v>1001</v>
      </c>
      <c r="O207" s="1148">
        <f>'CAPS INF II VM-VG'!O10</f>
        <v>1860</v>
      </c>
      <c r="P207" s="1148">
        <f>'CAPS INF II VM-VG'!P10</f>
        <v>10702</v>
      </c>
      <c r="Q207" s="1175">
        <f>'CAPS INF II VM-VG'!Q10</f>
        <v>5.7537634408602152</v>
      </c>
    </row>
    <row r="209" spans="1:17" ht="16.5" thickBot="1" x14ac:dyDescent="0.3">
      <c r="A209" s="1271" t="s">
        <v>611</v>
      </c>
      <c r="B209" s="1272"/>
      <c r="C209" s="1272"/>
      <c r="D209" s="1272"/>
      <c r="E209" s="1272"/>
      <c r="F209" s="1272"/>
      <c r="G209" s="1272"/>
      <c r="H209" s="1272"/>
      <c r="I209" s="1272"/>
      <c r="J209" s="1272"/>
      <c r="K209" s="1272"/>
      <c r="L209" s="1272"/>
      <c r="M209" s="1272"/>
      <c r="N209" s="1272"/>
      <c r="O209" s="1272"/>
      <c r="P209" s="1272"/>
      <c r="Q209" s="1272"/>
    </row>
    <row r="210" spans="1:17" ht="15.75" outlineLevel="1" thickBot="1" x14ac:dyDescent="0.3">
      <c r="A210" s="966" t="s">
        <v>14</v>
      </c>
      <c r="B210" s="970" t="s">
        <v>15</v>
      </c>
      <c r="C210" s="967" t="s">
        <v>577</v>
      </c>
      <c r="D210" s="967" t="s">
        <v>578</v>
      </c>
      <c r="E210" s="967" t="s">
        <v>579</v>
      </c>
      <c r="F210" s="967" t="s">
        <v>580</v>
      </c>
      <c r="G210" s="967" t="s">
        <v>581</v>
      </c>
      <c r="H210" s="967" t="s">
        <v>582</v>
      </c>
      <c r="I210" s="967" t="s">
        <v>583</v>
      </c>
      <c r="J210" s="967" t="s">
        <v>584</v>
      </c>
      <c r="K210" s="967" t="s">
        <v>585</v>
      </c>
      <c r="L210" s="967" t="s">
        <v>586</v>
      </c>
      <c r="M210" s="967" t="s">
        <v>587</v>
      </c>
      <c r="N210" s="967" t="s">
        <v>588</v>
      </c>
      <c r="O210" s="1146" t="s">
        <v>638</v>
      </c>
      <c r="P210" s="1146" t="s">
        <v>639</v>
      </c>
      <c r="Q210" s="1171" t="s">
        <v>1</v>
      </c>
    </row>
    <row r="211" spans="1:17" ht="15.75" outlineLevel="2" thickTop="1" x14ac:dyDescent="0.25">
      <c r="A211" s="827" t="s">
        <v>533</v>
      </c>
      <c r="B211" s="983">
        <f>'HORA CERTA'!B9</f>
        <v>396</v>
      </c>
      <c r="C211" s="932">
        <f>'HORA CERTA'!C9</f>
        <v>349</v>
      </c>
      <c r="D211" s="946">
        <f>'HORA CERTA'!D9</f>
        <v>343</v>
      </c>
      <c r="E211" s="946">
        <f>'HORA CERTA'!E9</f>
        <v>142</v>
      </c>
      <c r="F211" s="946">
        <f>'HORA CERTA'!F9</f>
        <v>136</v>
      </c>
      <c r="G211" s="946">
        <f>'HORA CERTA'!G9</f>
        <v>285</v>
      </c>
      <c r="H211" s="946">
        <f>'HORA CERTA'!H9</f>
        <v>236</v>
      </c>
      <c r="I211" s="185">
        <f>'HORA CERTA'!I9</f>
        <v>307</v>
      </c>
      <c r="J211" s="896">
        <f>'HORA CERTA'!J9</f>
        <v>548</v>
      </c>
      <c r="K211" s="896">
        <f>'HORA CERTA'!K9</f>
        <v>314</v>
      </c>
      <c r="L211" s="896">
        <f>'HORA CERTA'!L9</f>
        <v>434</v>
      </c>
      <c r="M211" s="896">
        <f>'HORA CERTA'!M9</f>
        <v>461</v>
      </c>
      <c r="N211" s="896">
        <f>'HORA CERTA'!N9</f>
        <v>305</v>
      </c>
      <c r="O211" s="1157">
        <f>'HORA CERTA'!O9</f>
        <v>4752</v>
      </c>
      <c r="P211" s="1147">
        <f>'HORA CERTA'!P9</f>
        <v>3860</v>
      </c>
      <c r="Q211" s="1173">
        <f>'HORA CERTA'!Q9</f>
        <v>0.81228956228956228</v>
      </c>
    </row>
    <row r="212" spans="1:17" outlineLevel="2" x14ac:dyDescent="0.25">
      <c r="A212" s="827" t="s">
        <v>534</v>
      </c>
      <c r="B212" s="983">
        <f>'HORA CERTA'!B10</f>
        <v>792</v>
      </c>
      <c r="C212" s="932">
        <f>'HORA CERTA'!C10</f>
        <v>560</v>
      </c>
      <c r="D212" s="946">
        <f>'HORA CERTA'!D10</f>
        <v>722</v>
      </c>
      <c r="E212" s="946">
        <f>'HORA CERTA'!E10</f>
        <v>367</v>
      </c>
      <c r="F212" s="946">
        <f>'HORA CERTA'!F10</f>
        <v>225</v>
      </c>
      <c r="G212" s="946">
        <f>'HORA CERTA'!G10</f>
        <v>439</v>
      </c>
      <c r="H212" s="946">
        <f>'HORA CERTA'!H10</f>
        <v>580</v>
      </c>
      <c r="I212" s="185">
        <f>'HORA CERTA'!I10</f>
        <v>639</v>
      </c>
      <c r="J212" s="896">
        <f>'HORA CERTA'!J10</f>
        <v>868</v>
      </c>
      <c r="K212" s="896">
        <f>'HORA CERTA'!K10</f>
        <v>826</v>
      </c>
      <c r="L212" s="896">
        <f>'HORA CERTA'!L10</f>
        <v>941</v>
      </c>
      <c r="M212" s="896">
        <f>'HORA CERTA'!M10</f>
        <v>540</v>
      </c>
      <c r="N212" s="896">
        <f>'HORA CERTA'!N10</f>
        <v>702</v>
      </c>
      <c r="O212" s="1157">
        <f>'HORA CERTA'!O10</f>
        <v>9504</v>
      </c>
      <c r="P212" s="1147">
        <f>'HORA CERTA'!P10</f>
        <v>7409</v>
      </c>
      <c r="Q212" s="1173">
        <f>'HORA CERTA'!Q10</f>
        <v>0.77956649831649827</v>
      </c>
    </row>
    <row r="213" spans="1:17" outlineLevel="2" x14ac:dyDescent="0.25">
      <c r="A213" s="828" t="s">
        <v>535</v>
      </c>
      <c r="B213" s="984">
        <f>'HORA CERTA'!B11</f>
        <v>66</v>
      </c>
      <c r="C213" s="932">
        <f>'HORA CERTA'!C11</f>
        <v>319</v>
      </c>
      <c r="D213" s="932">
        <f>'HORA CERTA'!D11</f>
        <v>363</v>
      </c>
      <c r="E213" s="932">
        <f>'HORA CERTA'!E11</f>
        <v>306</v>
      </c>
      <c r="F213" s="932">
        <f>'HORA CERTA'!F11</f>
        <v>86</v>
      </c>
      <c r="G213" s="932">
        <f>'HORA CERTA'!G11</f>
        <v>253</v>
      </c>
      <c r="H213" s="932">
        <f>'HORA CERTA'!H11</f>
        <v>228</v>
      </c>
      <c r="I213" s="755">
        <f>'HORA CERTA'!I11</f>
        <v>409</v>
      </c>
      <c r="J213" s="897">
        <f>'HORA CERTA'!J11</f>
        <v>607</v>
      </c>
      <c r="K213" s="897">
        <f>'HORA CERTA'!K11</f>
        <v>781</v>
      </c>
      <c r="L213" s="897">
        <f>'HORA CERTA'!L11</f>
        <v>686</v>
      </c>
      <c r="M213" s="897">
        <f>'HORA CERTA'!M11</f>
        <v>742</v>
      </c>
      <c r="N213" s="897">
        <f>'HORA CERTA'!N11</f>
        <v>799</v>
      </c>
      <c r="O213" s="1157">
        <f>'HORA CERTA'!O11</f>
        <v>792</v>
      </c>
      <c r="P213" s="1147">
        <f>'HORA CERTA'!P11</f>
        <v>5579</v>
      </c>
      <c r="Q213" s="1173">
        <f>'HORA CERTA'!Q11</f>
        <v>7.0441919191919196</v>
      </c>
    </row>
    <row r="214" spans="1:17" outlineLevel="2" x14ac:dyDescent="0.25">
      <c r="A214" s="828" t="s">
        <v>536</v>
      </c>
      <c r="B214" s="984">
        <f>'HORA CERTA'!B12</f>
        <v>66</v>
      </c>
      <c r="C214" s="932">
        <f>'HORA CERTA'!C12</f>
        <v>130</v>
      </c>
      <c r="D214" s="932">
        <f>'HORA CERTA'!D12</f>
        <v>147</v>
      </c>
      <c r="E214" s="932">
        <f>'HORA CERTA'!E12</f>
        <v>109</v>
      </c>
      <c r="F214" s="932">
        <f>'HORA CERTA'!F12</f>
        <v>60</v>
      </c>
      <c r="G214" s="932">
        <f>'HORA CERTA'!G12</f>
        <v>89</v>
      </c>
      <c r="H214" s="932">
        <f>'HORA CERTA'!H12</f>
        <v>100</v>
      </c>
      <c r="I214" s="755">
        <f>'HORA CERTA'!I12</f>
        <v>162</v>
      </c>
      <c r="J214" s="897">
        <f>'HORA CERTA'!J12</f>
        <v>109</v>
      </c>
      <c r="K214" s="897">
        <f>'HORA CERTA'!K12</f>
        <v>163</v>
      </c>
      <c r="L214" s="897">
        <f>'HORA CERTA'!L12</f>
        <v>205</v>
      </c>
      <c r="M214" s="897">
        <f>'HORA CERTA'!M12</f>
        <v>167</v>
      </c>
      <c r="N214" s="897">
        <f>'HORA CERTA'!N12</f>
        <v>159</v>
      </c>
      <c r="O214" s="1157">
        <f>'HORA CERTA'!O12</f>
        <v>792</v>
      </c>
      <c r="P214" s="1147">
        <f>'HORA CERTA'!P12</f>
        <v>1600</v>
      </c>
      <c r="Q214" s="1173">
        <f>'HORA CERTA'!Q12</f>
        <v>2.0202020202020203</v>
      </c>
    </row>
    <row r="215" spans="1:17" outlineLevel="2" x14ac:dyDescent="0.25">
      <c r="A215" s="827" t="s">
        <v>537</v>
      </c>
      <c r="B215" s="983">
        <f>'HORA CERTA'!B13</f>
        <v>540</v>
      </c>
      <c r="C215" s="932">
        <f>'HORA CERTA'!C13</f>
        <v>404</v>
      </c>
      <c r="D215" s="946">
        <f>'HORA CERTA'!D13</f>
        <v>445</v>
      </c>
      <c r="E215" s="946">
        <f>'HORA CERTA'!E13</f>
        <v>279</v>
      </c>
      <c r="F215" s="946">
        <f>'HORA CERTA'!F13</f>
        <v>186</v>
      </c>
      <c r="G215" s="946">
        <f>'HORA CERTA'!G13</f>
        <v>323</v>
      </c>
      <c r="H215" s="946">
        <f>'HORA CERTA'!H13</f>
        <v>417</v>
      </c>
      <c r="I215" s="185">
        <f>'HORA CERTA'!I13</f>
        <v>389</v>
      </c>
      <c r="J215" s="896">
        <f>'HORA CERTA'!J13</f>
        <v>400</v>
      </c>
      <c r="K215" s="896">
        <f>'HORA CERTA'!K13</f>
        <v>445</v>
      </c>
      <c r="L215" s="896">
        <f>'HORA CERTA'!L13</f>
        <v>452</v>
      </c>
      <c r="M215" s="896">
        <f>'HORA CERTA'!M13</f>
        <v>414</v>
      </c>
      <c r="N215" s="896">
        <f>'HORA CERTA'!N13</f>
        <v>484</v>
      </c>
      <c r="O215" s="1157">
        <f>'HORA CERTA'!O13</f>
        <v>6480</v>
      </c>
      <c r="P215" s="1147">
        <f>'HORA CERTA'!P13</f>
        <v>4638</v>
      </c>
      <c r="Q215" s="1176">
        <f>'HORA CERTA'!Q13</f>
        <v>0.71574074074074079</v>
      </c>
    </row>
    <row r="216" spans="1:17" outlineLevel="2" x14ac:dyDescent="0.25">
      <c r="A216" s="827" t="s">
        <v>538</v>
      </c>
      <c r="B216" s="983">
        <f>'HORA CERTA'!B14</f>
        <v>660</v>
      </c>
      <c r="C216" s="932">
        <f>'HORA CERTA'!C14</f>
        <v>477</v>
      </c>
      <c r="D216" s="946">
        <f>'HORA CERTA'!D14</f>
        <v>603</v>
      </c>
      <c r="E216" s="946">
        <f>'HORA CERTA'!E14</f>
        <v>320</v>
      </c>
      <c r="F216" s="946">
        <f>'HORA CERTA'!F14</f>
        <v>160</v>
      </c>
      <c r="G216" s="946">
        <f>'HORA CERTA'!G14</f>
        <v>277</v>
      </c>
      <c r="H216" s="946">
        <f>'HORA CERTA'!H14</f>
        <v>330</v>
      </c>
      <c r="I216" s="185">
        <f>'HORA CERTA'!I14</f>
        <v>297</v>
      </c>
      <c r="J216" s="896">
        <f>'HORA CERTA'!J14</f>
        <v>470</v>
      </c>
      <c r="K216" s="896">
        <f>'HORA CERTA'!K14</f>
        <v>268</v>
      </c>
      <c r="L216" s="896">
        <f>'HORA CERTA'!L14</f>
        <v>411</v>
      </c>
      <c r="M216" s="896">
        <f>'HORA CERTA'!M14</f>
        <v>529</v>
      </c>
      <c r="N216" s="896">
        <f>'HORA CERTA'!N14</f>
        <v>502</v>
      </c>
      <c r="O216" s="1157">
        <f>'HORA CERTA'!O14</f>
        <v>7920</v>
      </c>
      <c r="P216" s="1147">
        <f>'HORA CERTA'!P14</f>
        <v>4644</v>
      </c>
      <c r="Q216" s="1173">
        <f>'HORA CERTA'!Q14</f>
        <v>0.58636363636363631</v>
      </c>
    </row>
    <row r="217" spans="1:17" outlineLevel="2" x14ac:dyDescent="0.25">
      <c r="A217" s="827" t="s">
        <v>539</v>
      </c>
      <c r="B217" s="983">
        <f>'HORA CERTA'!B15</f>
        <v>132</v>
      </c>
      <c r="C217" s="920">
        <f>'HORA CERTA'!C15</f>
        <v>108</v>
      </c>
      <c r="D217" s="946">
        <f>'HORA CERTA'!D15</f>
        <v>130</v>
      </c>
      <c r="E217" s="946">
        <f>'HORA CERTA'!E15</f>
        <v>112</v>
      </c>
      <c r="F217" s="946">
        <f>'HORA CERTA'!F15</f>
        <v>39</v>
      </c>
      <c r="G217" s="946">
        <f>'HORA CERTA'!G15</f>
        <v>153</v>
      </c>
      <c r="H217" s="946">
        <f>'HORA CERTA'!H15</f>
        <v>208</v>
      </c>
      <c r="I217" s="185">
        <f>'HORA CERTA'!I15</f>
        <v>147</v>
      </c>
      <c r="J217" s="896">
        <f>'HORA CERTA'!J15</f>
        <v>275</v>
      </c>
      <c r="K217" s="896">
        <f>'HORA CERTA'!K15</f>
        <v>139</v>
      </c>
      <c r="L217" s="896">
        <f>'HORA CERTA'!L15</f>
        <v>120</v>
      </c>
      <c r="M217" s="896">
        <f>'HORA CERTA'!M15</f>
        <v>54</v>
      </c>
      <c r="N217" s="896">
        <f>'HORA CERTA'!N15</f>
        <v>123</v>
      </c>
      <c r="O217" s="1157">
        <f>'HORA CERTA'!O15</f>
        <v>1584</v>
      </c>
      <c r="P217" s="1147">
        <f>'HORA CERTA'!P15</f>
        <v>1608</v>
      </c>
      <c r="Q217" s="1176">
        <f>'HORA CERTA'!Q15</f>
        <v>1.0151515151515151</v>
      </c>
    </row>
    <row r="218" spans="1:17" outlineLevel="2" x14ac:dyDescent="0.25">
      <c r="A218" s="828" t="s">
        <v>540</v>
      </c>
      <c r="B218" s="984">
        <f>'HORA CERTA'!B16</f>
        <v>48</v>
      </c>
      <c r="C218" s="932">
        <f>'HORA CERTA'!C16</f>
        <v>22</v>
      </c>
      <c r="D218" s="932">
        <f>'HORA CERTA'!D16</f>
        <v>37</v>
      </c>
      <c r="E218" s="932">
        <f>'HORA CERTA'!E16</f>
        <v>35</v>
      </c>
      <c r="F218" s="932">
        <f>'HORA CERTA'!F16</f>
        <v>0</v>
      </c>
      <c r="G218" s="932">
        <f>'HORA CERTA'!G16</f>
        <v>0</v>
      </c>
      <c r="H218" s="932">
        <f>'HORA CERTA'!H16</f>
        <v>12</v>
      </c>
      <c r="I218" s="755">
        <f>'HORA CERTA'!I16</f>
        <v>11</v>
      </c>
      <c r="J218" s="897">
        <f>'HORA CERTA'!J16</f>
        <v>0</v>
      </c>
      <c r="K218" s="897">
        <f>'HORA CERTA'!K16</f>
        <v>2</v>
      </c>
      <c r="L218" s="897">
        <f>'HORA CERTA'!L16</f>
        <v>0</v>
      </c>
      <c r="M218" s="897">
        <f>'HORA CERTA'!M16</f>
        <v>0</v>
      </c>
      <c r="N218" s="897">
        <f>'HORA CERTA'!N16</f>
        <v>0</v>
      </c>
      <c r="O218" s="1157">
        <f>'HORA CERTA'!O16</f>
        <v>576</v>
      </c>
      <c r="P218" s="1147">
        <f>'HORA CERTA'!P16</f>
        <v>119</v>
      </c>
      <c r="Q218" s="1173">
        <f>'HORA CERTA'!Q16</f>
        <v>0.20659722222222221</v>
      </c>
    </row>
    <row r="219" spans="1:17" outlineLevel="2" x14ac:dyDescent="0.25">
      <c r="A219" s="827" t="s">
        <v>541</v>
      </c>
      <c r="B219" s="983">
        <f>'HORA CERTA'!B17</f>
        <v>60</v>
      </c>
      <c r="C219" s="932">
        <f>'HORA CERTA'!C17</f>
        <v>15</v>
      </c>
      <c r="D219" s="946">
        <f>'HORA CERTA'!D17</f>
        <v>14</v>
      </c>
      <c r="E219" s="946">
        <f>'HORA CERTA'!E17</f>
        <v>35</v>
      </c>
      <c r="F219" s="946">
        <f>'HORA CERTA'!F17</f>
        <v>0</v>
      </c>
      <c r="G219" s="946">
        <f>'HORA CERTA'!G17</f>
        <v>0</v>
      </c>
      <c r="H219" s="946">
        <f>'HORA CERTA'!H17</f>
        <v>0</v>
      </c>
      <c r="I219" s="185">
        <f>'HORA CERTA'!I17</f>
        <v>0</v>
      </c>
      <c r="J219" s="896">
        <f>'HORA CERTA'!J17</f>
        <v>0</v>
      </c>
      <c r="K219" s="896">
        <f>'HORA CERTA'!K17</f>
        <v>0</v>
      </c>
      <c r="L219" s="896">
        <f>'HORA CERTA'!L17</f>
        <v>0</v>
      </c>
      <c r="M219" s="896">
        <f>'HORA CERTA'!M17</f>
        <v>0</v>
      </c>
      <c r="N219" s="896">
        <f>'HORA CERTA'!N17</f>
        <v>0</v>
      </c>
      <c r="O219" s="1157">
        <f>'HORA CERTA'!O17</f>
        <v>720</v>
      </c>
      <c r="P219" s="1147">
        <f>'HORA CERTA'!P17</f>
        <v>64</v>
      </c>
      <c r="Q219" s="1192">
        <f>'HORA CERTA'!Q17</f>
        <v>8.8888888888888892E-2</v>
      </c>
    </row>
    <row r="220" spans="1:17" outlineLevel="2" x14ac:dyDescent="0.25">
      <c r="A220" s="827" t="s">
        <v>542</v>
      </c>
      <c r="B220" s="983">
        <f>'HORA CERTA'!B18</f>
        <v>660</v>
      </c>
      <c r="C220" s="932">
        <f>'HORA CERTA'!C18</f>
        <v>388</v>
      </c>
      <c r="D220" s="946">
        <f>'HORA CERTA'!D18</f>
        <v>480</v>
      </c>
      <c r="E220" s="946">
        <f>'HORA CERTA'!E18</f>
        <v>253</v>
      </c>
      <c r="F220" s="946">
        <f>'HORA CERTA'!F18</f>
        <v>147</v>
      </c>
      <c r="G220" s="946">
        <f>'HORA CERTA'!G18</f>
        <v>346</v>
      </c>
      <c r="H220" s="946">
        <f>'HORA CERTA'!H18</f>
        <v>382</v>
      </c>
      <c r="I220" s="185">
        <f>'HORA CERTA'!I18</f>
        <v>402</v>
      </c>
      <c r="J220" s="896">
        <f>'HORA CERTA'!J18</f>
        <v>363</v>
      </c>
      <c r="K220" s="896">
        <f>'HORA CERTA'!K18</f>
        <v>496</v>
      </c>
      <c r="L220" s="896">
        <f>'HORA CERTA'!L18</f>
        <v>507</v>
      </c>
      <c r="M220" s="896">
        <f>'HORA CERTA'!M18</f>
        <v>456</v>
      </c>
      <c r="N220" s="896">
        <f>'HORA CERTA'!N18</f>
        <v>365</v>
      </c>
      <c r="O220" s="1157">
        <f>'HORA CERTA'!O18</f>
        <v>7920</v>
      </c>
      <c r="P220" s="1147">
        <f>'HORA CERTA'!P18</f>
        <v>4585</v>
      </c>
      <c r="Q220" s="1176">
        <f>'HORA CERTA'!Q18</f>
        <v>0.57891414141414144</v>
      </c>
    </row>
    <row r="221" spans="1:17" outlineLevel="2" x14ac:dyDescent="0.25">
      <c r="A221" s="829" t="s">
        <v>543</v>
      </c>
      <c r="B221" s="985">
        <f>'HORA CERTA'!B19</f>
        <v>484</v>
      </c>
      <c r="C221" s="920">
        <f>'HORA CERTA'!C19</f>
        <v>729</v>
      </c>
      <c r="D221" s="932">
        <f>'HORA CERTA'!D19</f>
        <v>740</v>
      </c>
      <c r="E221" s="932">
        <f>'HORA CERTA'!E19</f>
        <v>389</v>
      </c>
      <c r="F221" s="932">
        <f>'HORA CERTA'!F19</f>
        <v>201</v>
      </c>
      <c r="G221" s="932">
        <f>'HORA CERTA'!G19</f>
        <v>458</v>
      </c>
      <c r="H221" s="932">
        <f>'HORA CERTA'!H19</f>
        <v>529</v>
      </c>
      <c r="I221" s="755">
        <f>'HORA CERTA'!I19</f>
        <v>506</v>
      </c>
      <c r="J221" s="897">
        <f>'HORA CERTA'!J19</f>
        <v>655</v>
      </c>
      <c r="K221" s="897">
        <f>'HORA CERTA'!K19</f>
        <v>567</v>
      </c>
      <c r="L221" s="897">
        <f>'HORA CERTA'!L19</f>
        <v>510</v>
      </c>
      <c r="M221" s="897">
        <f>'HORA CERTA'!M19</f>
        <v>561</v>
      </c>
      <c r="N221" s="897">
        <f>'HORA CERTA'!N19</f>
        <v>532</v>
      </c>
      <c r="O221" s="1157">
        <f>'HORA CERTA'!O19</f>
        <v>5808</v>
      </c>
      <c r="P221" s="1147">
        <f>'HORA CERTA'!P19</f>
        <v>6377</v>
      </c>
      <c r="Q221" s="1176">
        <f>'HORA CERTA'!Q19</f>
        <v>1.0979683195592287</v>
      </c>
    </row>
    <row r="222" spans="1:17" outlineLevel="2" x14ac:dyDescent="0.25">
      <c r="A222" s="827" t="s">
        <v>544</v>
      </c>
      <c r="B222" s="983">
        <f>'HORA CERTA'!B20</f>
        <v>84</v>
      </c>
      <c r="C222" s="932">
        <f>'HORA CERTA'!C20</f>
        <v>98</v>
      </c>
      <c r="D222" s="946">
        <f>'HORA CERTA'!D20</f>
        <v>52</v>
      </c>
      <c r="E222" s="946">
        <f>'HORA CERTA'!E20</f>
        <v>63</v>
      </c>
      <c r="F222" s="946">
        <f>'HORA CERTA'!F20</f>
        <v>24</v>
      </c>
      <c r="G222" s="946">
        <f>'HORA CERTA'!G20</f>
        <v>93</v>
      </c>
      <c r="H222" s="946">
        <f>'HORA CERTA'!H20</f>
        <v>22</v>
      </c>
      <c r="I222" s="185">
        <f>'HORA CERTA'!I20</f>
        <v>48</v>
      </c>
      <c r="J222" s="896">
        <f>'HORA CERTA'!J20</f>
        <v>35</v>
      </c>
      <c r="K222" s="896">
        <f>'HORA CERTA'!K20</f>
        <v>120</v>
      </c>
      <c r="L222" s="896">
        <f>'HORA CERTA'!L20</f>
        <v>101</v>
      </c>
      <c r="M222" s="896">
        <f>'HORA CERTA'!M20</f>
        <v>129</v>
      </c>
      <c r="N222" s="896">
        <f>'HORA CERTA'!N20</f>
        <v>94</v>
      </c>
      <c r="O222" s="1157">
        <f>'HORA CERTA'!O20</f>
        <v>1008</v>
      </c>
      <c r="P222" s="1147">
        <f>'HORA CERTA'!P20</f>
        <v>879</v>
      </c>
      <c r="Q222" s="1176">
        <f>'HORA CERTA'!Q20</f>
        <v>0.87202380952380953</v>
      </c>
    </row>
    <row r="223" spans="1:17" outlineLevel="2" x14ac:dyDescent="0.25">
      <c r="A223" s="827" t="s">
        <v>545</v>
      </c>
      <c r="B223" s="983">
        <f>'HORA CERTA'!B21</f>
        <v>264</v>
      </c>
      <c r="C223" s="932">
        <f>'HORA CERTA'!C21</f>
        <v>221</v>
      </c>
      <c r="D223" s="946">
        <f>'HORA CERTA'!D21</f>
        <v>232</v>
      </c>
      <c r="E223" s="946">
        <f>'HORA CERTA'!E21</f>
        <v>179</v>
      </c>
      <c r="F223" s="946">
        <f>'HORA CERTA'!F21</f>
        <v>119</v>
      </c>
      <c r="G223" s="946">
        <f>'HORA CERTA'!G21</f>
        <v>161</v>
      </c>
      <c r="H223" s="946">
        <f>'HORA CERTA'!H21</f>
        <v>327</v>
      </c>
      <c r="I223" s="185">
        <f>'HORA CERTA'!I21</f>
        <v>293</v>
      </c>
      <c r="J223" s="896">
        <f>'HORA CERTA'!J21</f>
        <v>269</v>
      </c>
      <c r="K223" s="896">
        <f>'HORA CERTA'!K21</f>
        <v>256</v>
      </c>
      <c r="L223" s="896">
        <f>'HORA CERTA'!L21</f>
        <v>238</v>
      </c>
      <c r="M223" s="896">
        <f>'HORA CERTA'!M21</f>
        <v>289</v>
      </c>
      <c r="N223" s="896">
        <f>'HORA CERTA'!N21</f>
        <v>98</v>
      </c>
      <c r="O223" s="1157">
        <f>'HORA CERTA'!O21</f>
        <v>3168</v>
      </c>
      <c r="P223" s="1147">
        <f>'HORA CERTA'!P21</f>
        <v>2682</v>
      </c>
      <c r="Q223" s="1176">
        <f>'HORA CERTA'!Q21</f>
        <v>0.84659090909090906</v>
      </c>
    </row>
    <row r="224" spans="1:17" ht="15.75" outlineLevel="2" thickBot="1" x14ac:dyDescent="0.3">
      <c r="A224" s="827" t="s">
        <v>546</v>
      </c>
      <c r="B224" s="983">
        <f>'HORA CERTA'!B22</f>
        <v>396</v>
      </c>
      <c r="C224" s="932">
        <f>'HORA CERTA'!C22</f>
        <v>291</v>
      </c>
      <c r="D224" s="946">
        <f>'HORA CERTA'!D22</f>
        <v>330</v>
      </c>
      <c r="E224" s="946">
        <f>'HORA CERTA'!E22</f>
        <v>278</v>
      </c>
      <c r="F224" s="946">
        <f>'HORA CERTA'!F22</f>
        <v>178</v>
      </c>
      <c r="G224" s="946">
        <f>'HORA CERTA'!G22</f>
        <v>405</v>
      </c>
      <c r="H224" s="946">
        <f>'HORA CERTA'!H22</f>
        <v>171</v>
      </c>
      <c r="I224" s="185">
        <f>'HORA CERTA'!I22</f>
        <v>288</v>
      </c>
      <c r="J224" s="896">
        <f>'HORA CERTA'!J22</f>
        <v>576</v>
      </c>
      <c r="K224" s="896">
        <f>'HORA CERTA'!K22</f>
        <v>392</v>
      </c>
      <c r="L224" s="896">
        <f>'HORA CERTA'!L22</f>
        <v>486</v>
      </c>
      <c r="M224" s="896">
        <f>'HORA CERTA'!M22</f>
        <v>433</v>
      </c>
      <c r="N224" s="896">
        <f>'HORA CERTA'!N22</f>
        <v>425</v>
      </c>
      <c r="O224" s="1157">
        <f>'HORA CERTA'!O22</f>
        <v>4752</v>
      </c>
      <c r="P224" s="1147">
        <f>'HORA CERTA'!P22</f>
        <v>4253</v>
      </c>
      <c r="Q224" s="1176">
        <f>'HORA CERTA'!Q22</f>
        <v>0.8949915824915825</v>
      </c>
    </row>
    <row r="225" spans="1:17" ht="15.75" outlineLevel="2" thickBot="1" x14ac:dyDescent="0.3">
      <c r="A225" s="1221" t="s">
        <v>443</v>
      </c>
      <c r="B225" s="1222">
        <f>'HORA CERTA'!B24</f>
        <v>4768</v>
      </c>
      <c r="C225" s="1223">
        <f>'HORA CERTA'!C24</f>
        <v>4111</v>
      </c>
      <c r="D225" s="1223">
        <f>'HORA CERTA'!D24</f>
        <v>4638</v>
      </c>
      <c r="E225" s="1223">
        <f>'HORA CERTA'!E24</f>
        <v>2867</v>
      </c>
      <c r="F225" s="1223">
        <f>'HORA CERTA'!F24</f>
        <v>1561</v>
      </c>
      <c r="G225" s="1223">
        <f>'HORA CERTA'!G24</f>
        <v>3282</v>
      </c>
      <c r="H225" s="1223">
        <f>'HORA CERTA'!H24</f>
        <v>3542</v>
      </c>
      <c r="I225" s="1224">
        <f>'HORA CERTA'!I24</f>
        <v>3898</v>
      </c>
      <c r="J225" s="1225">
        <f>'HORA CERTA'!J24</f>
        <v>5175</v>
      </c>
      <c r="K225" s="1225">
        <f>'HORA CERTA'!K24</f>
        <v>4769</v>
      </c>
      <c r="L225" s="1225">
        <f>'HORA CERTA'!L24</f>
        <v>5091</v>
      </c>
      <c r="M225" s="1225">
        <f>'HORA CERTA'!M24</f>
        <v>4775</v>
      </c>
      <c r="N225" s="1225">
        <f>'HORA CERTA'!N24</f>
        <v>4588</v>
      </c>
      <c r="O225" s="1225">
        <f>'HORA CERTA'!O24</f>
        <v>56136</v>
      </c>
      <c r="P225" s="1225">
        <f>'HORA CERTA'!P24</f>
        <v>48297</v>
      </c>
      <c r="Q225" s="1226">
        <f>'HORA CERTA'!Q24</f>
        <v>0.86035699016673794</v>
      </c>
    </row>
    <row r="226" spans="1:17" outlineLevel="2" x14ac:dyDescent="0.25">
      <c r="A226" s="830" t="s">
        <v>438</v>
      </c>
      <c r="B226" s="984">
        <f>'HORA CERTA'!B25</f>
        <v>10</v>
      </c>
      <c r="C226" s="933">
        <f>'HORA CERTA'!C25</f>
        <v>83</v>
      </c>
      <c r="D226" s="933">
        <f>'HORA CERTA'!D25</f>
        <v>121</v>
      </c>
      <c r="E226" s="933">
        <f>'HORA CERTA'!E25</f>
        <v>74</v>
      </c>
      <c r="F226" s="933">
        <f>'HORA CERTA'!F25</f>
        <v>0</v>
      </c>
      <c r="G226" s="933">
        <f>'HORA CERTA'!G25</f>
        <v>63</v>
      </c>
      <c r="H226" s="933">
        <f>'HORA CERTA'!H25</f>
        <v>63</v>
      </c>
      <c r="I226" s="756">
        <f>'HORA CERTA'!I25</f>
        <v>60</v>
      </c>
      <c r="J226" s="899">
        <f>'HORA CERTA'!J25</f>
        <v>123</v>
      </c>
      <c r="K226" s="899">
        <f>'HORA CERTA'!K25</f>
        <v>177</v>
      </c>
      <c r="L226" s="899">
        <f>'HORA CERTA'!L25</f>
        <v>206</v>
      </c>
      <c r="M226" s="899">
        <f>'HORA CERTA'!M25</f>
        <v>223</v>
      </c>
      <c r="N226" s="898">
        <f>'HORA CERTA'!N25</f>
        <v>198</v>
      </c>
      <c r="O226" s="898">
        <f>'HORA CERTA'!O25</f>
        <v>120</v>
      </c>
      <c r="P226" s="898">
        <f>'HORA CERTA'!P25</f>
        <v>1391</v>
      </c>
      <c r="Q226" s="1177">
        <f>'HORA CERTA'!Q25</f>
        <v>11.591666666666667</v>
      </c>
    </row>
    <row r="227" spans="1:17" outlineLevel="2" x14ac:dyDescent="0.25">
      <c r="A227" s="830" t="s">
        <v>439</v>
      </c>
      <c r="B227" s="984">
        <f>'HORA CERTA'!B26</f>
        <v>16</v>
      </c>
      <c r="C227" s="933">
        <f>'HORA CERTA'!C26</f>
        <v>58</v>
      </c>
      <c r="D227" s="933">
        <f>'HORA CERTA'!D26</f>
        <v>70</v>
      </c>
      <c r="E227" s="933">
        <f>'HORA CERTA'!E26</f>
        <v>36</v>
      </c>
      <c r="F227" s="933">
        <f>'HORA CERTA'!F26</f>
        <v>10</v>
      </c>
      <c r="G227" s="933">
        <f>'HORA CERTA'!G26</f>
        <v>108</v>
      </c>
      <c r="H227" s="933">
        <f>'HORA CERTA'!H26</f>
        <v>104</v>
      </c>
      <c r="I227" s="756">
        <f>'HORA CERTA'!I26</f>
        <v>69</v>
      </c>
      <c r="J227" s="899">
        <f>'HORA CERTA'!J26</f>
        <v>60</v>
      </c>
      <c r="K227" s="899">
        <f>'HORA CERTA'!K26</f>
        <v>74</v>
      </c>
      <c r="L227" s="899">
        <f>'HORA CERTA'!L26</f>
        <v>77</v>
      </c>
      <c r="M227" s="899">
        <f>'HORA CERTA'!M26</f>
        <v>78</v>
      </c>
      <c r="N227" s="898">
        <f>'HORA CERTA'!N26</f>
        <v>80</v>
      </c>
      <c r="O227" s="898">
        <f>'HORA CERTA'!O26</f>
        <v>192</v>
      </c>
      <c r="P227" s="898">
        <f>'HORA CERTA'!P26</f>
        <v>824</v>
      </c>
      <c r="Q227" s="1177">
        <f>'HORA CERTA'!Q26</f>
        <v>4.291666666666667</v>
      </c>
    </row>
    <row r="228" spans="1:17" outlineLevel="2" x14ac:dyDescent="0.25">
      <c r="A228" s="831" t="s">
        <v>437</v>
      </c>
      <c r="B228" s="985">
        <f>'HORA CERTA'!B27</f>
        <v>20</v>
      </c>
      <c r="C228" s="934">
        <f>'HORA CERTA'!C27</f>
        <v>36</v>
      </c>
      <c r="D228" s="933">
        <f>'HORA CERTA'!D27</f>
        <v>43</v>
      </c>
      <c r="E228" s="933">
        <f>'HORA CERTA'!E27</f>
        <v>12</v>
      </c>
      <c r="F228" s="933">
        <f>'HORA CERTA'!F27</f>
        <v>1</v>
      </c>
      <c r="G228" s="933">
        <f>'HORA CERTA'!G27</f>
        <v>24</v>
      </c>
      <c r="H228" s="933">
        <f>'HORA CERTA'!H27</f>
        <v>22</v>
      </c>
      <c r="I228" s="756">
        <f>'HORA CERTA'!I27</f>
        <v>38</v>
      </c>
      <c r="J228" s="899">
        <f>'HORA CERTA'!J27</f>
        <v>12</v>
      </c>
      <c r="K228" s="899">
        <f>'HORA CERTA'!K27</f>
        <v>5</v>
      </c>
      <c r="L228" s="899">
        <f>'HORA CERTA'!L27</f>
        <v>14</v>
      </c>
      <c r="M228" s="899">
        <f>'HORA CERTA'!M27</f>
        <v>14</v>
      </c>
      <c r="N228" s="898">
        <f>'HORA CERTA'!N27</f>
        <v>13</v>
      </c>
      <c r="O228" s="898">
        <f>'HORA CERTA'!O27</f>
        <v>240</v>
      </c>
      <c r="P228" s="898">
        <f>'HORA CERTA'!P27</f>
        <v>234</v>
      </c>
      <c r="Q228" s="1177">
        <f>'HORA CERTA'!Q27</f>
        <v>0.97499999999999998</v>
      </c>
    </row>
    <row r="229" spans="1:17" outlineLevel="2" x14ac:dyDescent="0.25">
      <c r="A229" s="831" t="s">
        <v>504</v>
      </c>
      <c r="B229" s="985">
        <f>'HORA CERTA'!B28</f>
        <v>52</v>
      </c>
      <c r="C229" s="934">
        <f>'HORA CERTA'!C28</f>
        <v>6</v>
      </c>
      <c r="D229" s="933">
        <f>'HORA CERTA'!D28</f>
        <v>31</v>
      </c>
      <c r="E229" s="933">
        <f>'HORA CERTA'!E28</f>
        <v>0</v>
      </c>
      <c r="F229" s="933">
        <f>'HORA CERTA'!F28</f>
        <v>12</v>
      </c>
      <c r="G229" s="933">
        <f>'HORA CERTA'!G28</f>
        <v>40</v>
      </c>
      <c r="H229" s="933">
        <f>'HORA CERTA'!H28</f>
        <v>61</v>
      </c>
      <c r="I229" s="756">
        <f>'HORA CERTA'!I28</f>
        <v>31</v>
      </c>
      <c r="J229" s="899">
        <f>'HORA CERTA'!J28</f>
        <v>112</v>
      </c>
      <c r="K229" s="899">
        <f>'HORA CERTA'!K28</f>
        <v>129</v>
      </c>
      <c r="L229" s="899">
        <f>'HORA CERTA'!L28</f>
        <v>58</v>
      </c>
      <c r="M229" s="899">
        <f>'HORA CERTA'!M28</f>
        <v>46</v>
      </c>
      <c r="N229" s="898">
        <f>'HORA CERTA'!N28</f>
        <v>93</v>
      </c>
      <c r="O229" s="898">
        <f>'HORA CERTA'!O28</f>
        <v>624</v>
      </c>
      <c r="P229" s="898">
        <f>'HORA CERTA'!P28</f>
        <v>619</v>
      </c>
      <c r="Q229" s="1177">
        <f>'HORA CERTA'!Q28</f>
        <v>0.99198717948717952</v>
      </c>
    </row>
    <row r="230" spans="1:17" outlineLevel="2" x14ac:dyDescent="0.25">
      <c r="A230" s="831" t="s">
        <v>440</v>
      </c>
      <c r="B230" s="985">
        <f>'HORA CERTA'!B29</f>
        <v>20</v>
      </c>
      <c r="C230" s="934">
        <f>'HORA CERTA'!C29</f>
        <v>15</v>
      </c>
      <c r="D230" s="933">
        <f>'HORA CERTA'!D29</f>
        <v>5</v>
      </c>
      <c r="E230" s="933">
        <f>'HORA CERTA'!E29</f>
        <v>5</v>
      </c>
      <c r="F230" s="933">
        <f>'HORA CERTA'!F29</f>
        <v>0</v>
      </c>
      <c r="G230" s="933">
        <f>'HORA CERTA'!G29</f>
        <v>9</v>
      </c>
      <c r="H230" s="933">
        <f>'HORA CERTA'!H29</f>
        <v>14</v>
      </c>
      <c r="I230" s="756">
        <f>'HORA CERTA'!I29</f>
        <v>14</v>
      </c>
      <c r="J230" s="899">
        <f>'HORA CERTA'!J29</f>
        <v>0</v>
      </c>
      <c r="K230" s="899">
        <f>'HORA CERTA'!K29</f>
        <v>0</v>
      </c>
      <c r="L230" s="899">
        <f>'HORA CERTA'!L29</f>
        <v>0</v>
      </c>
      <c r="M230" s="899">
        <f>'HORA CERTA'!M29</f>
        <v>0</v>
      </c>
      <c r="N230" s="898">
        <f>'HORA CERTA'!N29</f>
        <v>0</v>
      </c>
      <c r="O230" s="898">
        <f>'HORA CERTA'!O29</f>
        <v>240</v>
      </c>
      <c r="P230" s="898">
        <f>'HORA CERTA'!P29</f>
        <v>62</v>
      </c>
      <c r="Q230" s="1177">
        <f>'HORA CERTA'!Q29</f>
        <v>0.25833333333333336</v>
      </c>
    </row>
    <row r="231" spans="1:17" outlineLevel="2" x14ac:dyDescent="0.25">
      <c r="A231" s="955" t="s">
        <v>442</v>
      </c>
      <c r="B231" s="972">
        <f>'HORA CERTA'!B30</f>
        <v>20</v>
      </c>
      <c r="C231" s="947">
        <f>'HORA CERTA'!C30</f>
        <v>39</v>
      </c>
      <c r="D231" s="947">
        <f>'HORA CERTA'!D30</f>
        <v>15</v>
      </c>
      <c r="E231" s="947">
        <f>'HORA CERTA'!E30</f>
        <v>23</v>
      </c>
      <c r="F231" s="947">
        <f>'HORA CERTA'!F30</f>
        <v>0</v>
      </c>
      <c r="G231" s="947">
        <f>'HORA CERTA'!G30</f>
        <v>44</v>
      </c>
      <c r="H231" s="947">
        <f>'HORA CERTA'!H30</f>
        <v>38</v>
      </c>
      <c r="I231" s="948">
        <f>'HORA CERTA'!I30</f>
        <v>27</v>
      </c>
      <c r="J231" s="949">
        <f>'HORA CERTA'!J30</f>
        <v>52</v>
      </c>
      <c r="K231" s="949">
        <f>'HORA CERTA'!K30</f>
        <v>28</v>
      </c>
      <c r="L231" s="949">
        <f>'HORA CERTA'!L30</f>
        <v>43</v>
      </c>
      <c r="M231" s="949">
        <f>'HORA CERTA'!M30</f>
        <v>45</v>
      </c>
      <c r="N231" s="898">
        <f>'HORA CERTA'!N30</f>
        <v>42</v>
      </c>
      <c r="O231" s="898">
        <f>'HORA CERTA'!O30</f>
        <v>240</v>
      </c>
      <c r="P231" s="898">
        <f>'HORA CERTA'!P30</f>
        <v>396</v>
      </c>
      <c r="Q231" s="1194">
        <f>'HORA CERTA'!Q30</f>
        <v>1.65</v>
      </c>
    </row>
    <row r="232" spans="1:17" outlineLevel="2" x14ac:dyDescent="0.25">
      <c r="A232" s="950" t="s">
        <v>441</v>
      </c>
      <c r="B232" s="978" t="str">
        <f>'HORA CERTA'!B31</f>
        <v>s/ meta</v>
      </c>
      <c r="C232" s="951">
        <f>'HORA CERTA'!C31</f>
        <v>0</v>
      </c>
      <c r="D232" s="952">
        <f>'HORA CERTA'!D31</f>
        <v>0</v>
      </c>
      <c r="E232" s="952">
        <f>'HORA CERTA'!E31</f>
        <v>0</v>
      </c>
      <c r="F232" s="952">
        <f>'HORA CERTA'!F31</f>
        <v>0</v>
      </c>
      <c r="G232" s="952">
        <f>'HORA CERTA'!G31</f>
        <v>0</v>
      </c>
      <c r="H232" s="952">
        <f>'HORA CERTA'!H31</f>
        <v>0</v>
      </c>
      <c r="I232" s="953">
        <f>'HORA CERTA'!I31</f>
        <v>0</v>
      </c>
      <c r="J232" s="954">
        <f>'HORA CERTA'!J31</f>
        <v>0</v>
      </c>
      <c r="K232" s="954">
        <f>'HORA CERTA'!K31</f>
        <v>0</v>
      </c>
      <c r="L232" s="954">
        <f>'HORA CERTA'!L31</f>
        <v>0</v>
      </c>
      <c r="M232" s="954">
        <f>'HORA CERTA'!M31</f>
        <v>0</v>
      </c>
      <c r="N232" s="898">
        <f>'HORA CERTA'!N31</f>
        <v>0</v>
      </c>
      <c r="O232" s="898">
        <f>'HORA CERTA'!O31</f>
        <v>0</v>
      </c>
      <c r="P232" s="898">
        <f>'HORA CERTA'!P31</f>
        <v>0</v>
      </c>
      <c r="Q232" s="1193" t="str">
        <f>'HORA CERTA'!Q31</f>
        <v>-</v>
      </c>
    </row>
    <row r="233" spans="1:17" ht="15.75" outlineLevel="2" thickBot="1" x14ac:dyDescent="0.3">
      <c r="A233" s="831" t="s">
        <v>571</v>
      </c>
      <c r="B233" s="985" t="str">
        <f>'HORA CERTA'!B32</f>
        <v>s/ meta</v>
      </c>
      <c r="C233" s="934">
        <f>'HORA CERTA'!C32</f>
        <v>90</v>
      </c>
      <c r="D233" s="933">
        <f>'HORA CERTA'!D32</f>
        <v>93</v>
      </c>
      <c r="E233" s="933">
        <f>'HORA CERTA'!E32</f>
        <v>50</v>
      </c>
      <c r="F233" s="933">
        <f>'HORA CERTA'!F32</f>
        <v>33</v>
      </c>
      <c r="G233" s="933">
        <f>'HORA CERTA'!G32</f>
        <v>60</v>
      </c>
      <c r="H233" s="933">
        <f>'HORA CERTA'!H32</f>
        <v>120</v>
      </c>
      <c r="I233" s="756">
        <f>'HORA CERTA'!I32</f>
        <v>97</v>
      </c>
      <c r="J233" s="899">
        <f>'HORA CERTA'!J32</f>
        <v>97</v>
      </c>
      <c r="K233" s="899">
        <f>'HORA CERTA'!K32</f>
        <v>116</v>
      </c>
      <c r="L233" s="899">
        <f>'HORA CERTA'!L32</f>
        <v>91</v>
      </c>
      <c r="M233" s="899">
        <f>'HORA CERTA'!M32</f>
        <v>88</v>
      </c>
      <c r="N233" s="898">
        <f>'HORA CERTA'!N32</f>
        <v>141</v>
      </c>
      <c r="O233" s="898">
        <f>'HORA CERTA'!O32</f>
        <v>0</v>
      </c>
      <c r="P233" s="898">
        <f>'HORA CERTA'!P32</f>
        <v>1076</v>
      </c>
      <c r="Q233" s="1177" t="str">
        <f>'HORA CERTA'!Q32</f>
        <v>-</v>
      </c>
    </row>
    <row r="234" spans="1:17" ht="15.75" outlineLevel="2" thickBot="1" x14ac:dyDescent="0.3">
      <c r="A234" s="838" t="s">
        <v>444</v>
      </c>
      <c r="B234" s="986">
        <f>'HORA CERTA'!B33</f>
        <v>138</v>
      </c>
      <c r="C234" s="935">
        <f>'HORA CERTA'!C33</f>
        <v>327</v>
      </c>
      <c r="D234" s="935">
        <f>'HORA CERTA'!D33</f>
        <v>378</v>
      </c>
      <c r="E234" s="935">
        <f>'HORA CERTA'!E33</f>
        <v>200</v>
      </c>
      <c r="F234" s="935">
        <f>'HORA CERTA'!F33</f>
        <v>56</v>
      </c>
      <c r="G234" s="935">
        <f>'HORA CERTA'!G33</f>
        <v>348</v>
      </c>
      <c r="H234" s="935">
        <f>'HORA CERTA'!H33</f>
        <v>422</v>
      </c>
      <c r="I234" s="710">
        <f>'HORA CERTA'!I33</f>
        <v>336</v>
      </c>
      <c r="J234" s="900">
        <f>'HORA CERTA'!J33</f>
        <v>456</v>
      </c>
      <c r="K234" s="900">
        <f>'HORA CERTA'!K33</f>
        <v>529</v>
      </c>
      <c r="L234" s="900">
        <f>'HORA CERTA'!L33</f>
        <v>489</v>
      </c>
      <c r="M234" s="900">
        <f>'HORA CERTA'!M33</f>
        <v>494</v>
      </c>
      <c r="N234" s="900">
        <f>'HORA CERTA'!N33</f>
        <v>567</v>
      </c>
      <c r="O234" s="900">
        <f>'HORA CERTA'!O33</f>
        <v>1656</v>
      </c>
      <c r="P234" s="900">
        <f>'HORA CERTA'!P33</f>
        <v>4602</v>
      </c>
      <c r="Q234" s="1195">
        <f>'HORA CERTA'!Q33</f>
        <v>2.7789855072463769</v>
      </c>
    </row>
    <row r="235" spans="1:17" ht="15.75" outlineLevel="2" thickBot="1" x14ac:dyDescent="0.3">
      <c r="A235" s="964" t="s">
        <v>573</v>
      </c>
      <c r="B235" s="965">
        <f>B225+B234</f>
        <v>4906</v>
      </c>
      <c r="C235" s="965">
        <f t="shared" ref="C235:P235" si="0">C225+C234</f>
        <v>4438</v>
      </c>
      <c r="D235" s="965">
        <f t="shared" si="0"/>
        <v>5016</v>
      </c>
      <c r="E235" s="965">
        <f t="shared" si="0"/>
        <v>3067</v>
      </c>
      <c r="F235" s="965">
        <f t="shared" si="0"/>
        <v>1617</v>
      </c>
      <c r="G235" s="965">
        <f t="shared" si="0"/>
        <v>3630</v>
      </c>
      <c r="H235" s="965">
        <f t="shared" si="0"/>
        <v>3964</v>
      </c>
      <c r="I235" s="965">
        <f t="shared" si="0"/>
        <v>4234</v>
      </c>
      <c r="J235" s="965">
        <f t="shared" si="0"/>
        <v>5631</v>
      </c>
      <c r="K235" s="965">
        <f t="shared" si="0"/>
        <v>5298</v>
      </c>
      <c r="L235" s="965">
        <f t="shared" si="0"/>
        <v>5580</v>
      </c>
      <c r="M235" s="965">
        <f t="shared" si="0"/>
        <v>5269</v>
      </c>
      <c r="N235" s="965">
        <f t="shared" si="0"/>
        <v>5155</v>
      </c>
      <c r="O235" s="965">
        <f t="shared" si="0"/>
        <v>57792</v>
      </c>
      <c r="P235" s="965">
        <f t="shared" si="0"/>
        <v>52899</v>
      </c>
      <c r="Q235" s="965"/>
    </row>
    <row r="237" spans="1:17" ht="16.5" thickBot="1" x14ac:dyDescent="0.3">
      <c r="A237" s="1280" t="s">
        <v>612</v>
      </c>
      <c r="B237" s="1272"/>
      <c r="C237" s="1272"/>
      <c r="D237" s="1272"/>
      <c r="E237" s="1272"/>
      <c r="F237" s="1272"/>
      <c r="G237" s="1272"/>
      <c r="H237" s="1272"/>
      <c r="I237" s="1272"/>
      <c r="J237" s="1272"/>
      <c r="K237" s="1272"/>
      <c r="L237" s="1272"/>
      <c r="M237" s="1272"/>
      <c r="N237" s="1272"/>
      <c r="O237" s="1272"/>
      <c r="P237" s="1272"/>
      <c r="Q237" s="1272"/>
    </row>
    <row r="238" spans="1:17" ht="15.75" outlineLevel="1" thickBot="1" x14ac:dyDescent="0.3">
      <c r="A238" s="966" t="s">
        <v>14</v>
      </c>
      <c r="B238" s="970" t="s">
        <v>15</v>
      </c>
      <c r="C238" s="967" t="s">
        <v>577</v>
      </c>
      <c r="D238" s="967" t="s">
        <v>578</v>
      </c>
      <c r="E238" s="967" t="s">
        <v>579</v>
      </c>
      <c r="F238" s="967" t="s">
        <v>580</v>
      </c>
      <c r="G238" s="967" t="s">
        <v>581</v>
      </c>
      <c r="H238" s="967" t="s">
        <v>582</v>
      </c>
      <c r="I238" s="967" t="s">
        <v>583</v>
      </c>
      <c r="J238" s="967" t="s">
        <v>584</v>
      </c>
      <c r="K238" s="967" t="s">
        <v>585</v>
      </c>
      <c r="L238" s="967" t="s">
        <v>586</v>
      </c>
      <c r="M238" s="967" t="s">
        <v>587</v>
      </c>
      <c r="N238" s="967" t="s">
        <v>588</v>
      </c>
      <c r="O238" s="1146" t="s">
        <v>638</v>
      </c>
      <c r="P238" s="1146" t="s">
        <v>639</v>
      </c>
      <c r="Q238" s="1171" t="s">
        <v>1</v>
      </c>
    </row>
    <row r="239" spans="1:17" ht="15.75" outlineLevel="1" thickTop="1" x14ac:dyDescent="0.25">
      <c r="A239" s="832" t="s">
        <v>432</v>
      </c>
      <c r="B239" s="987">
        <f>'UBS Izolina Mazzei'!B24</f>
        <v>0</v>
      </c>
      <c r="C239" s="936">
        <f>'UBS Izolina Mazzei'!C24</f>
        <v>680</v>
      </c>
      <c r="D239" s="936">
        <f>'UBS Izolina Mazzei'!D24</f>
        <v>650</v>
      </c>
      <c r="E239" s="936">
        <f>'UBS Izolina Mazzei'!E24</f>
        <v>669</v>
      </c>
      <c r="F239" s="936">
        <f>'UBS Izolina Mazzei'!F24</f>
        <v>360</v>
      </c>
      <c r="G239" s="936">
        <f>'UBS Izolina Mazzei'!G24</f>
        <v>815</v>
      </c>
      <c r="H239" s="936">
        <f>'UBS Izolina Mazzei'!H24</f>
        <v>869</v>
      </c>
      <c r="I239" s="131">
        <f>'UBS Izolina Mazzei'!I24</f>
        <v>868</v>
      </c>
      <c r="J239" s="901">
        <f>'UBS Izolina Mazzei'!J24</f>
        <v>1240</v>
      </c>
      <c r="K239" s="901">
        <f>'UBS Izolina Mazzei'!K24</f>
        <v>308</v>
      </c>
      <c r="L239" s="901">
        <f>'UBS Izolina Mazzei'!L24</f>
        <v>479</v>
      </c>
      <c r="M239" s="901">
        <f>'UBS Izolina Mazzei'!M24</f>
        <v>580</v>
      </c>
      <c r="N239" s="901">
        <f>'UBS Izolina Mazzei'!N24</f>
        <v>227</v>
      </c>
      <c r="O239" s="901">
        <f>'UBS Izolina Mazzei'!O24</f>
        <v>0</v>
      </c>
      <c r="P239" s="901">
        <f>'UBS Izolina Mazzei'!P24</f>
        <v>7745</v>
      </c>
      <c r="Q239" s="1196" t="str">
        <f>'UBS Izolina Mazzei'!Q24</f>
        <v>-</v>
      </c>
    </row>
    <row r="240" spans="1:17" outlineLevel="1" x14ac:dyDescent="0.25">
      <c r="A240" s="833" t="s">
        <v>433</v>
      </c>
      <c r="B240" s="988">
        <f>'UBS Izolina Mazzei'!B25</f>
        <v>420</v>
      </c>
      <c r="C240" s="937">
        <f>'UBS Izolina Mazzei'!C25</f>
        <v>204</v>
      </c>
      <c r="D240" s="939">
        <f>'UBS Izolina Mazzei'!D25</f>
        <v>195</v>
      </c>
      <c r="E240" s="939">
        <f>'UBS Izolina Mazzei'!E25</f>
        <v>121</v>
      </c>
      <c r="F240" s="939">
        <f>'UBS Izolina Mazzei'!F25</f>
        <v>131</v>
      </c>
      <c r="G240" s="939">
        <f>'UBS Izolina Mazzei'!G25</f>
        <v>44</v>
      </c>
      <c r="H240" s="939">
        <f>'UBS Izolina Mazzei'!H25</f>
        <v>72</v>
      </c>
      <c r="I240" s="189">
        <f>'UBS Izolina Mazzei'!I25</f>
        <v>121</v>
      </c>
      <c r="J240" s="902">
        <f>'UBS Izolina Mazzei'!J25</f>
        <v>195</v>
      </c>
      <c r="K240" s="902">
        <f>'UBS Izolina Mazzei'!K25</f>
        <v>206</v>
      </c>
      <c r="L240" s="902">
        <f>'UBS Izolina Mazzei'!L25</f>
        <v>285</v>
      </c>
      <c r="M240" s="902">
        <f>'UBS Izolina Mazzei'!M25</f>
        <v>305</v>
      </c>
      <c r="N240" s="902">
        <f>'UBS Izolina Mazzei'!N25</f>
        <v>271</v>
      </c>
      <c r="O240" s="1156">
        <f>'UBS Izolina Mazzei'!O25</f>
        <v>5040</v>
      </c>
      <c r="P240" s="1153">
        <f>'UBS Izolina Mazzei'!P25</f>
        <v>2150</v>
      </c>
      <c r="Q240" s="1197">
        <f>'UBS Izolina Mazzei'!Q25</f>
        <v>0.42658730158730157</v>
      </c>
    </row>
    <row r="241" spans="1:17" outlineLevel="1" x14ac:dyDescent="0.25">
      <c r="A241" s="833" t="s">
        <v>434</v>
      </c>
      <c r="B241" s="988">
        <f>'UBS Izolina Mazzei'!B26</f>
        <v>44</v>
      </c>
      <c r="C241" s="937">
        <f>'UBS Izolina Mazzei'!C26</f>
        <v>64</v>
      </c>
      <c r="D241" s="939">
        <f>'UBS Izolina Mazzei'!D26</f>
        <v>72</v>
      </c>
      <c r="E241" s="939">
        <f>'UBS Izolina Mazzei'!E26</f>
        <v>69</v>
      </c>
      <c r="F241" s="939">
        <f>'UBS Izolina Mazzei'!F26</f>
        <v>115</v>
      </c>
      <c r="G241" s="939">
        <f>'UBS Izolina Mazzei'!G26</f>
        <v>122</v>
      </c>
      <c r="H241" s="939">
        <f>'UBS Izolina Mazzei'!H26</f>
        <v>63</v>
      </c>
      <c r="I241" s="189">
        <f>'UBS Izolina Mazzei'!I26</f>
        <v>25</v>
      </c>
      <c r="J241" s="902">
        <f>'UBS Izolina Mazzei'!J26</f>
        <v>91</v>
      </c>
      <c r="K241" s="902">
        <f>'UBS Izolina Mazzei'!K26</f>
        <v>62</v>
      </c>
      <c r="L241" s="902">
        <f>'UBS Izolina Mazzei'!L26</f>
        <v>46</v>
      </c>
      <c r="M241" s="902">
        <f>'UBS Izolina Mazzei'!M26</f>
        <v>65</v>
      </c>
      <c r="N241" s="902">
        <f>'UBS Izolina Mazzei'!N26</f>
        <v>95</v>
      </c>
      <c r="O241" s="1156">
        <f>'UBS Izolina Mazzei'!O26</f>
        <v>528</v>
      </c>
      <c r="P241" s="1153">
        <f>'UBS Izolina Mazzei'!P26</f>
        <v>889</v>
      </c>
      <c r="Q241" s="1197">
        <f>'UBS Izolina Mazzei'!Q26</f>
        <v>1.6837121212121211</v>
      </c>
    </row>
    <row r="242" spans="1:17" outlineLevel="1" x14ac:dyDescent="0.25">
      <c r="A242" s="883" t="s">
        <v>458</v>
      </c>
      <c r="B242" s="989">
        <f>'UBS Izolina Mazzei'!B27</f>
        <v>80</v>
      </c>
      <c r="C242" s="929">
        <f>'UBS Izolina Mazzei'!C27</f>
        <v>70</v>
      </c>
      <c r="D242" s="929">
        <f>'UBS Izolina Mazzei'!D27</f>
        <v>97</v>
      </c>
      <c r="E242" s="929">
        <f>'UBS Izolina Mazzei'!E27</f>
        <v>79</v>
      </c>
      <c r="F242" s="929">
        <f>'UBS Izolina Mazzei'!F27</f>
        <v>156</v>
      </c>
      <c r="G242" s="929">
        <f>'UBS Izolina Mazzei'!G27</f>
        <v>91</v>
      </c>
      <c r="H242" s="929">
        <f>'UBS Izolina Mazzei'!H27</f>
        <v>174</v>
      </c>
      <c r="I242" s="875">
        <f>'UBS Izolina Mazzei'!I27</f>
        <v>142</v>
      </c>
      <c r="J242" s="893">
        <f>'UBS Izolina Mazzei'!J27</f>
        <v>158</v>
      </c>
      <c r="K242" s="893">
        <f>'UBS Izolina Mazzei'!K27</f>
        <v>128</v>
      </c>
      <c r="L242" s="893">
        <f>'UBS Izolina Mazzei'!L27</f>
        <v>82</v>
      </c>
      <c r="M242" s="893">
        <f>'UBS Izolina Mazzei'!M27</f>
        <v>143</v>
      </c>
      <c r="N242" s="893">
        <f>'UBS Izolina Mazzei'!N27</f>
        <v>103</v>
      </c>
      <c r="O242" s="1156">
        <f>'UBS Izolina Mazzei'!O27</f>
        <v>960</v>
      </c>
      <c r="P242" s="1153">
        <f>'UBS Izolina Mazzei'!P27</f>
        <v>1423</v>
      </c>
      <c r="Q242" s="1189">
        <f>'UBS Izolina Mazzei'!Q27</f>
        <v>1.4822916666666666</v>
      </c>
    </row>
    <row r="243" spans="1:17" outlineLevel="1" x14ac:dyDescent="0.25">
      <c r="A243" s="883" t="s">
        <v>502</v>
      </c>
      <c r="B243" s="989">
        <f>'UBS Izolina Mazzei'!B28</f>
        <v>48</v>
      </c>
      <c r="C243" s="929">
        <f>'UBS Izolina Mazzei'!C28</f>
        <v>80</v>
      </c>
      <c r="D243" s="929">
        <f>'UBS Izolina Mazzei'!D28</f>
        <v>62</v>
      </c>
      <c r="E243" s="929">
        <f>'UBS Izolina Mazzei'!E28</f>
        <v>68</v>
      </c>
      <c r="F243" s="929">
        <f>'UBS Izolina Mazzei'!F28</f>
        <v>25</v>
      </c>
      <c r="G243" s="929">
        <f>'UBS Izolina Mazzei'!G28</f>
        <v>78</v>
      </c>
      <c r="H243" s="929">
        <f>'UBS Izolina Mazzei'!H28</f>
        <v>98</v>
      </c>
      <c r="I243" s="929">
        <f>'UBS Izolina Mazzei'!I28</f>
        <v>75</v>
      </c>
      <c r="J243" s="929">
        <f>'UBS Izolina Mazzei'!J28</f>
        <v>90</v>
      </c>
      <c r="K243" s="929">
        <f>'UBS Izolina Mazzei'!K28</f>
        <v>53</v>
      </c>
      <c r="L243" s="929">
        <f>'UBS Izolina Mazzei'!L28</f>
        <v>74</v>
      </c>
      <c r="M243" s="929">
        <f>'UBS Izolina Mazzei'!M28</f>
        <v>88</v>
      </c>
      <c r="N243" s="929">
        <f>'UBS Izolina Mazzei'!N28</f>
        <v>92</v>
      </c>
      <c r="O243" s="1160">
        <f>'UBS Izolina Mazzei'!O28</f>
        <v>576</v>
      </c>
      <c r="P243" s="937">
        <f>'UBS Izolina Mazzei'!P28</f>
        <v>883</v>
      </c>
      <c r="Q243" s="1189">
        <f>'UBS Izolina Mazzei'!Q28</f>
        <v>1.5329861111111112</v>
      </c>
    </row>
    <row r="244" spans="1:17" ht="15.75" outlineLevel="1" thickBot="1" x14ac:dyDescent="0.3">
      <c r="A244" s="881" t="s">
        <v>436</v>
      </c>
      <c r="B244" s="990">
        <f>'UBS Izolina Mazzei'!B29</f>
        <v>75</v>
      </c>
      <c r="C244" s="938">
        <f>'UBS Izolina Mazzei'!C29</f>
        <v>32</v>
      </c>
      <c r="D244" s="938">
        <f>'UBS Izolina Mazzei'!D29</f>
        <v>57</v>
      </c>
      <c r="E244" s="938">
        <f>'UBS Izolina Mazzei'!E29</f>
        <v>46</v>
      </c>
      <c r="F244" s="938">
        <f>'UBS Izolina Mazzei'!F29</f>
        <v>27</v>
      </c>
      <c r="G244" s="938">
        <f>'UBS Izolina Mazzei'!G29</f>
        <v>40</v>
      </c>
      <c r="H244" s="938">
        <f>'UBS Izolina Mazzei'!H29</f>
        <v>9</v>
      </c>
      <c r="I244" s="882">
        <f>'UBS Izolina Mazzei'!I29</f>
        <v>38</v>
      </c>
      <c r="J244" s="903">
        <f>'UBS Izolina Mazzei'!J29</f>
        <v>78</v>
      </c>
      <c r="K244" s="903">
        <f>'UBS Izolina Mazzei'!K29</f>
        <v>68</v>
      </c>
      <c r="L244" s="903">
        <f>'UBS Izolina Mazzei'!L29</f>
        <v>74</v>
      </c>
      <c r="M244" s="903">
        <f>'UBS Izolina Mazzei'!M29</f>
        <v>10</v>
      </c>
      <c r="N244" s="903">
        <f>'UBS Izolina Mazzei'!N29</f>
        <v>59</v>
      </c>
      <c r="O244" s="903">
        <f>'UBS Izolina Mazzei'!O29</f>
        <v>900</v>
      </c>
      <c r="P244" s="903">
        <f>'UBS Izolina Mazzei'!P29</f>
        <v>538</v>
      </c>
      <c r="Q244" s="1198">
        <f>'UBS Izolina Mazzei'!Q29</f>
        <v>0.59777777777777774</v>
      </c>
    </row>
    <row r="245" spans="1:17" ht="15.75" outlineLevel="1" thickBot="1" x14ac:dyDescent="0.3">
      <c r="A245" s="1221" t="s">
        <v>7</v>
      </c>
      <c r="B245" s="1222">
        <f>'UBS Izolina Mazzei'!B30</f>
        <v>667</v>
      </c>
      <c r="C245" s="1223">
        <f>'UBS Izolina Mazzei'!C30</f>
        <v>1130</v>
      </c>
      <c r="D245" s="1223">
        <f>'UBS Izolina Mazzei'!D30</f>
        <v>1133</v>
      </c>
      <c r="E245" s="1223">
        <f>'UBS Izolina Mazzei'!E30</f>
        <v>1052</v>
      </c>
      <c r="F245" s="1223">
        <f>'UBS Izolina Mazzei'!F30</f>
        <v>814</v>
      </c>
      <c r="G245" s="1223">
        <f>'UBS Izolina Mazzei'!G30</f>
        <v>1190</v>
      </c>
      <c r="H245" s="1223">
        <f>'UBS Izolina Mazzei'!H30</f>
        <v>1285</v>
      </c>
      <c r="I245" s="1224">
        <f>'UBS Izolina Mazzei'!I30</f>
        <v>1269</v>
      </c>
      <c r="J245" s="1225">
        <f>'UBS Izolina Mazzei'!J30</f>
        <v>1852</v>
      </c>
      <c r="K245" s="1225">
        <f>'UBS Izolina Mazzei'!K30</f>
        <v>825</v>
      </c>
      <c r="L245" s="1225">
        <f>'UBS Izolina Mazzei'!L30</f>
        <v>1040</v>
      </c>
      <c r="M245" s="1225">
        <f>'UBS Izolina Mazzei'!M30</f>
        <v>1191</v>
      </c>
      <c r="N245" s="1225">
        <f>'UBS Izolina Mazzei'!N30</f>
        <v>847</v>
      </c>
      <c r="O245" s="1225">
        <f>'UBS Izolina Mazzei'!O30</f>
        <v>8004</v>
      </c>
      <c r="P245" s="1225">
        <f>'UBS Izolina Mazzei'!P30</f>
        <v>13628</v>
      </c>
      <c r="Q245" s="1227">
        <f>'UBS Izolina Mazzei'!Q30</f>
        <v>1.7026486756621688</v>
      </c>
    </row>
    <row r="246" spans="1:17" x14ac:dyDescent="0.25">
      <c r="B246" s="661"/>
      <c r="I246" s="839"/>
      <c r="J246" s="661"/>
      <c r="K246" s="661"/>
      <c r="L246" s="909"/>
      <c r="M246" s="661"/>
      <c r="N246" s="661"/>
      <c r="O246" s="661"/>
      <c r="P246" s="661"/>
    </row>
    <row r="247" spans="1:17" ht="16.5" thickBot="1" x14ac:dyDescent="0.3">
      <c r="A247" s="1280" t="s">
        <v>613</v>
      </c>
      <c r="B247" s="1272"/>
      <c r="C247" s="1272"/>
      <c r="D247" s="1272"/>
      <c r="E247" s="1272"/>
      <c r="F247" s="1272"/>
      <c r="G247" s="1272"/>
      <c r="H247" s="1272"/>
      <c r="I247" s="1272"/>
      <c r="J247" s="1272"/>
      <c r="K247" s="1272"/>
      <c r="L247" s="1272"/>
      <c r="M247" s="1272"/>
      <c r="N247" s="1272"/>
      <c r="O247" s="1272"/>
      <c r="P247" s="1272"/>
      <c r="Q247" s="1272"/>
    </row>
    <row r="248" spans="1:17" ht="15.75" outlineLevel="1" thickBot="1" x14ac:dyDescent="0.3">
      <c r="A248" s="966" t="s">
        <v>14</v>
      </c>
      <c r="B248" s="970" t="s">
        <v>15</v>
      </c>
      <c r="C248" s="967" t="s">
        <v>577</v>
      </c>
      <c r="D248" s="967" t="s">
        <v>578</v>
      </c>
      <c r="E248" s="967" t="s">
        <v>579</v>
      </c>
      <c r="F248" s="967" t="s">
        <v>580</v>
      </c>
      <c r="G248" s="967" t="s">
        <v>581</v>
      </c>
      <c r="H248" s="967" t="s">
        <v>582</v>
      </c>
      <c r="I248" s="967" t="s">
        <v>583</v>
      </c>
      <c r="J248" s="967" t="s">
        <v>584</v>
      </c>
      <c r="K248" s="967" t="s">
        <v>585</v>
      </c>
      <c r="L248" s="967" t="s">
        <v>586</v>
      </c>
      <c r="M248" s="967" t="s">
        <v>587</v>
      </c>
      <c r="N248" s="967" t="s">
        <v>588</v>
      </c>
      <c r="O248" s="1146" t="s">
        <v>638</v>
      </c>
      <c r="P248" s="1146" t="s">
        <v>639</v>
      </c>
      <c r="Q248" s="1171" t="s">
        <v>1</v>
      </c>
    </row>
    <row r="249" spans="1:17" ht="15.75" outlineLevel="1" thickTop="1" x14ac:dyDescent="0.25">
      <c r="A249" s="1001" t="s">
        <v>155</v>
      </c>
      <c r="B249" s="987">
        <f>'HORA CERTA'!B39</f>
        <v>120</v>
      </c>
      <c r="C249" s="936">
        <f>'HORA CERTA'!C39</f>
        <v>138</v>
      </c>
      <c r="D249" s="936">
        <f>'HORA CERTA'!D39</f>
        <v>98</v>
      </c>
      <c r="E249" s="936">
        <f>'HORA CERTA'!E39</f>
        <v>80</v>
      </c>
      <c r="F249" s="936">
        <f>'HORA CERTA'!F39</f>
        <v>96</v>
      </c>
      <c r="G249" s="936">
        <f>'HORA CERTA'!G39</f>
        <v>144</v>
      </c>
      <c r="H249" s="936">
        <f>'HORA CERTA'!H39</f>
        <v>147</v>
      </c>
      <c r="I249" s="131">
        <f>'HORA CERTA'!I39</f>
        <v>147</v>
      </c>
      <c r="J249" s="901">
        <f>'HORA CERTA'!J39</f>
        <v>174</v>
      </c>
      <c r="K249" s="901">
        <f>'HORA CERTA'!K39</f>
        <v>170</v>
      </c>
      <c r="L249" s="901">
        <f>'HORA CERTA'!L39</f>
        <v>168</v>
      </c>
      <c r="M249" s="901">
        <f>'HORA CERTA'!M39</f>
        <v>180</v>
      </c>
      <c r="N249" s="901">
        <f>'HORA CERTA'!N39</f>
        <v>179</v>
      </c>
      <c r="O249" s="901">
        <f>'HORA CERTA'!O39</f>
        <v>1440</v>
      </c>
      <c r="P249" s="901">
        <f>'HORA CERTA'!P39</f>
        <v>1721</v>
      </c>
      <c r="Q249" s="1196">
        <f>'HORA CERTA'!Q39</f>
        <v>1.195138888888889</v>
      </c>
    </row>
    <row r="250" spans="1:17" outlineLevel="1" x14ac:dyDescent="0.25">
      <c r="A250" s="1001" t="s">
        <v>156</v>
      </c>
      <c r="B250" s="988">
        <f>'HORA CERTA'!B40</f>
        <v>120</v>
      </c>
      <c r="C250" s="939">
        <f>'HORA CERTA'!C40</f>
        <v>135</v>
      </c>
      <c r="D250" s="937">
        <f>'HORA CERTA'!D40</f>
        <v>174</v>
      </c>
      <c r="E250" s="937">
        <f>'HORA CERTA'!E40</f>
        <v>107</v>
      </c>
      <c r="F250" s="937">
        <f>'HORA CERTA'!F40</f>
        <v>76</v>
      </c>
      <c r="G250" s="939">
        <f>'HORA CERTA'!G40</f>
        <v>118</v>
      </c>
      <c r="H250" s="939">
        <f>'HORA CERTA'!H40</f>
        <v>119</v>
      </c>
      <c r="I250" s="131">
        <f>'HORA CERTA'!I40</f>
        <v>125</v>
      </c>
      <c r="J250" s="901">
        <f>'HORA CERTA'!J40</f>
        <v>148</v>
      </c>
      <c r="K250" s="901">
        <f>'HORA CERTA'!K40</f>
        <v>144</v>
      </c>
      <c r="L250" s="901">
        <f>'HORA CERTA'!L40</f>
        <v>164</v>
      </c>
      <c r="M250" s="901">
        <f>'HORA CERTA'!M40</f>
        <v>167</v>
      </c>
      <c r="N250" s="901">
        <f>'HORA CERTA'!N40</f>
        <v>143</v>
      </c>
      <c r="O250" s="901">
        <f>'HORA CERTA'!O40</f>
        <v>1440</v>
      </c>
      <c r="P250" s="901">
        <f>'HORA CERTA'!P40</f>
        <v>1620</v>
      </c>
      <c r="Q250" s="1197">
        <f>'HORA CERTA'!Q40</f>
        <v>1.125</v>
      </c>
    </row>
    <row r="251" spans="1:17" outlineLevel="1" x14ac:dyDescent="0.25">
      <c r="A251" s="1001" t="s">
        <v>157</v>
      </c>
      <c r="B251" s="988">
        <f>'HORA CERTA'!B41</f>
        <v>200</v>
      </c>
      <c r="C251" s="939">
        <f>'HORA CERTA'!C41</f>
        <v>111</v>
      </c>
      <c r="D251" s="937">
        <f>'HORA CERTA'!D41</f>
        <v>70</v>
      </c>
      <c r="E251" s="937">
        <f>'HORA CERTA'!E41</f>
        <v>94</v>
      </c>
      <c r="F251" s="937">
        <f>'HORA CERTA'!F41</f>
        <v>86</v>
      </c>
      <c r="G251" s="939">
        <f>'HORA CERTA'!G41</f>
        <v>133</v>
      </c>
      <c r="H251" s="939">
        <f>'HORA CERTA'!H41</f>
        <v>160</v>
      </c>
      <c r="I251" s="131">
        <f>'HORA CERTA'!I41</f>
        <v>145</v>
      </c>
      <c r="J251" s="901">
        <f>'HORA CERTA'!J41</f>
        <v>244</v>
      </c>
      <c r="K251" s="901">
        <f>'HORA CERTA'!K41</f>
        <v>228</v>
      </c>
      <c r="L251" s="901">
        <f>'HORA CERTA'!L41</f>
        <v>149</v>
      </c>
      <c r="M251" s="901">
        <f>'HORA CERTA'!M41</f>
        <v>226</v>
      </c>
      <c r="N251" s="901">
        <f>'HORA CERTA'!N41</f>
        <v>199</v>
      </c>
      <c r="O251" s="901">
        <f>'HORA CERTA'!O41</f>
        <v>2400</v>
      </c>
      <c r="P251" s="901">
        <f>'HORA CERTA'!P41</f>
        <v>1845</v>
      </c>
      <c r="Q251" s="1197">
        <f>'HORA CERTA'!Q41</f>
        <v>0.76875000000000004</v>
      </c>
    </row>
    <row r="252" spans="1:17" outlineLevel="1" x14ac:dyDescent="0.25">
      <c r="A252" s="1001" t="s">
        <v>159</v>
      </c>
      <c r="B252" s="988">
        <f>'HORA CERTA'!B42</f>
        <v>300</v>
      </c>
      <c r="C252" s="939">
        <f>'HORA CERTA'!C42</f>
        <v>152</v>
      </c>
      <c r="D252" s="937">
        <f>'HORA CERTA'!D42</f>
        <v>431</v>
      </c>
      <c r="E252" s="937">
        <f>'HORA CERTA'!E42</f>
        <v>375</v>
      </c>
      <c r="F252" s="937">
        <f>'HORA CERTA'!F42</f>
        <v>69</v>
      </c>
      <c r="G252" s="939">
        <f>'HORA CERTA'!G42</f>
        <v>278</v>
      </c>
      <c r="H252" s="939">
        <f>'HORA CERTA'!H42</f>
        <v>157</v>
      </c>
      <c r="I252" s="131">
        <f>'HORA CERTA'!I42</f>
        <v>239</v>
      </c>
      <c r="J252" s="901">
        <f>'HORA CERTA'!J42</f>
        <v>397</v>
      </c>
      <c r="K252" s="901">
        <f>'HORA CERTA'!K42</f>
        <v>390</v>
      </c>
      <c r="L252" s="901">
        <f>'HORA CERTA'!L42</f>
        <v>526</v>
      </c>
      <c r="M252" s="901">
        <f>'HORA CERTA'!M42</f>
        <v>520</v>
      </c>
      <c r="N252" s="901">
        <f>'HORA CERTA'!N42</f>
        <v>418</v>
      </c>
      <c r="O252" s="901">
        <f>'HORA CERTA'!O42</f>
        <v>3600</v>
      </c>
      <c r="P252" s="901">
        <f>'HORA CERTA'!P42</f>
        <v>3952</v>
      </c>
      <c r="Q252" s="1197">
        <f>'HORA CERTA'!Q42</f>
        <v>1.0977777777777777</v>
      </c>
    </row>
    <row r="253" spans="1:17" outlineLevel="1" x14ac:dyDescent="0.25">
      <c r="A253" s="999" t="s">
        <v>160</v>
      </c>
      <c r="B253" s="988">
        <f>'HORA CERTA'!B43</f>
        <v>132</v>
      </c>
      <c r="C253" s="939">
        <f>'HORA CERTA'!C43</f>
        <v>104</v>
      </c>
      <c r="D253" s="937">
        <f>'HORA CERTA'!D43</f>
        <v>127</v>
      </c>
      <c r="E253" s="937">
        <f>'HORA CERTA'!E43</f>
        <v>124</v>
      </c>
      <c r="F253" s="937">
        <f>'HORA CERTA'!F43</f>
        <v>40</v>
      </c>
      <c r="G253" s="939">
        <f>'HORA CERTA'!G43</f>
        <v>182</v>
      </c>
      <c r="H253" s="939">
        <f>'HORA CERTA'!H43</f>
        <v>197</v>
      </c>
      <c r="I253" s="131">
        <f>'HORA CERTA'!I43</f>
        <v>174</v>
      </c>
      <c r="J253" s="901">
        <f>'HORA CERTA'!J43</f>
        <v>236</v>
      </c>
      <c r="K253" s="901">
        <f>'HORA CERTA'!K43</f>
        <v>75</v>
      </c>
      <c r="L253" s="901">
        <f>'HORA CERTA'!L43</f>
        <v>222</v>
      </c>
      <c r="M253" s="901">
        <f>'HORA CERTA'!M43</f>
        <v>232</v>
      </c>
      <c r="N253" s="901">
        <f>'HORA CERTA'!N43</f>
        <v>185</v>
      </c>
      <c r="O253" s="901">
        <f>'HORA CERTA'!O43</f>
        <v>1584</v>
      </c>
      <c r="P253" s="901">
        <f>'HORA CERTA'!P43</f>
        <v>1898</v>
      </c>
      <c r="Q253" s="1197">
        <f>'HORA CERTA'!Q43</f>
        <v>1.1982323232323233</v>
      </c>
    </row>
    <row r="254" spans="1:17" outlineLevel="1" x14ac:dyDescent="0.25">
      <c r="A254" s="1001" t="s">
        <v>161</v>
      </c>
      <c r="B254" s="991">
        <f>'HORA CERTA'!B44</f>
        <v>176</v>
      </c>
      <c r="C254" s="940">
        <f>'HORA CERTA'!C44</f>
        <v>79</v>
      </c>
      <c r="D254" s="940">
        <f>'HORA CERTA'!D44</f>
        <v>174</v>
      </c>
      <c r="E254" s="940">
        <f>'HORA CERTA'!E44</f>
        <v>232</v>
      </c>
      <c r="F254" s="940">
        <f>'HORA CERTA'!F44</f>
        <v>195</v>
      </c>
      <c r="G254" s="940">
        <f>'HORA CERTA'!G44</f>
        <v>146</v>
      </c>
      <c r="H254" s="940">
        <f>'HORA CERTA'!H44</f>
        <v>127</v>
      </c>
      <c r="I254" s="131">
        <f>'HORA CERTA'!I44</f>
        <v>177</v>
      </c>
      <c r="J254" s="901">
        <f>'HORA CERTA'!J44</f>
        <v>266</v>
      </c>
      <c r="K254" s="901">
        <f>'HORA CERTA'!K44</f>
        <v>325</v>
      </c>
      <c r="L254" s="901">
        <f>'HORA CERTA'!L44</f>
        <v>0</v>
      </c>
      <c r="M254" s="901">
        <f>'HORA CERTA'!M44</f>
        <v>294</v>
      </c>
      <c r="N254" s="901">
        <f>'HORA CERTA'!N44</f>
        <v>131</v>
      </c>
      <c r="O254" s="901">
        <f>'HORA CERTA'!O44</f>
        <v>2112</v>
      </c>
      <c r="P254" s="901">
        <f>'HORA CERTA'!P44</f>
        <v>2146</v>
      </c>
      <c r="Q254" s="1197">
        <f>'HORA CERTA'!Q44</f>
        <v>1.0160984848484849</v>
      </c>
    </row>
    <row r="255" spans="1:17" outlineLevel="1" x14ac:dyDescent="0.25">
      <c r="A255" s="1053" t="s">
        <v>449</v>
      </c>
      <c r="B255" s="992" t="str">
        <f>'HORA CERTA'!B45</f>
        <v>s/ meta</v>
      </c>
      <c r="C255" s="941">
        <f>'HORA CERTA'!C45</f>
        <v>0</v>
      </c>
      <c r="D255" s="941">
        <f>'HORA CERTA'!D45</f>
        <v>0</v>
      </c>
      <c r="E255" s="941">
        <f>'HORA CERTA'!E45</f>
        <v>0</v>
      </c>
      <c r="F255" s="941">
        <f>'HORA CERTA'!F45</f>
        <v>0</v>
      </c>
      <c r="G255" s="941">
        <f>'HORA CERTA'!G45</f>
        <v>0</v>
      </c>
      <c r="H255" s="941">
        <f>'HORA CERTA'!H45</f>
        <v>0</v>
      </c>
      <c r="I255" s="131">
        <f>'HORA CERTA'!I45</f>
        <v>0</v>
      </c>
      <c r="J255" s="901">
        <f>'HORA CERTA'!J45</f>
        <v>0</v>
      </c>
      <c r="K255" s="901">
        <f>'HORA CERTA'!K45</f>
        <v>0</v>
      </c>
      <c r="L255" s="901">
        <f>'HORA CERTA'!L45</f>
        <v>0</v>
      </c>
      <c r="M255" s="901">
        <f>'HORA CERTA'!M45</f>
        <v>257</v>
      </c>
      <c r="N255" s="901">
        <f>'HORA CERTA'!N45</f>
        <v>271</v>
      </c>
      <c r="O255" s="901">
        <f>'HORA CERTA'!O45</f>
        <v>0</v>
      </c>
      <c r="P255" s="901">
        <f>'HORA CERTA'!P45</f>
        <v>528</v>
      </c>
      <c r="Q255" s="1199" t="str">
        <f>'HORA CERTA'!Q45</f>
        <v>-</v>
      </c>
    </row>
    <row r="256" spans="1:17" x14ac:dyDescent="0.25">
      <c r="A256" s="1053" t="s">
        <v>500</v>
      </c>
      <c r="B256" s="993">
        <f>'HORA CERTA'!B46</f>
        <v>32</v>
      </c>
      <c r="C256" s="942">
        <f>'HORA CERTA'!C46</f>
        <v>55</v>
      </c>
      <c r="D256" s="942">
        <f>'HORA CERTA'!D46</f>
        <v>71</v>
      </c>
      <c r="E256" s="942">
        <f>'HORA CERTA'!E46</f>
        <v>34</v>
      </c>
      <c r="F256" s="942">
        <f>'HORA CERTA'!F46</f>
        <v>3</v>
      </c>
      <c r="G256" s="942">
        <f>'HORA CERTA'!G46</f>
        <v>38</v>
      </c>
      <c r="H256" s="942">
        <f>'HORA CERTA'!H46</f>
        <v>55</v>
      </c>
      <c r="I256" s="880">
        <f>'HORA CERTA'!I46</f>
        <v>54</v>
      </c>
      <c r="J256" s="904">
        <f>'HORA CERTA'!J46</f>
        <v>99</v>
      </c>
      <c r="K256" s="904">
        <f>'HORA CERTA'!K46</f>
        <v>134</v>
      </c>
      <c r="L256" s="904">
        <f>'HORA CERTA'!L46</f>
        <v>137</v>
      </c>
      <c r="M256" s="904">
        <f>'HORA CERTA'!M46</f>
        <v>122</v>
      </c>
      <c r="N256" s="904">
        <f>'HORA CERTA'!N46</f>
        <v>125</v>
      </c>
      <c r="O256" s="901">
        <f>'HORA CERTA'!O46</f>
        <v>384</v>
      </c>
      <c r="P256" s="901">
        <f>'HORA CERTA'!P46</f>
        <v>927</v>
      </c>
      <c r="Q256" s="1199">
        <f>'HORA CERTA'!Q46</f>
        <v>2.4140625</v>
      </c>
    </row>
    <row r="257" spans="1:17" ht="15.75" thickBot="1" x14ac:dyDescent="0.3">
      <c r="A257" s="1053" t="s">
        <v>501</v>
      </c>
      <c r="B257" s="993">
        <f>'HORA CERTA'!B47</f>
        <v>80</v>
      </c>
      <c r="C257" s="942">
        <f>'HORA CERTA'!C47</f>
        <v>150</v>
      </c>
      <c r="D257" s="942">
        <f>'HORA CERTA'!D47</f>
        <v>174</v>
      </c>
      <c r="E257" s="942">
        <f>'HORA CERTA'!E47</f>
        <v>39</v>
      </c>
      <c r="F257" s="942">
        <f>'HORA CERTA'!F47</f>
        <v>12</v>
      </c>
      <c r="G257" s="942">
        <f>'HORA CERTA'!G47</f>
        <v>65</v>
      </c>
      <c r="H257" s="942">
        <f>'HORA CERTA'!H47</f>
        <v>80</v>
      </c>
      <c r="I257" s="880">
        <f>'HORA CERTA'!I47</f>
        <v>75</v>
      </c>
      <c r="J257" s="904">
        <f>'HORA CERTA'!J47</f>
        <v>113</v>
      </c>
      <c r="K257" s="904">
        <f>'HORA CERTA'!K47</f>
        <v>77</v>
      </c>
      <c r="L257" s="904">
        <f>'HORA CERTA'!L47</f>
        <v>69</v>
      </c>
      <c r="M257" s="904">
        <f>'HORA CERTA'!M47</f>
        <v>67</v>
      </c>
      <c r="N257" s="904">
        <f>'HORA CERTA'!N47</f>
        <v>79</v>
      </c>
      <c r="O257" s="901">
        <f>'HORA CERTA'!O47</f>
        <v>960</v>
      </c>
      <c r="P257" s="901">
        <f>'HORA CERTA'!P47</f>
        <v>1000</v>
      </c>
      <c r="Q257" s="1199">
        <f>'HORA CERTA'!Q47</f>
        <v>1.0416666666666667</v>
      </c>
    </row>
    <row r="258" spans="1:17" ht="15.75" outlineLevel="1" thickBot="1" x14ac:dyDescent="0.3">
      <c r="A258" s="835" t="s">
        <v>7</v>
      </c>
      <c r="B258" s="912">
        <f>'HORA CERTA'!B48</f>
        <v>1048</v>
      </c>
      <c r="C258" s="917">
        <f>'HORA CERTA'!C48</f>
        <v>924</v>
      </c>
      <c r="D258" s="917">
        <f>'HORA CERTA'!D48</f>
        <v>1319</v>
      </c>
      <c r="E258" s="917">
        <f>'HORA CERTA'!E48</f>
        <v>1085</v>
      </c>
      <c r="F258" s="917">
        <f>'HORA CERTA'!F48</f>
        <v>577</v>
      </c>
      <c r="G258" s="917">
        <f>'HORA CERTA'!G48</f>
        <v>1104</v>
      </c>
      <c r="H258" s="917">
        <f>'HORA CERTA'!H48</f>
        <v>1042</v>
      </c>
      <c r="I258" s="374">
        <f>'HORA CERTA'!I48</f>
        <v>1136</v>
      </c>
      <c r="J258" s="653">
        <f>'HORA CERTA'!J48</f>
        <v>1677</v>
      </c>
      <c r="K258" s="653">
        <f>'HORA CERTA'!K48</f>
        <v>1543</v>
      </c>
      <c r="L258" s="653">
        <f>'HORA CERTA'!L48</f>
        <v>1435</v>
      </c>
      <c r="M258" s="653">
        <f>'HORA CERTA'!M48</f>
        <v>2065</v>
      </c>
      <c r="N258" s="653">
        <f>'HORA CERTA'!N48</f>
        <v>1730</v>
      </c>
      <c r="O258" s="1148">
        <f>'HORA CERTA'!O48</f>
        <v>13920</v>
      </c>
      <c r="P258" s="1148">
        <f>'HORA CERTA'!P48</f>
        <v>15637</v>
      </c>
      <c r="Q258" s="1175">
        <f>'HORA CERTA'!Q48</f>
        <v>1.1233477011494253</v>
      </c>
    </row>
    <row r="260" spans="1:17" ht="16.5" thickBot="1" x14ac:dyDescent="0.3">
      <c r="A260" s="1281" t="s">
        <v>570</v>
      </c>
      <c r="B260" s="1282"/>
      <c r="C260" s="1282"/>
      <c r="D260" s="1282"/>
      <c r="E260" s="1282"/>
      <c r="F260" s="1282"/>
      <c r="G260" s="1282"/>
      <c r="H260" s="1282"/>
      <c r="I260" s="1282"/>
      <c r="J260" s="1282"/>
      <c r="K260" s="1282"/>
      <c r="L260" s="1282"/>
      <c r="M260" s="1282"/>
      <c r="N260" s="1282"/>
      <c r="O260" s="1282"/>
      <c r="P260" s="1282"/>
      <c r="Q260" s="1282"/>
    </row>
    <row r="261" spans="1:17" ht="15.75" thickBot="1" x14ac:dyDescent="0.3">
      <c r="A261" s="966" t="s">
        <v>14</v>
      </c>
      <c r="B261" s="970" t="s">
        <v>15</v>
      </c>
      <c r="C261" s="967" t="s">
        <v>577</v>
      </c>
      <c r="D261" s="967" t="s">
        <v>578</v>
      </c>
      <c r="E261" s="967" t="s">
        <v>579</v>
      </c>
      <c r="F261" s="967" t="s">
        <v>580</v>
      </c>
      <c r="G261" s="967" t="s">
        <v>581</v>
      </c>
      <c r="H261" s="967" t="s">
        <v>582</v>
      </c>
      <c r="I261" s="967" t="s">
        <v>583</v>
      </c>
      <c r="J261" s="967" t="s">
        <v>584</v>
      </c>
      <c r="K261" s="967" t="s">
        <v>585</v>
      </c>
      <c r="L261" s="967" t="s">
        <v>586</v>
      </c>
      <c r="M261" s="967" t="s">
        <v>587</v>
      </c>
      <c r="N261" s="967" t="s">
        <v>588</v>
      </c>
      <c r="O261" s="1146" t="s">
        <v>638</v>
      </c>
      <c r="P261" s="1146" t="s">
        <v>639</v>
      </c>
      <c r="Q261" s="1171" t="s">
        <v>1</v>
      </c>
    </row>
    <row r="262" spans="1:17" ht="15.75" thickTop="1" x14ac:dyDescent="0.25">
      <c r="A262" s="841" t="s">
        <v>455</v>
      </c>
      <c r="B262" s="1106" t="s">
        <v>574</v>
      </c>
      <c r="C262" s="943">
        <f>'PSM V MARIA BAIXA'!C14</f>
        <v>10871</v>
      </c>
      <c r="D262" s="943">
        <f>'PSM V MARIA BAIXA'!D14</f>
        <v>10848</v>
      </c>
      <c r="E262" s="943">
        <f>'PSM V MARIA BAIXA'!E14</f>
        <v>11507</v>
      </c>
      <c r="F262" s="960">
        <f>'PSM V MARIA BAIXA'!F14</f>
        <v>9537</v>
      </c>
      <c r="G262" s="960">
        <f>'PSM V MARIA BAIXA'!G14</f>
        <v>10951</v>
      </c>
      <c r="H262" s="960">
        <f>'PSM V MARIA BAIXA'!H14</f>
        <v>10334</v>
      </c>
      <c r="I262" s="797">
        <f>'PSM V MARIA BAIXA'!I14</f>
        <v>10634</v>
      </c>
      <c r="J262" s="905">
        <f>'PSM V MARIA BAIXA'!J14</f>
        <v>12656</v>
      </c>
      <c r="K262" s="905">
        <f>'PSM V MARIA BAIXA'!K14</f>
        <v>12420</v>
      </c>
      <c r="L262" s="905">
        <f>'PSM V MARIA BAIXA'!L14</f>
        <v>11472</v>
      </c>
      <c r="M262" s="905">
        <f>'PSM V MARIA BAIXA'!M14</f>
        <v>12520</v>
      </c>
      <c r="N262" s="905">
        <f>'PSM V MARIA BAIXA'!N14</f>
        <v>18839</v>
      </c>
      <c r="O262" s="905" t="str">
        <f>'PSM V MARIA BAIXA'!O14</f>
        <v>-</v>
      </c>
      <c r="P262" s="905">
        <f>'PSM V MARIA BAIXA'!P14</f>
        <v>142589</v>
      </c>
      <c r="Q262" s="1196" t="str">
        <f>'PSM V MARIA BAIXA'!Q14</f>
        <v>-</v>
      </c>
    </row>
    <row r="263" spans="1:17" x14ac:dyDescent="0.25">
      <c r="A263" s="841" t="s">
        <v>454</v>
      </c>
      <c r="B263" s="1106" t="s">
        <v>574</v>
      </c>
      <c r="C263" s="943">
        <f>'PSM V MARIA BAIXA'!C15</f>
        <v>169</v>
      </c>
      <c r="D263" s="943">
        <f>'PSM V MARIA BAIXA'!D15</f>
        <v>191</v>
      </c>
      <c r="E263" s="943">
        <f>'PSM V MARIA BAIXA'!E15</f>
        <v>250</v>
      </c>
      <c r="F263" s="943">
        <f>'PSM V MARIA BAIXA'!F15</f>
        <v>243</v>
      </c>
      <c r="G263" s="943">
        <f>'PSM V MARIA BAIXA'!G15</f>
        <v>241</v>
      </c>
      <c r="H263" s="943">
        <f>'PSM V MARIA BAIXA'!H15</f>
        <v>236</v>
      </c>
      <c r="I263" s="768">
        <f>'PSM V MARIA BAIXA'!I15</f>
        <v>179</v>
      </c>
      <c r="J263" s="906">
        <f>'PSM V MARIA BAIXA'!J15</f>
        <v>158</v>
      </c>
      <c r="K263" s="906">
        <f>'PSM V MARIA BAIXA'!K15</f>
        <v>184</v>
      </c>
      <c r="L263" s="906">
        <f>'PSM V MARIA BAIXA'!L15</f>
        <v>157</v>
      </c>
      <c r="M263" s="906">
        <f>'PSM V MARIA BAIXA'!M15</f>
        <v>179</v>
      </c>
      <c r="N263" s="906">
        <f>'PSM V MARIA BAIXA'!N15</f>
        <v>161</v>
      </c>
      <c r="O263" s="906" t="str">
        <f>'PSM V MARIA BAIXA'!O15</f>
        <v>-</v>
      </c>
      <c r="P263" s="906">
        <f>'PSM V MARIA BAIXA'!P15</f>
        <v>2348</v>
      </c>
      <c r="Q263" s="1196" t="str">
        <f>'PSM V MARIA BAIXA'!Q15</f>
        <v>-</v>
      </c>
    </row>
    <row r="264" spans="1:17" ht="15.75" thickBot="1" x14ac:dyDescent="0.3">
      <c r="A264" s="842" t="s">
        <v>452</v>
      </c>
      <c r="B264" s="1106" t="s">
        <v>574</v>
      </c>
      <c r="C264" s="944">
        <f>'PSM V MARIA BAIXA'!C16</f>
        <v>613</v>
      </c>
      <c r="D264" s="944">
        <f>'PSM V MARIA BAIXA'!D16</f>
        <v>547</v>
      </c>
      <c r="E264" s="944">
        <f>'PSM V MARIA BAIXA'!E16</f>
        <v>1006</v>
      </c>
      <c r="F264" s="944">
        <f>'PSM V MARIA BAIXA'!F16</f>
        <v>657</v>
      </c>
      <c r="G264" s="944">
        <f>'PSM V MARIA BAIXA'!G16</f>
        <v>678</v>
      </c>
      <c r="H264" s="944">
        <f>'PSM V MARIA BAIXA'!H16</f>
        <v>584</v>
      </c>
      <c r="I264" s="771">
        <f>'PSM V MARIA BAIXA'!I16</f>
        <v>593</v>
      </c>
      <c r="J264" s="907">
        <f>'PSM V MARIA BAIXA'!J16</f>
        <v>521</v>
      </c>
      <c r="K264" s="907">
        <f>'PSM V MARIA BAIXA'!K16</f>
        <v>603</v>
      </c>
      <c r="L264" s="907">
        <f>'PSM V MARIA BAIXA'!L16</f>
        <v>597</v>
      </c>
      <c r="M264" s="907">
        <f>'PSM V MARIA BAIXA'!M16</f>
        <v>671</v>
      </c>
      <c r="N264" s="907">
        <f>'PSM V MARIA BAIXA'!N16</f>
        <v>688</v>
      </c>
      <c r="O264" s="907" t="str">
        <f>'PSM V MARIA BAIXA'!O16</f>
        <v>-</v>
      </c>
      <c r="P264" s="907">
        <f>'PSM V MARIA BAIXA'!P16</f>
        <v>7758</v>
      </c>
      <c r="Q264" s="1200" t="str">
        <f>'PSM V MARIA BAIXA'!Q16</f>
        <v>-</v>
      </c>
    </row>
    <row r="265" spans="1:17" ht="15.75" thickBot="1" x14ac:dyDescent="0.3">
      <c r="A265" s="843" t="s">
        <v>7</v>
      </c>
      <c r="B265" s="994"/>
      <c r="C265" s="922">
        <f>'PSM V MARIA BAIXA'!C17</f>
        <v>11653</v>
      </c>
      <c r="D265" s="922">
        <f>'PSM V MARIA BAIXA'!D17</f>
        <v>11586</v>
      </c>
      <c r="E265" s="958">
        <f>'PSM V MARIA BAIXA'!E17</f>
        <v>12763</v>
      </c>
      <c r="F265" s="961">
        <f>'PSM V MARIA BAIXA'!F17</f>
        <v>10437</v>
      </c>
      <c r="G265" s="917">
        <f>'PSM V MARIA BAIXA'!G17</f>
        <v>11870</v>
      </c>
      <c r="H265" s="917">
        <f>'PSM V MARIA BAIXA'!H17</f>
        <v>11154</v>
      </c>
      <c r="I265" s="844">
        <f>'PSM V MARIA BAIXA'!I17</f>
        <v>11406</v>
      </c>
      <c r="J265" s="653">
        <f>'PSM V MARIA BAIXA'!J17</f>
        <v>13335</v>
      </c>
      <c r="K265" s="653">
        <f>'PSM V MARIA BAIXA'!K17</f>
        <v>13207</v>
      </c>
      <c r="L265" s="911">
        <f>'PSM V MARIA BAIXA'!L17</f>
        <v>12226</v>
      </c>
      <c r="M265" s="653">
        <f>'PSM V MARIA BAIXA'!M17</f>
        <v>13370</v>
      </c>
      <c r="N265" s="653">
        <f>'PSM V MARIA BAIXA'!N17</f>
        <v>19688</v>
      </c>
      <c r="O265" s="653" t="str">
        <f>'PSM V MARIA BAIXA'!O17</f>
        <v>-</v>
      </c>
      <c r="P265" s="653">
        <f>'PSM V MARIA BAIXA'!P17</f>
        <v>152695</v>
      </c>
      <c r="Q265" s="1201" t="str">
        <f>'PSM V MARIA BAIXA'!Q17</f>
        <v>-</v>
      </c>
    </row>
    <row r="267" spans="1:17" x14ac:dyDescent="0.25">
      <c r="A267" s="1108" t="s">
        <v>575</v>
      </c>
    </row>
  </sheetData>
  <mergeCells count="42">
    <mergeCell ref="A237:Q237"/>
    <mergeCell ref="A260:Q260"/>
    <mergeCell ref="A247:Q247"/>
    <mergeCell ref="A1:Q1"/>
    <mergeCell ref="A2:Q2"/>
    <mergeCell ref="B119:B122"/>
    <mergeCell ref="C119:C122"/>
    <mergeCell ref="D119:D122"/>
    <mergeCell ref="E119:E122"/>
    <mergeCell ref="F119:F122"/>
    <mergeCell ref="G119:G122"/>
    <mergeCell ref="A76:Q76"/>
    <mergeCell ref="A88:Q88"/>
    <mergeCell ref="A107:Q107"/>
    <mergeCell ref="A4:Q4"/>
    <mergeCell ref="A19:Q19"/>
    <mergeCell ref="A34:Q34"/>
    <mergeCell ref="A51:Q51"/>
    <mergeCell ref="A63:Q63"/>
    <mergeCell ref="A102:Q102"/>
    <mergeCell ref="A117:Q117"/>
    <mergeCell ref="A204:Q204"/>
    <mergeCell ref="A209:Q209"/>
    <mergeCell ref="A153:Q153"/>
    <mergeCell ref="A164:Q164"/>
    <mergeCell ref="A170:Q170"/>
    <mergeCell ref="A175:Q175"/>
    <mergeCell ref="Q119:Q122"/>
    <mergeCell ref="A125:Q125"/>
    <mergeCell ref="A186:Q186"/>
    <mergeCell ref="A196:Q196"/>
    <mergeCell ref="A135:Q135"/>
    <mergeCell ref="A144:Q144"/>
    <mergeCell ref="H119:H122"/>
    <mergeCell ref="I119:I122"/>
    <mergeCell ref="J119:J122"/>
    <mergeCell ref="K119:K122"/>
    <mergeCell ref="N119:N122"/>
    <mergeCell ref="L119:L122"/>
    <mergeCell ref="M119:M122"/>
    <mergeCell ref="O119:O122"/>
    <mergeCell ref="P119:P122"/>
  </mergeCells>
  <phoneticPr fontId="56" type="noConversion"/>
  <pageMargins left="0.23622047244094491" right="0.23622047244094491" top="0.23622047244094491" bottom="0.27559055118110237" header="0.15748031496062992" footer="0.15748031496062992"/>
  <pageSetup paperSize="9" scale="73" orientation="portrait" horizontalDpi="4294967295" verticalDpi="4294967295" r:id="rId1"/>
  <rowBreaks count="3" manualBreakCount="3">
    <brk id="74" max="16" man="1"/>
    <brk id="143" max="16" man="1"/>
    <brk id="203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R17"/>
  <sheetViews>
    <sheetView showGridLines="0" workbookViewId="0"/>
  </sheetViews>
  <sheetFormatPr defaultColWidth="8.85546875" defaultRowHeight="15" x14ac:dyDescent="0.25"/>
  <cols>
    <col min="1" max="1" width="38" customWidth="1"/>
    <col min="3" max="8" width="8.42578125" customWidth="1"/>
    <col min="9" max="9" width="9.42578125" customWidth="1"/>
    <col min="10" max="16" width="8.42578125" customWidth="1"/>
    <col min="17" max="17" width="9.42578125" customWidth="1"/>
    <col min="18" max="18" width="8.42578125" customWidth="1"/>
  </cols>
  <sheetData>
    <row r="2" spans="1:18" ht="18" x14ac:dyDescent="0.35">
      <c r="A2" s="1239" t="s">
        <v>380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"/>
      <c r="O2" s="1"/>
    </row>
    <row r="3" spans="1:18" ht="18" x14ac:dyDescent="0.35">
      <c r="A3" s="1239" t="s">
        <v>0</v>
      </c>
      <c r="B3" s="1239"/>
      <c r="C3" s="1239"/>
      <c r="D3" s="1239"/>
      <c r="E3" s="1239"/>
      <c r="F3" s="1239"/>
      <c r="G3" s="1239"/>
      <c r="H3" s="1239"/>
      <c r="I3" s="1239"/>
      <c r="J3" s="1239"/>
      <c r="K3" s="1239"/>
      <c r="L3" s="1239"/>
      <c r="M3" s="1239"/>
      <c r="N3" s="1"/>
      <c r="O3" s="1"/>
    </row>
    <row r="5" spans="1:18" ht="15.75" hidden="1" x14ac:dyDescent="0.25">
      <c r="A5" s="1240" t="s">
        <v>419</v>
      </c>
      <c r="B5" s="1241"/>
      <c r="C5" s="1241"/>
      <c r="D5" s="1241"/>
      <c r="E5" s="1241"/>
      <c r="F5" s="1241"/>
      <c r="G5" s="1241"/>
      <c r="H5" s="1241"/>
      <c r="I5" s="1241"/>
      <c r="J5" s="1241"/>
      <c r="K5" s="1241"/>
      <c r="L5" s="1241"/>
      <c r="M5" s="1241"/>
      <c r="N5" s="1241"/>
      <c r="O5" s="1241"/>
      <c r="P5" s="1241"/>
      <c r="Q5" s="1241"/>
      <c r="R5" s="1241"/>
    </row>
    <row r="6" spans="1:18" ht="24.75" hidden="1" thickBot="1" x14ac:dyDescent="0.3">
      <c r="A6" s="14" t="s">
        <v>14</v>
      </c>
      <c r="B6" s="12" t="s">
        <v>15</v>
      </c>
      <c r="C6" s="14" t="s">
        <v>2</v>
      </c>
      <c r="D6" s="15" t="s">
        <v>1</v>
      </c>
      <c r="E6" s="14" t="s">
        <v>3</v>
      </c>
      <c r="F6" s="15" t="s">
        <v>1</v>
      </c>
      <c r="G6" s="14" t="s">
        <v>4</v>
      </c>
      <c r="H6" s="15" t="s">
        <v>1</v>
      </c>
      <c r="I6" s="100" t="s">
        <v>197</v>
      </c>
      <c r="J6" s="13" t="s">
        <v>196</v>
      </c>
      <c r="K6" s="14" t="s">
        <v>5</v>
      </c>
      <c r="L6" s="15" t="s">
        <v>1</v>
      </c>
      <c r="M6" s="14" t="s">
        <v>194</v>
      </c>
      <c r="N6" s="15" t="s">
        <v>1</v>
      </c>
      <c r="O6" s="14" t="s">
        <v>195</v>
      </c>
      <c r="P6" s="15" t="s">
        <v>1</v>
      </c>
      <c r="Q6" s="100" t="s">
        <v>197</v>
      </c>
      <c r="R6" s="13" t="s">
        <v>196</v>
      </c>
    </row>
    <row r="7" spans="1:18" hidden="1" x14ac:dyDescent="0.25">
      <c r="A7" s="9" t="s">
        <v>162</v>
      </c>
      <c r="B7" s="10">
        <v>8</v>
      </c>
      <c r="C7" s="11">
        <v>0</v>
      </c>
      <c r="D7" s="19">
        <f>((C7/$B$7))-1</f>
        <v>-1</v>
      </c>
      <c r="E7" s="11"/>
      <c r="F7" s="19">
        <f>((E7/$B$7))-1</f>
        <v>-1</v>
      </c>
      <c r="G7" s="11"/>
      <c r="H7" s="19">
        <f>((G7/$B$7))-1</f>
        <v>-1</v>
      </c>
      <c r="I7" s="77">
        <f>SUM(C7,E7,G7)</f>
        <v>0</v>
      </c>
      <c r="J7" s="116">
        <f>I7/($B7*3)</f>
        <v>0</v>
      </c>
      <c r="K7" s="11"/>
      <c r="L7" s="19">
        <f>((K7/$B$7))-1</f>
        <v>-1</v>
      </c>
      <c r="M7" s="11"/>
      <c r="N7" s="19">
        <f t="shared" ref="N7" si="0">((M7/$B$7))-1</f>
        <v>-1</v>
      </c>
      <c r="O7" s="11"/>
      <c r="P7" s="19">
        <f t="shared" ref="P7" si="1">((O7/$B$7))-1</f>
        <v>-1</v>
      </c>
      <c r="Q7" s="77">
        <f>SUM(K7,M7,O7)</f>
        <v>0</v>
      </c>
      <c r="R7" s="116">
        <f>Q7/($B7*3)</f>
        <v>0</v>
      </c>
    </row>
    <row r="8" spans="1:18" hidden="1" x14ac:dyDescent="0.25">
      <c r="A8" s="9" t="s">
        <v>61</v>
      </c>
      <c r="B8" s="5">
        <v>12</v>
      </c>
      <c r="C8" s="4">
        <v>0</v>
      </c>
      <c r="D8" s="20">
        <f>((C8/$B$8))-1</f>
        <v>-1</v>
      </c>
      <c r="E8" s="4"/>
      <c r="F8" s="20">
        <f>((E8/$B$8))-1</f>
        <v>-1</v>
      </c>
      <c r="G8" s="4"/>
      <c r="H8" s="20">
        <f>((G8/$B$8))-1</f>
        <v>-1</v>
      </c>
      <c r="I8" s="78">
        <f>SUM(C8,E8,G8)</f>
        <v>0</v>
      </c>
      <c r="J8" s="186">
        <f>I8/($B8*3)</f>
        <v>0</v>
      </c>
      <c r="K8" s="4"/>
      <c r="L8" s="20">
        <f>((K8/$B$8))-1</f>
        <v>-1</v>
      </c>
      <c r="M8" s="4"/>
      <c r="N8" s="20">
        <f t="shared" ref="N8" si="2">((M8/$B$8))-1</f>
        <v>-1</v>
      </c>
      <c r="O8" s="4"/>
      <c r="P8" s="20">
        <f t="shared" ref="P8" si="3">((O8/$B$8))-1</f>
        <v>-1</v>
      </c>
      <c r="Q8" s="78">
        <f>SUM(K8,M8,O8)</f>
        <v>0</v>
      </c>
      <c r="R8" s="186">
        <f>Q8/($B8*3)</f>
        <v>0</v>
      </c>
    </row>
    <row r="9" spans="1:18" ht="15.75" hidden="1" thickBot="1" x14ac:dyDescent="0.3">
      <c r="A9" s="16" t="s">
        <v>62</v>
      </c>
      <c r="B9" s="17">
        <v>12</v>
      </c>
      <c r="C9" s="18">
        <v>0</v>
      </c>
      <c r="D9" s="21">
        <f>((C9/$B$9))-1</f>
        <v>-1</v>
      </c>
      <c r="E9" s="18"/>
      <c r="F9" s="21">
        <f>((E9/$B$9))-1</f>
        <v>-1</v>
      </c>
      <c r="G9" s="18"/>
      <c r="H9" s="21">
        <f>((G9/$B$9))-1</f>
        <v>-1</v>
      </c>
      <c r="I9" s="79">
        <f>SUM(C9,E9,G9)</f>
        <v>0</v>
      </c>
      <c r="J9" s="187">
        <f>I9/($B9*3)</f>
        <v>0</v>
      </c>
      <c r="K9" s="18"/>
      <c r="L9" s="21">
        <f>((K9/$B$9))-1</f>
        <v>-1</v>
      </c>
      <c r="M9" s="18"/>
      <c r="N9" s="21">
        <f t="shared" ref="N9" si="4">((M9/$B$9))-1</f>
        <v>-1</v>
      </c>
      <c r="O9" s="18"/>
      <c r="P9" s="21">
        <f t="shared" ref="P9" si="5">((O9/$B$9))-1</f>
        <v>-1</v>
      </c>
      <c r="Q9" s="79">
        <f>SUM(K9,M9,O9)</f>
        <v>0</v>
      </c>
      <c r="R9" s="187">
        <f>Q9/($B9*3)</f>
        <v>0</v>
      </c>
    </row>
    <row r="10" spans="1:18" ht="15.75" hidden="1" thickBot="1" x14ac:dyDescent="0.3">
      <c r="A10" s="6" t="s">
        <v>7</v>
      </c>
      <c r="B10" s="7">
        <f>SUM(B7:B9)</f>
        <v>32</v>
      </c>
      <c r="C10" s="8">
        <f>SUM(C7:C9)</f>
        <v>0</v>
      </c>
      <c r="D10" s="22">
        <f>((C10/$B$10))-1</f>
        <v>-1</v>
      </c>
      <c r="E10" s="8">
        <f>SUM(E7:E9)</f>
        <v>0</v>
      </c>
      <c r="F10" s="22">
        <f>((E10/$B$10))-1</f>
        <v>-1</v>
      </c>
      <c r="G10" s="8">
        <f>SUM(G7:G9)</f>
        <v>0</v>
      </c>
      <c r="H10" s="22">
        <f>((G10/$B$10))-1</f>
        <v>-1</v>
      </c>
      <c r="I10" s="80">
        <f>SUM(C10,E10,G10)</f>
        <v>0</v>
      </c>
      <c r="J10" s="81">
        <f>I10/($B10*3)</f>
        <v>0</v>
      </c>
      <c r="K10" s="8">
        <f>SUM(K7:K9)</f>
        <v>0</v>
      </c>
      <c r="L10" s="22">
        <f>((K10/$B$10))-1</f>
        <v>-1</v>
      </c>
      <c r="M10" s="8">
        <f t="shared" ref="M10" si="6">SUM(M7:M9)</f>
        <v>0</v>
      </c>
      <c r="N10" s="22">
        <f t="shared" ref="N10" si="7">((M10/$B$10))-1</f>
        <v>-1</v>
      </c>
      <c r="O10" s="8">
        <f t="shared" ref="O10" si="8">SUM(O7:O9)</f>
        <v>0</v>
      </c>
      <c r="P10" s="22">
        <f t="shared" ref="P10" si="9">((O10/$B$10))-1</f>
        <v>-1</v>
      </c>
      <c r="Q10" s="80">
        <f>SUM(K10,M10,O10)</f>
        <v>0</v>
      </c>
      <c r="R10" s="81">
        <f>Q10/($B10*3)</f>
        <v>0</v>
      </c>
    </row>
    <row r="11" spans="1:18" hidden="1" x14ac:dyDescent="0.25"/>
    <row r="12" spans="1:18" hidden="1" x14ac:dyDescent="0.25"/>
    <row r="13" spans="1:18" ht="15.75" x14ac:dyDescent="0.25">
      <c r="A13" s="1240" t="s">
        <v>419</v>
      </c>
      <c r="B13" s="1241"/>
      <c r="C13" s="1241"/>
      <c r="D13" s="1241"/>
      <c r="E13" s="1241"/>
      <c r="F13" s="1241"/>
      <c r="G13" s="1241"/>
      <c r="H13" s="1241"/>
      <c r="I13" s="1241"/>
      <c r="J13" s="1241"/>
      <c r="K13" s="1241"/>
      <c r="L13" s="1241"/>
      <c r="M13" s="1241"/>
      <c r="N13" s="1241"/>
      <c r="O13" s="1241"/>
      <c r="P13" s="1241"/>
      <c r="Q13" s="1241"/>
      <c r="R13" s="1241"/>
    </row>
    <row r="14" spans="1:18" ht="23.25" thickBot="1" x14ac:dyDescent="0.3">
      <c r="A14" s="85" t="s">
        <v>14</v>
      </c>
      <c r="B14" s="71" t="s">
        <v>198</v>
      </c>
      <c r="C14" s="85" t="str">
        <f>'UBS Izolina Mazzei'!C34</f>
        <v>Real.</v>
      </c>
      <c r="D14" s="86" t="e">
        <f>'UBS Izolina Mazzei'!#REF!</f>
        <v>#REF!</v>
      </c>
      <c r="E14" s="85" t="str">
        <f>'UBS Izolina Mazzei'!D34</f>
        <v>Real.</v>
      </c>
      <c r="F14" s="86" t="e">
        <f>'UBS Izolina Mazzei'!#REF!</f>
        <v>#REF!</v>
      </c>
      <c r="G14" s="85" t="str">
        <f>'UBS Izolina Mazzei'!E34</f>
        <v>Real.</v>
      </c>
      <c r="H14" s="86" t="e">
        <f>'UBS Izolina Mazzei'!#REF!</f>
        <v>#REF!</v>
      </c>
      <c r="I14" s="100" t="e">
        <f>'UBS Izolina Mazzei'!#REF!</f>
        <v>#REF!</v>
      </c>
      <c r="J14" s="13" t="e">
        <f>'UBS Izolina Mazzei'!#REF!</f>
        <v>#REF!</v>
      </c>
      <c r="K14" s="85" t="str">
        <f>'UBS Izolina Mazzei'!F34</f>
        <v>Real.</v>
      </c>
      <c r="L14" s="86" t="e">
        <f>'UBS Izolina Mazzei'!#REF!</f>
        <v>#REF!</v>
      </c>
      <c r="M14" s="14" t="str">
        <f>'UBS Izolina Mazzei'!G34</f>
        <v>Real.</v>
      </c>
      <c r="N14" s="15" t="e">
        <f>'UBS Izolina Mazzei'!#REF!</f>
        <v>#REF!</v>
      </c>
      <c r="O14" s="14" t="str">
        <f>'UBS Izolina Mazzei'!H34</f>
        <v>Real.</v>
      </c>
      <c r="P14" s="15" t="e">
        <f>'UBS Izolina Mazzei'!#REF!</f>
        <v>#REF!</v>
      </c>
      <c r="Q14" s="100" t="e">
        <f>'UBS Izolina Mazzei'!#REF!</f>
        <v>#REF!</v>
      </c>
      <c r="R14" s="13" t="e">
        <f>'UBS Izolina Mazzei'!#REF!</f>
        <v>#REF!</v>
      </c>
    </row>
    <row r="15" spans="1:18" ht="15.75" thickTop="1" x14ac:dyDescent="0.25">
      <c r="A15" s="9" t="s">
        <v>186</v>
      </c>
      <c r="B15" s="10">
        <v>20</v>
      </c>
      <c r="C15" s="11">
        <v>17</v>
      </c>
      <c r="D15" s="19">
        <f t="shared" ref="D15:D17" si="10">C15/$B15</f>
        <v>0.85</v>
      </c>
      <c r="E15" s="11"/>
      <c r="F15" s="19">
        <f t="shared" ref="F15:F17" si="11">E15/$B15</f>
        <v>0</v>
      </c>
      <c r="G15" s="11"/>
      <c r="H15" s="19">
        <f t="shared" ref="H15:H17" si="12">G15/$B15</f>
        <v>0</v>
      </c>
      <c r="I15" s="77">
        <f>SUM(C15,E15,G15)</f>
        <v>17</v>
      </c>
      <c r="J15" s="116">
        <f>I15/($B15*3)</f>
        <v>0.28333333333333333</v>
      </c>
      <c r="K15" s="11"/>
      <c r="L15" s="19">
        <f t="shared" ref="L15:L17" si="13">K15/$B15</f>
        <v>0</v>
      </c>
      <c r="M15" s="11"/>
      <c r="N15" s="19">
        <f t="shared" ref="N15:N17" si="14">M15/$B15</f>
        <v>0</v>
      </c>
      <c r="O15" s="11"/>
      <c r="P15" s="19">
        <f t="shared" ref="P15:P17" si="15">O15/$B15</f>
        <v>0</v>
      </c>
      <c r="Q15" s="77">
        <f>SUM(K15,M15,O15)</f>
        <v>0</v>
      </c>
      <c r="R15" s="116">
        <f>Q15/($B15*3)</f>
        <v>0</v>
      </c>
    </row>
    <row r="16" spans="1:18" ht="15.75" thickBot="1" x14ac:dyDescent="0.3">
      <c r="A16" s="16" t="s">
        <v>181</v>
      </c>
      <c r="B16" s="17">
        <v>12</v>
      </c>
      <c r="C16" s="18">
        <v>4</v>
      </c>
      <c r="D16" s="21">
        <f t="shared" si="10"/>
        <v>0.33333333333333331</v>
      </c>
      <c r="E16" s="18"/>
      <c r="F16" s="21">
        <f t="shared" si="11"/>
        <v>0</v>
      </c>
      <c r="G16" s="11"/>
      <c r="H16" s="21">
        <f t="shared" si="12"/>
        <v>0</v>
      </c>
      <c r="I16" s="79">
        <f>SUM(C16,E16,G16)</f>
        <v>4</v>
      </c>
      <c r="J16" s="187">
        <f>I16/($B16*3)</f>
        <v>0.1111111111111111</v>
      </c>
      <c r="K16" s="18"/>
      <c r="L16" s="21">
        <f t="shared" si="13"/>
        <v>0</v>
      </c>
      <c r="M16" s="18"/>
      <c r="N16" s="21">
        <f t="shared" si="14"/>
        <v>0</v>
      </c>
      <c r="O16" s="18"/>
      <c r="P16" s="21">
        <f t="shared" si="15"/>
        <v>0</v>
      </c>
      <c r="Q16" s="79">
        <f>SUM(K16,M16,O16)</f>
        <v>0</v>
      </c>
      <c r="R16" s="187">
        <f>Q16/($B16*3)</f>
        <v>0</v>
      </c>
    </row>
    <row r="17" spans="1:18" ht="15.75" thickBot="1" x14ac:dyDescent="0.3">
      <c r="A17" s="6" t="s">
        <v>7</v>
      </c>
      <c r="B17" s="7">
        <f>SUM(B15:B16)</f>
        <v>32</v>
      </c>
      <c r="C17" s="8">
        <f>SUM(C15:C16)</f>
        <v>21</v>
      </c>
      <c r="D17" s="22">
        <f t="shared" si="10"/>
        <v>0.65625</v>
      </c>
      <c r="E17" s="8">
        <f>SUM(E15:E16)</f>
        <v>0</v>
      </c>
      <c r="F17" s="22">
        <f t="shared" si="11"/>
        <v>0</v>
      </c>
      <c r="G17" s="8">
        <f>SUM(G15:G16)</f>
        <v>0</v>
      </c>
      <c r="H17" s="22">
        <f t="shared" si="12"/>
        <v>0</v>
      </c>
      <c r="I17" s="80">
        <f>SUM(C17,E17,G17)</f>
        <v>21</v>
      </c>
      <c r="J17" s="81">
        <f>I17/($B17*3)</f>
        <v>0.21875</v>
      </c>
      <c r="K17" s="8">
        <f>SUM(K15:K16)</f>
        <v>0</v>
      </c>
      <c r="L17" s="22">
        <f t="shared" si="13"/>
        <v>0</v>
      </c>
      <c r="M17" s="8">
        <f t="shared" ref="M17" si="16">SUM(M15:M16)</f>
        <v>0</v>
      </c>
      <c r="N17" s="22">
        <f t="shared" si="14"/>
        <v>0</v>
      </c>
      <c r="O17" s="8">
        <f t="shared" ref="O17" si="17">SUM(O15:O16)</f>
        <v>0</v>
      </c>
      <c r="P17" s="22">
        <f t="shared" si="15"/>
        <v>0</v>
      </c>
      <c r="Q17" s="80">
        <f>SUM(K17,M17,O17)</f>
        <v>0</v>
      </c>
      <c r="R17" s="81">
        <f>Q17/($B17*3)</f>
        <v>0</v>
      </c>
    </row>
  </sheetData>
  <mergeCells count="4">
    <mergeCell ref="A2:M2"/>
    <mergeCell ref="A3:M3"/>
    <mergeCell ref="A5:R5"/>
    <mergeCell ref="A13:R13"/>
  </mergeCells>
  <pageMargins left="0.51181102362204722" right="0.51181102362204722" top="0.78740157480314965" bottom="0.78740157480314965" header="0.31496062992125984" footer="0.31496062992125984"/>
  <pageSetup paperSize="9" scale="73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R9"/>
  <sheetViews>
    <sheetView showGridLines="0" workbookViewId="0"/>
  </sheetViews>
  <sheetFormatPr defaultColWidth="8.85546875" defaultRowHeight="15" x14ac:dyDescent="0.25"/>
  <cols>
    <col min="1" max="1" width="40.7109375" customWidth="1"/>
    <col min="3" max="8" width="8" customWidth="1"/>
    <col min="9" max="9" width="9.85546875" customWidth="1"/>
    <col min="10" max="16" width="8" customWidth="1"/>
    <col min="17" max="17" width="9.85546875" customWidth="1"/>
    <col min="18" max="18" width="8" customWidth="1"/>
  </cols>
  <sheetData>
    <row r="2" spans="1:18" ht="18" x14ac:dyDescent="0.35">
      <c r="A2" s="1239" t="s">
        <v>380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"/>
      <c r="O2" s="1"/>
    </row>
    <row r="3" spans="1:18" ht="18" x14ac:dyDescent="0.35">
      <c r="A3" s="1239" t="s">
        <v>0</v>
      </c>
      <c r="B3" s="1239"/>
      <c r="C3" s="1239"/>
      <c r="D3" s="1239"/>
      <c r="E3" s="1239"/>
      <c r="F3" s="1239"/>
      <c r="G3" s="1239"/>
      <c r="H3" s="1239"/>
      <c r="I3" s="1239"/>
      <c r="J3" s="1239"/>
      <c r="K3" s="1239"/>
      <c r="L3" s="1239"/>
      <c r="M3" s="1239"/>
      <c r="N3" s="1"/>
      <c r="O3" s="1"/>
    </row>
    <row r="5" spans="1:18" ht="15.75" x14ac:dyDescent="0.25">
      <c r="A5" s="1240" t="s">
        <v>420</v>
      </c>
      <c r="B5" s="1241"/>
      <c r="C5" s="1241"/>
      <c r="D5" s="1241"/>
      <c r="E5" s="1241"/>
      <c r="F5" s="1241"/>
      <c r="G5" s="1241"/>
      <c r="H5" s="1241"/>
      <c r="I5" s="1241"/>
      <c r="J5" s="1241"/>
      <c r="K5" s="1241"/>
      <c r="L5" s="1241"/>
      <c r="M5" s="1241"/>
      <c r="N5" s="1241"/>
      <c r="O5" s="1241"/>
      <c r="P5" s="1241"/>
      <c r="Q5" s="1241"/>
      <c r="R5" s="1241"/>
    </row>
    <row r="6" spans="1:18" ht="23.25" thickBot="1" x14ac:dyDescent="0.3">
      <c r="A6" s="85" t="s">
        <v>14</v>
      </c>
      <c r="B6" s="71" t="s">
        <v>198</v>
      </c>
      <c r="C6" s="85" t="str">
        <f>'UBS Izolina Mazzei'!C34</f>
        <v>Real.</v>
      </c>
      <c r="D6" s="86" t="e">
        <f>'UBS Izolina Mazzei'!#REF!</f>
        <v>#REF!</v>
      </c>
      <c r="E6" s="85" t="str">
        <f>'UBS Izolina Mazzei'!D34</f>
        <v>Real.</v>
      </c>
      <c r="F6" s="86" t="e">
        <f>'UBS Izolina Mazzei'!#REF!</f>
        <v>#REF!</v>
      </c>
      <c r="G6" s="85" t="str">
        <f>'UBS Izolina Mazzei'!E34</f>
        <v>Real.</v>
      </c>
      <c r="H6" s="86" t="e">
        <f>'UBS Izolina Mazzei'!#REF!</f>
        <v>#REF!</v>
      </c>
      <c r="I6" s="100" t="e">
        <f>'UBS Izolina Mazzei'!#REF!</f>
        <v>#REF!</v>
      </c>
      <c r="J6" s="13" t="e">
        <f>'UBS Izolina Mazzei'!#REF!</f>
        <v>#REF!</v>
      </c>
      <c r="K6" s="85" t="str">
        <f>'UBS Izolina Mazzei'!F34</f>
        <v>Real.</v>
      </c>
      <c r="L6" s="86" t="e">
        <f>'UBS Izolina Mazzei'!#REF!</f>
        <v>#REF!</v>
      </c>
      <c r="M6" s="14" t="str">
        <f>'UBS Izolina Mazzei'!G34</f>
        <v>Real.</v>
      </c>
      <c r="N6" s="15" t="e">
        <f>'UBS Izolina Mazzei'!#REF!</f>
        <v>#REF!</v>
      </c>
      <c r="O6" s="14" t="str">
        <f>'UBS Izolina Mazzei'!H34</f>
        <v>Real.</v>
      </c>
      <c r="P6" s="15" t="e">
        <f>'UBS Izolina Mazzei'!#REF!</f>
        <v>#REF!</v>
      </c>
      <c r="Q6" s="100" t="e">
        <f>'UBS Izolina Mazzei'!#REF!</f>
        <v>#REF!</v>
      </c>
      <c r="R6" s="13" t="e">
        <f>'UBS Izolina Mazzei'!#REF!</f>
        <v>#REF!</v>
      </c>
    </row>
    <row r="7" spans="1:18" ht="15.75" thickTop="1" x14ac:dyDescent="0.25">
      <c r="A7" s="9" t="s">
        <v>186</v>
      </c>
      <c r="B7" s="10">
        <v>18</v>
      </c>
      <c r="C7" s="11">
        <v>13</v>
      </c>
      <c r="D7" s="19">
        <f t="shared" ref="D7:D9" si="0">C7/$B7</f>
        <v>0.72222222222222221</v>
      </c>
      <c r="E7" s="11"/>
      <c r="F7" s="19">
        <f t="shared" ref="F7:F9" si="1">E7/$B7</f>
        <v>0</v>
      </c>
      <c r="G7" s="74"/>
      <c r="H7" s="19">
        <f t="shared" ref="H7:H9" si="2">G7/$B7</f>
        <v>0</v>
      </c>
      <c r="I7" s="77">
        <f>SUM(C7,E7,G7)</f>
        <v>13</v>
      </c>
      <c r="J7" s="116">
        <f>I7/($B7*3)</f>
        <v>0.24074074074074073</v>
      </c>
      <c r="K7" s="11"/>
      <c r="L7" s="19">
        <f t="shared" ref="L7:L9" si="3">K7/$B7</f>
        <v>0</v>
      </c>
      <c r="M7" s="11"/>
      <c r="N7" s="19">
        <f t="shared" ref="N7:N9" si="4">M7/$B7</f>
        <v>0</v>
      </c>
      <c r="O7" s="11"/>
      <c r="P7" s="19">
        <f t="shared" ref="P7:P9" si="5">O7/$B7</f>
        <v>0</v>
      </c>
      <c r="Q7" s="77">
        <f>SUM(K7,M7,O7)</f>
        <v>0</v>
      </c>
      <c r="R7" s="116">
        <f>Q7/($B7*3)</f>
        <v>0</v>
      </c>
    </row>
    <row r="8" spans="1:18" ht="15.75" thickBot="1" x14ac:dyDescent="0.3">
      <c r="A8" s="16" t="s">
        <v>181</v>
      </c>
      <c r="B8" s="17">
        <v>12</v>
      </c>
      <c r="C8" s="18">
        <v>6</v>
      </c>
      <c r="D8" s="21">
        <f t="shared" si="0"/>
        <v>0.5</v>
      </c>
      <c r="E8" s="18"/>
      <c r="F8" s="21">
        <f t="shared" si="1"/>
        <v>0</v>
      </c>
      <c r="G8" s="74"/>
      <c r="H8" s="21">
        <f t="shared" si="2"/>
        <v>0</v>
      </c>
      <c r="I8" s="79">
        <f>SUM(C8,E8,G8)</f>
        <v>6</v>
      </c>
      <c r="J8" s="187">
        <f>I8/($B8*3)</f>
        <v>0.16666666666666666</v>
      </c>
      <c r="K8" s="18"/>
      <c r="L8" s="21">
        <f t="shared" si="3"/>
        <v>0</v>
      </c>
      <c r="M8" s="18"/>
      <c r="N8" s="21">
        <f t="shared" si="4"/>
        <v>0</v>
      </c>
      <c r="O8" s="18"/>
      <c r="P8" s="21">
        <f t="shared" si="5"/>
        <v>0</v>
      </c>
      <c r="Q8" s="79">
        <f>SUM(K8,M8,O8)</f>
        <v>0</v>
      </c>
      <c r="R8" s="187">
        <f>Q8/($B8*3)</f>
        <v>0</v>
      </c>
    </row>
    <row r="9" spans="1:18" ht="15.75" thickBot="1" x14ac:dyDescent="0.3">
      <c r="A9" s="6" t="s">
        <v>7</v>
      </c>
      <c r="B9" s="7">
        <f>SUM(B7:B8)</f>
        <v>30</v>
      </c>
      <c r="C9" s="8">
        <f>SUM(C7:C8)</f>
        <v>19</v>
      </c>
      <c r="D9" s="22">
        <f t="shared" si="0"/>
        <v>0.6333333333333333</v>
      </c>
      <c r="E9" s="8">
        <f>SUM(E7:E8)</f>
        <v>0</v>
      </c>
      <c r="F9" s="22">
        <f t="shared" si="1"/>
        <v>0</v>
      </c>
      <c r="G9" s="8">
        <f>SUM(G7:G8)</f>
        <v>0</v>
      </c>
      <c r="H9" s="22">
        <f t="shared" si="2"/>
        <v>0</v>
      </c>
      <c r="I9" s="80">
        <f>SUM(C9,E9,G9)</f>
        <v>19</v>
      </c>
      <c r="J9" s="81">
        <f>I9/($B9*3)</f>
        <v>0.21111111111111111</v>
      </c>
      <c r="K9" s="8">
        <f>SUM(K7:K8)</f>
        <v>0</v>
      </c>
      <c r="L9" s="22">
        <f t="shared" si="3"/>
        <v>0</v>
      </c>
      <c r="M9" s="8">
        <f t="shared" ref="M9" si="6">SUM(M7:M8)</f>
        <v>0</v>
      </c>
      <c r="N9" s="22">
        <f t="shared" si="4"/>
        <v>0</v>
      </c>
      <c r="O9" s="8">
        <f t="shared" ref="O9" si="7">SUM(O7:O8)</f>
        <v>0</v>
      </c>
      <c r="P9" s="22">
        <f t="shared" si="5"/>
        <v>0</v>
      </c>
      <c r="Q9" s="80">
        <f>SUM(K9,M9,O9)</f>
        <v>0</v>
      </c>
      <c r="R9" s="81">
        <f>Q9/($B9*3)</f>
        <v>0</v>
      </c>
    </row>
  </sheetData>
  <mergeCells count="3">
    <mergeCell ref="A2:M2"/>
    <mergeCell ref="A3:M3"/>
    <mergeCell ref="A5:R5"/>
  </mergeCells>
  <pageMargins left="0.51181102362204722" right="0.51181102362204722" top="0.78740157480314965" bottom="0.78740157480314965" header="0.31496062992125984" footer="0.31496062992125984"/>
  <pageSetup paperSize="9" scale="75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R9"/>
  <sheetViews>
    <sheetView showGridLines="0" workbookViewId="0"/>
  </sheetViews>
  <sheetFormatPr defaultColWidth="8.85546875" defaultRowHeight="15" x14ac:dyDescent="0.25"/>
  <cols>
    <col min="1" max="1" width="38.140625" customWidth="1"/>
    <col min="3" max="8" width="8.42578125" customWidth="1"/>
    <col min="9" max="9" width="9.28515625" customWidth="1"/>
    <col min="10" max="16" width="8.42578125" customWidth="1"/>
    <col min="17" max="17" width="9.28515625" customWidth="1"/>
    <col min="18" max="18" width="8.42578125" customWidth="1"/>
  </cols>
  <sheetData>
    <row r="2" spans="1:18" ht="18" x14ac:dyDescent="0.35">
      <c r="A2" s="1239" t="s">
        <v>399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"/>
      <c r="O2" s="1"/>
    </row>
    <row r="3" spans="1:18" ht="18" x14ac:dyDescent="0.35">
      <c r="A3" s="1239" t="s">
        <v>188</v>
      </c>
      <c r="B3" s="1239"/>
      <c r="C3" s="1239"/>
      <c r="D3" s="1239"/>
      <c r="E3" s="1239"/>
      <c r="F3" s="1239"/>
      <c r="G3" s="1239"/>
      <c r="H3" s="1239"/>
      <c r="I3" s="1239"/>
      <c r="J3" s="1239"/>
      <c r="K3" s="1239"/>
      <c r="L3" s="1239"/>
      <c r="M3" s="1239"/>
      <c r="N3" s="1"/>
      <c r="O3" s="1"/>
    </row>
    <row r="5" spans="1:18" ht="15.75" x14ac:dyDescent="0.25">
      <c r="A5" s="1240" t="s">
        <v>421</v>
      </c>
      <c r="B5" s="1241"/>
      <c r="C5" s="1241"/>
      <c r="D5" s="1241"/>
      <c r="E5" s="1241"/>
      <c r="F5" s="1241"/>
      <c r="G5" s="1241"/>
      <c r="H5" s="1241"/>
      <c r="I5" s="1241"/>
      <c r="J5" s="1241"/>
      <c r="K5" s="1241"/>
      <c r="L5" s="1241"/>
      <c r="M5" s="1241"/>
      <c r="N5" s="1241"/>
      <c r="O5" s="1241"/>
      <c r="P5" s="1241"/>
      <c r="Q5" s="1241"/>
      <c r="R5" s="1241"/>
    </row>
    <row r="6" spans="1:18" ht="23.25" thickBot="1" x14ac:dyDescent="0.3">
      <c r="A6" s="85" t="s">
        <v>14</v>
      </c>
      <c r="B6" s="71" t="s">
        <v>198</v>
      </c>
      <c r="C6" s="85" t="str">
        <f>'UBS Izolina Mazzei'!C34</f>
        <v>Real.</v>
      </c>
      <c r="D6" s="86" t="e">
        <f>'UBS Izolina Mazzei'!#REF!</f>
        <v>#REF!</v>
      </c>
      <c r="E6" s="85" t="str">
        <f>'UBS Izolina Mazzei'!D34</f>
        <v>Real.</v>
      </c>
      <c r="F6" s="86" t="e">
        <f>'UBS Izolina Mazzei'!#REF!</f>
        <v>#REF!</v>
      </c>
      <c r="G6" s="85" t="str">
        <f>'UBS Izolina Mazzei'!E34</f>
        <v>Real.</v>
      </c>
      <c r="H6" s="86" t="e">
        <f>'UBS Izolina Mazzei'!#REF!</f>
        <v>#REF!</v>
      </c>
      <c r="I6" s="100" t="e">
        <f>'UBS Izolina Mazzei'!#REF!</f>
        <v>#REF!</v>
      </c>
      <c r="J6" s="13" t="e">
        <f>'UBS Izolina Mazzei'!#REF!</f>
        <v>#REF!</v>
      </c>
      <c r="K6" s="85" t="str">
        <f>'UBS Izolina Mazzei'!F34</f>
        <v>Real.</v>
      </c>
      <c r="L6" s="86" t="e">
        <f>'UBS Izolina Mazzei'!#REF!</f>
        <v>#REF!</v>
      </c>
      <c r="M6" s="14" t="str">
        <f>'UBS Izolina Mazzei'!G34</f>
        <v>Real.</v>
      </c>
      <c r="N6" s="15" t="e">
        <f>'UBS Izolina Mazzei'!#REF!</f>
        <v>#REF!</v>
      </c>
      <c r="O6" s="14" t="str">
        <f>'UBS Izolina Mazzei'!H34</f>
        <v>Real.</v>
      </c>
      <c r="P6" s="15" t="e">
        <f>'UBS Izolina Mazzei'!#REF!</f>
        <v>#REF!</v>
      </c>
      <c r="Q6" s="100" t="e">
        <f>'UBS Izolina Mazzei'!#REF!</f>
        <v>#REF!</v>
      </c>
      <c r="R6" s="13" t="e">
        <f>'UBS Izolina Mazzei'!#REF!</f>
        <v>#REF!</v>
      </c>
    </row>
    <row r="7" spans="1:18" ht="15.75" thickTop="1" x14ac:dyDescent="0.25">
      <c r="A7" s="9" t="s">
        <v>186</v>
      </c>
      <c r="B7" s="10">
        <v>18</v>
      </c>
      <c r="C7" s="704">
        <v>16</v>
      </c>
      <c r="D7" s="19">
        <f t="shared" ref="D7:D9" si="0">C7/$B7</f>
        <v>0.88888888888888884</v>
      </c>
      <c r="E7" s="711"/>
      <c r="F7" s="19">
        <f t="shared" ref="F7:F9" si="1">E7/$B7</f>
        <v>0</v>
      </c>
      <c r="G7" s="704"/>
      <c r="H7" s="19">
        <f t="shared" ref="H7:H9" si="2">G7/$B7</f>
        <v>0</v>
      </c>
      <c r="I7" s="77">
        <f>SUM(C7,E7,G7)</f>
        <v>16</v>
      </c>
      <c r="J7" s="116">
        <f>I7/($B7*3)</f>
        <v>0.29629629629629628</v>
      </c>
      <c r="K7" s="11"/>
      <c r="L7" s="19">
        <f t="shared" ref="L7:L9" si="3">K7/$B7</f>
        <v>0</v>
      </c>
      <c r="M7" s="11"/>
      <c r="N7" s="19">
        <f t="shared" ref="N7:N9" si="4">M7/$B7</f>
        <v>0</v>
      </c>
      <c r="O7" s="11"/>
      <c r="P7" s="19">
        <f t="shared" ref="P7:P9" si="5">O7/$B7</f>
        <v>0</v>
      </c>
      <c r="Q7" s="77">
        <f>SUM(K7,M7,O7)</f>
        <v>0</v>
      </c>
      <c r="R7" s="116">
        <f>Q7/($B7*3)</f>
        <v>0</v>
      </c>
    </row>
    <row r="8" spans="1:18" ht="15.75" thickBot="1" x14ac:dyDescent="0.3">
      <c r="A8" s="16" t="s">
        <v>181</v>
      </c>
      <c r="B8" s="17">
        <v>12</v>
      </c>
      <c r="C8" s="18">
        <v>9</v>
      </c>
      <c r="D8" s="21">
        <f t="shared" si="0"/>
        <v>0.75</v>
      </c>
      <c r="E8" s="18"/>
      <c r="F8" s="21">
        <f t="shared" si="1"/>
        <v>0</v>
      </c>
      <c r="G8" s="11"/>
      <c r="H8" s="21">
        <f t="shared" si="2"/>
        <v>0</v>
      </c>
      <c r="I8" s="79">
        <f>SUM(C8,E8,G8)</f>
        <v>9</v>
      </c>
      <c r="J8" s="187">
        <f>I8/($B8*3)</f>
        <v>0.25</v>
      </c>
      <c r="K8" s="18"/>
      <c r="L8" s="21">
        <f t="shared" si="3"/>
        <v>0</v>
      </c>
      <c r="M8" s="18"/>
      <c r="N8" s="21">
        <f t="shared" si="4"/>
        <v>0</v>
      </c>
      <c r="O8" s="18"/>
      <c r="P8" s="21">
        <f t="shared" si="5"/>
        <v>0</v>
      </c>
      <c r="Q8" s="79">
        <f>SUM(K8,M8,O8)</f>
        <v>0</v>
      </c>
      <c r="R8" s="187">
        <f>Q8/($B8*3)</f>
        <v>0</v>
      </c>
    </row>
    <row r="9" spans="1:18" ht="15.75" thickBot="1" x14ac:dyDescent="0.3">
      <c r="A9" s="6" t="s">
        <v>7</v>
      </c>
      <c r="B9" s="7">
        <f>SUM(B7:B8)</f>
        <v>30</v>
      </c>
      <c r="C9" s="8">
        <f>SUM(C7:C8)</f>
        <v>25</v>
      </c>
      <c r="D9" s="22">
        <f t="shared" si="0"/>
        <v>0.83333333333333337</v>
      </c>
      <c r="E9" s="8">
        <f>SUM(E7:E8)</f>
        <v>0</v>
      </c>
      <c r="F9" s="22">
        <f t="shared" si="1"/>
        <v>0</v>
      </c>
      <c r="G9" s="8">
        <f>SUM(G7:G8)</f>
        <v>0</v>
      </c>
      <c r="H9" s="22">
        <f t="shared" si="2"/>
        <v>0</v>
      </c>
      <c r="I9" s="80">
        <f>SUM(C9,E9,G9)</f>
        <v>25</v>
      </c>
      <c r="J9" s="81">
        <f>I9/($B9*3)</f>
        <v>0.27777777777777779</v>
      </c>
      <c r="K9" s="8">
        <f>SUM(K7:K8)</f>
        <v>0</v>
      </c>
      <c r="L9" s="22">
        <f t="shared" si="3"/>
        <v>0</v>
      </c>
      <c r="M9" s="8">
        <f t="shared" ref="M9" si="6">SUM(M7:M8)</f>
        <v>0</v>
      </c>
      <c r="N9" s="22">
        <f t="shared" si="4"/>
        <v>0</v>
      </c>
      <c r="O9" s="8">
        <f t="shared" ref="O9" si="7">SUM(O7:O8)</f>
        <v>0</v>
      </c>
      <c r="P9" s="22">
        <f t="shared" si="5"/>
        <v>0</v>
      </c>
      <c r="Q9" s="80">
        <f>SUM(K9,M9,O9)</f>
        <v>0</v>
      </c>
      <c r="R9" s="81">
        <f>Q9/($B9*3)</f>
        <v>0</v>
      </c>
    </row>
  </sheetData>
  <mergeCells count="3">
    <mergeCell ref="A2:M2"/>
    <mergeCell ref="A3:M3"/>
    <mergeCell ref="A5:R5"/>
  </mergeCells>
  <pageMargins left="0.51181102362204722" right="0.51181102362204722" top="0.78740157480314965" bottom="0.78740157480314965" header="0.31496062992125984" footer="0.31496062992125984"/>
  <pageSetup paperSize="9" scale="74" orientation="landscape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H280"/>
  <sheetViews>
    <sheetView showGridLines="0" workbookViewId="0">
      <pane xSplit="1" topLeftCell="B1" activePane="topRight" state="frozen"/>
      <selection activeCell="A2" sqref="A2:R2"/>
      <selection pane="topRight" activeCell="A2" sqref="A2:R2"/>
    </sheetView>
  </sheetViews>
  <sheetFormatPr defaultColWidth="8.85546875" defaultRowHeight="15.75" x14ac:dyDescent="0.25"/>
  <cols>
    <col min="1" max="1" width="30.28515625" customWidth="1"/>
    <col min="2" max="2" width="9.140625" style="607"/>
    <col min="3" max="3" width="9.140625" customWidth="1"/>
    <col min="4" max="4" width="8.42578125" style="154" customWidth="1"/>
    <col min="5" max="5" width="9.140625" customWidth="1"/>
    <col min="6" max="6" width="10" style="154" customWidth="1"/>
    <col min="7" max="7" width="9.140625" customWidth="1"/>
    <col min="8" max="8" width="8.42578125" style="154" customWidth="1"/>
    <col min="9" max="9" width="10" customWidth="1"/>
    <col min="10" max="10" width="9" style="595" customWidth="1"/>
    <col min="11" max="11" width="10.140625" style="661" customWidth="1"/>
    <col min="12" max="12" width="8.42578125" style="595" customWidth="1"/>
    <col min="13" max="13" width="9.42578125" style="661" customWidth="1"/>
    <col min="14" max="14" width="8.42578125" style="595" customWidth="1"/>
    <col min="15" max="15" width="10" style="661" customWidth="1"/>
    <col min="16" max="16" width="8.42578125" style="595" customWidth="1"/>
    <col min="17" max="17" width="9.28515625" customWidth="1"/>
    <col min="18" max="18" width="8.42578125" style="595" customWidth="1"/>
  </cols>
  <sheetData>
    <row r="1" spans="1:34" ht="18" x14ac:dyDescent="0.35">
      <c r="A1" s="1239" t="s">
        <v>503</v>
      </c>
      <c r="B1" s="1239"/>
      <c r="C1" s="1239"/>
      <c r="D1" s="1239"/>
      <c r="E1" s="1239"/>
      <c r="F1" s="1239"/>
      <c r="G1" s="1239"/>
      <c r="H1" s="1239"/>
      <c r="I1" s="1239"/>
      <c r="J1" s="1239"/>
      <c r="K1" s="1239"/>
      <c r="L1" s="1239"/>
      <c r="M1" s="1239"/>
      <c r="N1" s="1239"/>
      <c r="O1" s="1239"/>
      <c r="P1" s="1239"/>
      <c r="Q1" s="1239"/>
      <c r="R1" s="1239"/>
    </row>
    <row r="2" spans="1:34" ht="18" x14ac:dyDescent="0.35">
      <c r="A2" s="1239" t="s">
        <v>188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  <c r="O2" s="1239"/>
      <c r="P2" s="1239"/>
      <c r="Q2" s="1239"/>
      <c r="R2" s="1239"/>
    </row>
    <row r="3" spans="1:34" ht="18" x14ac:dyDescent="0.35">
      <c r="A3" s="668"/>
      <c r="B3" s="596"/>
      <c r="C3" s="668"/>
      <c r="D3" s="668"/>
      <c r="E3" s="668"/>
      <c r="F3" s="668"/>
      <c r="G3" s="668"/>
      <c r="H3" s="668"/>
      <c r="I3" s="668"/>
      <c r="J3" s="613"/>
      <c r="K3" s="596"/>
      <c r="L3" s="613"/>
      <c r="M3" s="596"/>
      <c r="N3" s="613"/>
      <c r="O3" s="754"/>
      <c r="P3" s="613"/>
      <c r="Q3" s="668"/>
      <c r="R3" s="613"/>
    </row>
    <row r="4" spans="1:34" ht="18" x14ac:dyDescent="0.35">
      <c r="A4" s="1294" t="s">
        <v>374</v>
      </c>
      <c r="B4" s="1294"/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294"/>
      <c r="O4" s="1294"/>
      <c r="P4" s="1294"/>
      <c r="Q4" s="1294"/>
      <c r="R4" s="1294"/>
    </row>
    <row r="5" spans="1:34" ht="18" x14ac:dyDescent="0.35">
      <c r="A5" s="672"/>
      <c r="B5" s="597"/>
      <c r="C5" s="672"/>
      <c r="D5" s="672"/>
      <c r="E5" s="672"/>
      <c r="F5" s="672"/>
      <c r="G5" s="672"/>
      <c r="H5" s="672"/>
      <c r="I5" s="672"/>
      <c r="J5" s="614"/>
      <c r="K5" s="597"/>
      <c r="L5" s="614"/>
      <c r="M5" s="597"/>
      <c r="N5" s="614"/>
      <c r="O5" s="597"/>
      <c r="P5" s="614"/>
      <c r="Q5" s="672"/>
      <c r="R5" s="614"/>
    </row>
    <row r="6" spans="1:34" ht="15.75" customHeight="1" x14ac:dyDescent="0.25">
      <c r="A6" s="1240" t="s">
        <v>475</v>
      </c>
      <c r="B6" s="1241"/>
      <c r="C6" s="1241"/>
      <c r="D6" s="1241"/>
      <c r="E6" s="1241"/>
      <c r="F6" s="1241"/>
      <c r="G6" s="1241"/>
      <c r="H6" s="1241"/>
      <c r="I6" s="1241"/>
      <c r="J6" s="1241"/>
      <c r="K6" s="1241"/>
      <c r="L6" s="1241"/>
      <c r="M6" s="1241"/>
      <c r="N6" s="1241"/>
      <c r="O6" s="1241"/>
      <c r="P6" s="1241"/>
      <c r="Q6" s="1241"/>
      <c r="R6" s="1241"/>
      <c r="S6" s="1241"/>
      <c r="T6" s="1241"/>
      <c r="U6" s="1241"/>
      <c r="V6" s="1241"/>
      <c r="W6" s="1241"/>
      <c r="X6" s="1241"/>
      <c r="Y6" s="1241"/>
      <c r="Z6" s="1241"/>
      <c r="AA6" s="1241"/>
      <c r="AB6" s="1241"/>
      <c r="AC6" s="1241"/>
      <c r="AD6" s="1241"/>
      <c r="AE6" s="1241"/>
      <c r="AF6" s="1241"/>
      <c r="AG6" s="1241"/>
      <c r="AH6" s="1241"/>
    </row>
    <row r="7" spans="1:34" ht="41.25" customHeight="1" thickBot="1" x14ac:dyDescent="0.3">
      <c r="A7" s="14" t="s">
        <v>14</v>
      </c>
      <c r="B7" s="12" t="s">
        <v>164</v>
      </c>
      <c r="C7" s="14" t="s">
        <v>461</v>
      </c>
      <c r="D7" s="15" t="s">
        <v>1</v>
      </c>
      <c r="E7" s="14" t="s">
        <v>462</v>
      </c>
      <c r="F7" s="15" t="s">
        <v>1</v>
      </c>
      <c r="G7" s="14" t="s">
        <v>463</v>
      </c>
      <c r="H7" s="15" t="s">
        <v>1</v>
      </c>
      <c r="I7" s="100" t="s">
        <v>426</v>
      </c>
      <c r="J7" s="13" t="s">
        <v>196</v>
      </c>
      <c r="K7" s="14" t="s">
        <v>464</v>
      </c>
      <c r="L7" s="15" t="s">
        <v>1</v>
      </c>
      <c r="M7" s="14" t="s">
        <v>465</v>
      </c>
      <c r="N7" s="15" t="s">
        <v>1</v>
      </c>
      <c r="O7" s="14" t="s">
        <v>466</v>
      </c>
      <c r="P7" s="15" t="s">
        <v>1</v>
      </c>
      <c r="Q7" s="100" t="s">
        <v>426</v>
      </c>
      <c r="R7" s="13" t="s">
        <v>196</v>
      </c>
      <c r="S7" s="14" t="s">
        <v>467</v>
      </c>
      <c r="T7" s="15" t="s">
        <v>1</v>
      </c>
      <c r="U7" s="14" t="s">
        <v>468</v>
      </c>
      <c r="V7" s="15" t="s">
        <v>1</v>
      </c>
      <c r="W7" s="14" t="s">
        <v>469</v>
      </c>
      <c r="X7" s="15" t="s">
        <v>1</v>
      </c>
      <c r="Y7" s="100" t="s">
        <v>426</v>
      </c>
      <c r="Z7" s="13" t="s">
        <v>196</v>
      </c>
      <c r="AA7" s="14" t="s">
        <v>470</v>
      </c>
      <c r="AB7" s="15" t="s">
        <v>1</v>
      </c>
      <c r="AC7" s="14" t="s">
        <v>471</v>
      </c>
      <c r="AD7" s="15" t="s">
        <v>1</v>
      </c>
      <c r="AE7" s="14" t="s">
        <v>472</v>
      </c>
      <c r="AF7" s="15" t="s">
        <v>1</v>
      </c>
      <c r="AG7" s="100" t="s">
        <v>426</v>
      </c>
      <c r="AH7" s="13" t="s">
        <v>196</v>
      </c>
    </row>
    <row r="8" spans="1:34" ht="16.5" thickTop="1" thickBot="1" x14ac:dyDescent="0.3">
      <c r="A8" s="1306" t="s">
        <v>375</v>
      </c>
      <c r="B8" s="1307"/>
      <c r="C8" s="1307"/>
      <c r="D8" s="1307"/>
      <c r="E8" s="1307"/>
      <c r="F8" s="1307"/>
      <c r="G8" s="1307"/>
      <c r="H8" s="1307"/>
      <c r="I8" s="1307"/>
      <c r="J8" s="1307"/>
      <c r="K8" s="1307"/>
      <c r="L8" s="1307"/>
      <c r="M8" s="1307"/>
      <c r="N8" s="1307"/>
      <c r="O8" s="1307"/>
      <c r="P8" s="1307"/>
      <c r="Q8" s="1307"/>
      <c r="R8" s="1307"/>
      <c r="S8" s="1307"/>
      <c r="T8" s="1307"/>
      <c r="U8" s="1307"/>
      <c r="V8" s="1307"/>
      <c r="W8" s="1307"/>
      <c r="X8" s="1307"/>
      <c r="Y8" s="1307"/>
      <c r="Z8" s="1307"/>
    </row>
    <row r="9" spans="1:34" x14ac:dyDescent="0.25">
      <c r="A9" s="780" t="str">
        <f t="shared" ref="A9:P9" si="0">A54</f>
        <v>UBS Parque NM I (Mista)</v>
      </c>
      <c r="B9" s="781">
        <f t="shared" si="0"/>
        <v>11596</v>
      </c>
      <c r="C9" s="782">
        <f t="shared" si="0"/>
        <v>8726</v>
      </c>
      <c r="D9" s="783">
        <f t="shared" si="0"/>
        <v>0.75250086236633318</v>
      </c>
      <c r="E9" s="784">
        <f t="shared" si="0"/>
        <v>9714</v>
      </c>
      <c r="F9" s="783">
        <f t="shared" si="0"/>
        <v>0.8377026560883063</v>
      </c>
      <c r="G9" s="784">
        <f t="shared" si="0"/>
        <v>9423</v>
      </c>
      <c r="H9" s="783">
        <f t="shared" si="0"/>
        <v>0.81260779579165232</v>
      </c>
      <c r="I9" s="785">
        <f>I54</f>
        <v>27863</v>
      </c>
      <c r="J9" s="786">
        <f t="shared" ref="J9" si="1">J54</f>
        <v>0.8009371047487639</v>
      </c>
      <c r="K9" s="787">
        <f t="shared" si="0"/>
        <v>7395</v>
      </c>
      <c r="L9" s="788">
        <f t="shared" si="0"/>
        <v>0.63771990341497065</v>
      </c>
      <c r="M9" s="787">
        <f t="shared" si="0"/>
        <v>7728</v>
      </c>
      <c r="N9" s="788">
        <f t="shared" si="0"/>
        <v>0.66643670231114183</v>
      </c>
      <c r="O9" s="787">
        <f t="shared" si="0"/>
        <v>7106</v>
      </c>
      <c r="P9" s="789">
        <f t="shared" si="0"/>
        <v>0.61279751638496038</v>
      </c>
      <c r="Q9" s="785">
        <f>Q54</f>
        <v>22229</v>
      </c>
      <c r="R9" s="786">
        <f>R54</f>
        <v>0.63898470737035762</v>
      </c>
      <c r="S9" s="787">
        <f t="shared" ref="S9:X9" si="2">S54</f>
        <v>6116</v>
      </c>
      <c r="T9" s="788">
        <f t="shared" si="2"/>
        <v>0.52742324939634355</v>
      </c>
      <c r="U9" s="787">
        <f t="shared" si="2"/>
        <v>6933</v>
      </c>
      <c r="V9" s="788">
        <f t="shared" si="2"/>
        <v>0.59787857882028284</v>
      </c>
      <c r="W9" s="787">
        <f t="shared" si="2"/>
        <v>6810</v>
      </c>
      <c r="X9" s="789">
        <f t="shared" si="2"/>
        <v>0.58727147292169712</v>
      </c>
      <c r="Y9" s="785">
        <f>Y54</f>
        <v>19859</v>
      </c>
      <c r="Z9" s="786">
        <f>Z54</f>
        <v>0.5708577670461078</v>
      </c>
      <c r="AA9" s="787">
        <f t="shared" ref="AA9:AF9" si="3">AA54</f>
        <v>7141</v>
      </c>
      <c r="AB9" s="788">
        <f t="shared" si="3"/>
        <v>0.61581579855122459</v>
      </c>
      <c r="AC9" s="787">
        <f t="shared" si="3"/>
        <v>7958</v>
      </c>
      <c r="AD9" s="788">
        <f t="shared" si="3"/>
        <v>0.68627112797516387</v>
      </c>
      <c r="AE9" s="787">
        <f t="shared" si="3"/>
        <v>7864</v>
      </c>
      <c r="AF9" s="789">
        <f t="shared" si="3"/>
        <v>0.67816488444291134</v>
      </c>
      <c r="AG9" s="785">
        <f>AG54</f>
        <v>22963</v>
      </c>
      <c r="AH9" s="786">
        <f>AH54</f>
        <v>0.66008393698976664</v>
      </c>
    </row>
    <row r="10" spans="1:34" x14ac:dyDescent="0.25">
      <c r="A10" s="593" t="str">
        <f t="shared" ref="A10:P10" si="4">A68</f>
        <v>UBS Parque NM II (Mista)</v>
      </c>
      <c r="B10" s="598">
        <f t="shared" si="4"/>
        <v>10995</v>
      </c>
      <c r="C10" s="584">
        <f t="shared" si="4"/>
        <v>6896</v>
      </c>
      <c r="D10" s="578">
        <f t="shared" si="4"/>
        <v>0.6271941791723511</v>
      </c>
      <c r="E10" s="577">
        <f t="shared" si="4"/>
        <v>7929</v>
      </c>
      <c r="F10" s="578">
        <f t="shared" si="4"/>
        <v>0.72114597544338332</v>
      </c>
      <c r="G10" s="577">
        <f t="shared" si="4"/>
        <v>8015</v>
      </c>
      <c r="H10" s="578">
        <f t="shared" si="4"/>
        <v>0.72896771259663484</v>
      </c>
      <c r="I10" s="582">
        <f t="shared" ref="I10:J10" si="5">I68</f>
        <v>22840</v>
      </c>
      <c r="J10" s="635">
        <f t="shared" si="5"/>
        <v>0.69243595573745642</v>
      </c>
      <c r="K10" s="651">
        <f t="shared" si="4"/>
        <v>6098</v>
      </c>
      <c r="L10" s="616">
        <f t="shared" si="4"/>
        <v>0.55461573442473855</v>
      </c>
      <c r="M10" s="651">
        <f t="shared" si="4"/>
        <v>6370</v>
      </c>
      <c r="N10" s="616">
        <f t="shared" si="4"/>
        <v>0.57935425193269663</v>
      </c>
      <c r="O10" s="651">
        <f t="shared" si="4"/>
        <v>6419</v>
      </c>
      <c r="P10" s="631">
        <f t="shared" si="4"/>
        <v>0.58381082310140975</v>
      </c>
      <c r="Q10" s="582">
        <f>Q68</f>
        <v>18887</v>
      </c>
      <c r="R10" s="635">
        <f>R68</f>
        <v>0.57259360315294827</v>
      </c>
      <c r="S10" s="651">
        <f t="shared" ref="S10:X10" si="6">S68</f>
        <v>5734</v>
      </c>
      <c r="T10" s="616">
        <f t="shared" si="6"/>
        <v>0.52150977717144154</v>
      </c>
      <c r="U10" s="651">
        <f t="shared" si="6"/>
        <v>6100</v>
      </c>
      <c r="V10" s="616">
        <f t="shared" si="6"/>
        <v>0.55479763528876758</v>
      </c>
      <c r="W10" s="651">
        <f t="shared" si="6"/>
        <v>6219</v>
      </c>
      <c r="X10" s="631">
        <f t="shared" si="6"/>
        <v>0.56562073669849933</v>
      </c>
      <c r="Y10" s="582">
        <f>Y68</f>
        <v>18053</v>
      </c>
      <c r="Z10" s="635">
        <f>Z68</f>
        <v>0.54730938305290289</v>
      </c>
      <c r="AA10" s="651">
        <f t="shared" ref="AA10:AF10" si="7">AA68</f>
        <v>5576</v>
      </c>
      <c r="AB10" s="616">
        <f t="shared" si="7"/>
        <v>0.50713960891314236</v>
      </c>
      <c r="AC10" s="651">
        <f t="shared" si="7"/>
        <v>6922</v>
      </c>
      <c r="AD10" s="616">
        <f t="shared" si="7"/>
        <v>0.62955889040472945</v>
      </c>
      <c r="AE10" s="651">
        <f t="shared" si="7"/>
        <v>6656</v>
      </c>
      <c r="AF10" s="631">
        <f t="shared" si="7"/>
        <v>0.60536607548885857</v>
      </c>
      <c r="AG10" s="582">
        <f>AG68</f>
        <v>19154</v>
      </c>
      <c r="AH10" s="635">
        <f>AH68</f>
        <v>0.5806881916022435</v>
      </c>
    </row>
    <row r="11" spans="1:34" x14ac:dyDescent="0.25">
      <c r="A11" s="593" t="str">
        <f t="shared" ref="A11:P11" si="8">A82</f>
        <v>UBS Jardim Brasil</v>
      </c>
      <c r="B11" s="598">
        <f t="shared" si="8"/>
        <v>13080</v>
      </c>
      <c r="C11" s="584">
        <f t="shared" si="8"/>
        <v>10037</v>
      </c>
      <c r="D11" s="578">
        <f t="shared" si="8"/>
        <v>0.76735474006116211</v>
      </c>
      <c r="E11" s="577">
        <f t="shared" si="8"/>
        <v>11341</v>
      </c>
      <c r="F11" s="578">
        <f t="shared" si="8"/>
        <v>0.86704892966360858</v>
      </c>
      <c r="G11" s="577">
        <f t="shared" si="8"/>
        <v>10920</v>
      </c>
      <c r="H11" s="578">
        <f t="shared" si="8"/>
        <v>0.83486238532110091</v>
      </c>
      <c r="I11" s="582">
        <f t="shared" ref="I11:J11" si="9">I82</f>
        <v>32298</v>
      </c>
      <c r="J11" s="635">
        <f t="shared" si="9"/>
        <v>0.82308868501529053</v>
      </c>
      <c r="K11" s="651">
        <f t="shared" si="8"/>
        <v>8230</v>
      </c>
      <c r="L11" s="616">
        <f t="shared" si="8"/>
        <v>0.62920489296636084</v>
      </c>
      <c r="M11" s="651">
        <f t="shared" si="8"/>
        <v>7810</v>
      </c>
      <c r="N11" s="616">
        <f t="shared" si="8"/>
        <v>0.59709480122324154</v>
      </c>
      <c r="O11" s="651">
        <f t="shared" si="8"/>
        <v>8698</v>
      </c>
      <c r="P11" s="631">
        <f t="shared" si="8"/>
        <v>0.66498470948012234</v>
      </c>
      <c r="Q11" s="582">
        <f>Q82</f>
        <v>24738</v>
      </c>
      <c r="R11" s="635">
        <f>R82</f>
        <v>0.63042813455657487</v>
      </c>
      <c r="S11" s="651">
        <f t="shared" ref="S11:X11" si="10">S82</f>
        <v>8451</v>
      </c>
      <c r="T11" s="616">
        <f t="shared" si="10"/>
        <v>0.64610091743119269</v>
      </c>
      <c r="U11" s="651">
        <f t="shared" si="10"/>
        <v>10365</v>
      </c>
      <c r="V11" s="616">
        <f t="shared" si="10"/>
        <v>0.79243119266055051</v>
      </c>
      <c r="W11" s="651">
        <f t="shared" si="10"/>
        <v>9396</v>
      </c>
      <c r="X11" s="631">
        <f t="shared" si="10"/>
        <v>0.71834862385321097</v>
      </c>
      <c r="Y11" s="582">
        <f>Y82</f>
        <v>28212</v>
      </c>
      <c r="Z11" s="635">
        <f>Z82</f>
        <v>0.71896024464831809</v>
      </c>
      <c r="AA11" s="651">
        <f t="shared" ref="AA11:AF11" si="11">AA82</f>
        <v>9876</v>
      </c>
      <c r="AB11" s="616">
        <f t="shared" si="11"/>
        <v>0.75504587155963299</v>
      </c>
      <c r="AC11" s="651">
        <f t="shared" si="11"/>
        <v>9695</v>
      </c>
      <c r="AD11" s="616">
        <f t="shared" si="11"/>
        <v>0.74120795107033643</v>
      </c>
      <c r="AE11" s="651">
        <f t="shared" si="11"/>
        <v>8891</v>
      </c>
      <c r="AF11" s="631">
        <f t="shared" si="11"/>
        <v>0.67974006116207952</v>
      </c>
      <c r="AG11" s="582">
        <f>AG82</f>
        <v>28462</v>
      </c>
      <c r="AH11" s="635">
        <f>AH82</f>
        <v>0.72533129459734969</v>
      </c>
    </row>
    <row r="12" spans="1:34" x14ac:dyDescent="0.25">
      <c r="A12" s="593" t="str">
        <f t="shared" ref="A12:P12" si="12">A90</f>
        <v>UBS Vila Guilherme</v>
      </c>
      <c r="B12" s="598">
        <f t="shared" si="12"/>
        <v>1861</v>
      </c>
      <c r="C12" s="584">
        <f t="shared" si="12"/>
        <v>1051</v>
      </c>
      <c r="D12" s="578">
        <f t="shared" si="12"/>
        <v>0.56475013433637833</v>
      </c>
      <c r="E12" s="577">
        <f t="shared" si="12"/>
        <v>1213</v>
      </c>
      <c r="F12" s="578">
        <f t="shared" si="12"/>
        <v>0.65180010746910266</v>
      </c>
      <c r="G12" s="577">
        <f t="shared" si="12"/>
        <v>989</v>
      </c>
      <c r="H12" s="578">
        <f t="shared" si="12"/>
        <v>0.53143471252015051</v>
      </c>
      <c r="I12" s="582">
        <f t="shared" ref="I12:J12" si="13">I90</f>
        <v>3253</v>
      </c>
      <c r="J12" s="635">
        <f t="shared" si="13"/>
        <v>0.58266165144187709</v>
      </c>
      <c r="K12" s="651">
        <f t="shared" si="12"/>
        <v>859</v>
      </c>
      <c r="L12" s="616">
        <f t="shared" si="12"/>
        <v>0.46157979580870501</v>
      </c>
      <c r="M12" s="651">
        <f t="shared" si="12"/>
        <v>1197</v>
      </c>
      <c r="N12" s="616">
        <f t="shared" si="12"/>
        <v>0.64320257925846325</v>
      </c>
      <c r="O12" s="651">
        <f t="shared" si="12"/>
        <v>1119</v>
      </c>
      <c r="P12" s="631">
        <f t="shared" si="12"/>
        <v>0.6012896292315959</v>
      </c>
      <c r="Q12" s="582">
        <f>Q90</f>
        <v>3175</v>
      </c>
      <c r="R12" s="635">
        <f>R90</f>
        <v>0.56869066809958801</v>
      </c>
      <c r="S12" s="651">
        <f t="shared" ref="S12:X12" si="14">S90</f>
        <v>1337</v>
      </c>
      <c r="T12" s="616">
        <f t="shared" si="14"/>
        <v>0.7184309511015583</v>
      </c>
      <c r="U12" s="651">
        <f t="shared" si="14"/>
        <v>1696</v>
      </c>
      <c r="V12" s="616">
        <f t="shared" si="14"/>
        <v>0.91133799032778073</v>
      </c>
      <c r="W12" s="651">
        <f t="shared" si="14"/>
        <v>1790</v>
      </c>
      <c r="X12" s="631">
        <f t="shared" si="14"/>
        <v>0.9618484685652875</v>
      </c>
      <c r="Y12" s="582">
        <f>Y90</f>
        <v>4823</v>
      </c>
      <c r="Z12" s="635">
        <f>Z90</f>
        <v>0.86387246999820888</v>
      </c>
      <c r="AA12" s="651">
        <f t="shared" ref="AA12:AF12" si="15">AA90</f>
        <v>1127</v>
      </c>
      <c r="AB12" s="616">
        <f t="shared" si="15"/>
        <v>0.60558839333691561</v>
      </c>
      <c r="AC12" s="651">
        <f t="shared" si="15"/>
        <v>1101</v>
      </c>
      <c r="AD12" s="616">
        <f t="shared" si="15"/>
        <v>0.59161740999462653</v>
      </c>
      <c r="AE12" s="651">
        <f t="shared" si="15"/>
        <v>1394</v>
      </c>
      <c r="AF12" s="631">
        <f t="shared" si="15"/>
        <v>0.74905964535196135</v>
      </c>
      <c r="AG12" s="582">
        <f>AG90</f>
        <v>3622</v>
      </c>
      <c r="AH12" s="635">
        <f>AH90</f>
        <v>0.64875514956116787</v>
      </c>
    </row>
    <row r="13" spans="1:34" x14ac:dyDescent="0.25">
      <c r="A13" s="593" t="str">
        <f t="shared" ref="A13:P13" si="16">A112</f>
        <v>UBS Vila Medeiros</v>
      </c>
      <c r="B13" s="598">
        <f t="shared" si="16"/>
        <v>5217</v>
      </c>
      <c r="C13" s="584">
        <f t="shared" si="16"/>
        <v>3169</v>
      </c>
      <c r="D13" s="578">
        <f t="shared" si="16"/>
        <v>0.60743722445850101</v>
      </c>
      <c r="E13" s="577">
        <f t="shared" si="16"/>
        <v>3108</v>
      </c>
      <c r="F13" s="578">
        <f t="shared" si="16"/>
        <v>0.5957446808510638</v>
      </c>
      <c r="G13" s="577">
        <f t="shared" si="16"/>
        <v>3431</v>
      </c>
      <c r="H13" s="578">
        <f t="shared" si="16"/>
        <v>0.65765765765765771</v>
      </c>
      <c r="I13" s="582">
        <f t="shared" ref="I13:J13" si="17">I112</f>
        <v>9708</v>
      </c>
      <c r="J13" s="635">
        <f t="shared" si="17"/>
        <v>0.62027985432240751</v>
      </c>
      <c r="K13" s="651">
        <f t="shared" si="16"/>
        <v>2382</v>
      </c>
      <c r="L13" s="616">
        <f t="shared" si="16"/>
        <v>0.45658424381828638</v>
      </c>
      <c r="M13" s="651">
        <f t="shared" si="16"/>
        <v>2571</v>
      </c>
      <c r="N13" s="616">
        <f t="shared" si="16"/>
        <v>0.4928119608970673</v>
      </c>
      <c r="O13" s="651">
        <f t="shared" si="16"/>
        <v>2690</v>
      </c>
      <c r="P13" s="631">
        <f t="shared" si="16"/>
        <v>0.51562200498370714</v>
      </c>
      <c r="Q13" s="582">
        <f>Q112</f>
        <v>7643</v>
      </c>
      <c r="R13" s="635">
        <f>R112</f>
        <v>0.48833940323302027</v>
      </c>
      <c r="S13" s="651">
        <f t="shared" ref="S13:X13" si="18">S112</f>
        <v>2797</v>
      </c>
      <c r="T13" s="616">
        <f t="shared" si="18"/>
        <v>0.53613187655740846</v>
      </c>
      <c r="U13" s="651">
        <f t="shared" si="18"/>
        <v>3414</v>
      </c>
      <c r="V13" s="616">
        <f t="shared" si="18"/>
        <v>0.65439907993099478</v>
      </c>
      <c r="W13" s="651">
        <f t="shared" si="18"/>
        <v>3017</v>
      </c>
      <c r="X13" s="631">
        <f t="shared" si="18"/>
        <v>0.57830170596128039</v>
      </c>
      <c r="Y13" s="582">
        <f>Y112</f>
        <v>9228</v>
      </c>
      <c r="Z13" s="635">
        <f>Z112</f>
        <v>0.58961088748322787</v>
      </c>
      <c r="AA13" s="651">
        <f t="shared" ref="AA13:AF13" si="19">AA112</f>
        <v>3003</v>
      </c>
      <c r="AB13" s="616">
        <f t="shared" si="19"/>
        <v>0.5756181713628522</v>
      </c>
      <c r="AC13" s="651">
        <f t="shared" si="19"/>
        <v>3769</v>
      </c>
      <c r="AD13" s="616">
        <f t="shared" si="19"/>
        <v>0.72244585010542461</v>
      </c>
      <c r="AE13" s="651">
        <f t="shared" si="19"/>
        <v>3536</v>
      </c>
      <c r="AF13" s="631">
        <f t="shared" si="19"/>
        <v>0.67778416714586931</v>
      </c>
      <c r="AG13" s="582">
        <f>AG112</f>
        <v>10308</v>
      </c>
      <c r="AH13" s="635">
        <f>AH112</f>
        <v>0.65861606287138197</v>
      </c>
    </row>
    <row r="14" spans="1:34" x14ac:dyDescent="0.25">
      <c r="A14" s="593" t="str">
        <f t="shared" ref="A14:P14" si="20">A124</f>
        <v>UBS Vila Izolina Mazzei</v>
      </c>
      <c r="B14" s="598">
        <f t="shared" si="20"/>
        <v>6117</v>
      </c>
      <c r="C14" s="584">
        <f>C124</f>
        <v>1570</v>
      </c>
      <c r="D14" s="578">
        <f t="shared" si="20"/>
        <v>0.25666176230178189</v>
      </c>
      <c r="E14" s="577">
        <f t="shared" si="20"/>
        <v>2696</v>
      </c>
      <c r="F14" s="578">
        <f t="shared" si="20"/>
        <v>0.44073892430930195</v>
      </c>
      <c r="G14" s="577">
        <f t="shared" si="20"/>
        <v>2971</v>
      </c>
      <c r="H14" s="578">
        <f t="shared" si="20"/>
        <v>0.48569560241948667</v>
      </c>
      <c r="I14" s="582">
        <f t="shared" ref="I14:J14" si="21">I124</f>
        <v>7237</v>
      </c>
      <c r="J14" s="635">
        <f t="shared" si="21"/>
        <v>0.39436542967685684</v>
      </c>
      <c r="K14" s="651">
        <f t="shared" si="20"/>
        <v>1909</v>
      </c>
      <c r="L14" s="616">
        <f t="shared" si="20"/>
        <v>0.31208108549942781</v>
      </c>
      <c r="M14" s="651">
        <f t="shared" si="20"/>
        <v>2217</v>
      </c>
      <c r="N14" s="616">
        <f t="shared" si="20"/>
        <v>0.36243256498283472</v>
      </c>
      <c r="O14" s="651">
        <f t="shared" si="20"/>
        <v>1915</v>
      </c>
      <c r="P14" s="631">
        <f t="shared" si="20"/>
        <v>0.3130619584763773</v>
      </c>
      <c r="Q14" s="582">
        <f>Q124</f>
        <v>6041</v>
      </c>
      <c r="R14" s="635">
        <f>R124</f>
        <v>0.32919186965287994</v>
      </c>
      <c r="S14" s="651">
        <f t="shared" ref="S14:X14" si="22">S124</f>
        <v>2252</v>
      </c>
      <c r="T14" s="616">
        <f t="shared" si="22"/>
        <v>0.36815432401504006</v>
      </c>
      <c r="U14" s="651">
        <f t="shared" si="22"/>
        <v>2739</v>
      </c>
      <c r="V14" s="616">
        <f t="shared" si="22"/>
        <v>0.44776851397743994</v>
      </c>
      <c r="W14" s="651">
        <f t="shared" si="22"/>
        <v>2590</v>
      </c>
      <c r="X14" s="631">
        <f t="shared" si="22"/>
        <v>0.4234101683831944</v>
      </c>
      <c r="Y14" s="582">
        <f>Y124</f>
        <v>7581</v>
      </c>
      <c r="Z14" s="635">
        <f>Z124</f>
        <v>0.41311100212522478</v>
      </c>
      <c r="AA14" s="651">
        <f t="shared" ref="AA14:AF14" si="23">AA124</f>
        <v>2523</v>
      </c>
      <c r="AB14" s="616">
        <f t="shared" si="23"/>
        <v>0.41245708680725846</v>
      </c>
      <c r="AC14" s="651">
        <f t="shared" si="23"/>
        <v>2688</v>
      </c>
      <c r="AD14" s="616">
        <f t="shared" si="23"/>
        <v>0.4394310936733693</v>
      </c>
      <c r="AE14" s="651">
        <f t="shared" si="23"/>
        <v>3120</v>
      </c>
      <c r="AF14" s="631">
        <f t="shared" si="23"/>
        <v>0.51005394801373227</v>
      </c>
      <c r="AG14" s="582">
        <f>AG124</f>
        <v>8331</v>
      </c>
      <c r="AH14" s="635">
        <f>AH124</f>
        <v>0.45398070949811997</v>
      </c>
    </row>
    <row r="15" spans="1:34" x14ac:dyDescent="0.25">
      <c r="A15" s="593" t="str">
        <f t="shared" ref="A15:P15" si="24">A144</f>
        <v>UBS Jardim Japão</v>
      </c>
      <c r="B15" s="598">
        <f t="shared" si="24"/>
        <v>4959</v>
      </c>
      <c r="C15" s="584">
        <f t="shared" si="24"/>
        <v>1842</v>
      </c>
      <c r="D15" s="578">
        <f t="shared" si="24"/>
        <v>0.37144585601935876</v>
      </c>
      <c r="E15" s="577">
        <f t="shared" si="24"/>
        <v>2483</v>
      </c>
      <c r="F15" s="578">
        <f t="shared" si="24"/>
        <v>0.50070578745714867</v>
      </c>
      <c r="G15" s="577">
        <f t="shared" si="24"/>
        <v>2443</v>
      </c>
      <c r="H15" s="578">
        <f t="shared" si="24"/>
        <v>0.49263964508973584</v>
      </c>
      <c r="I15" s="582">
        <f t="shared" ref="I15:J15" si="25">I144</f>
        <v>6768</v>
      </c>
      <c r="J15" s="635">
        <f t="shared" si="25"/>
        <v>0.45493042952208107</v>
      </c>
      <c r="K15" s="651">
        <f t="shared" si="24"/>
        <v>1863</v>
      </c>
      <c r="L15" s="616">
        <f t="shared" si="24"/>
        <v>0.37568058076225047</v>
      </c>
      <c r="M15" s="651">
        <f t="shared" si="24"/>
        <v>2190</v>
      </c>
      <c r="N15" s="616">
        <f t="shared" si="24"/>
        <v>0.44162129461584998</v>
      </c>
      <c r="O15" s="651">
        <f t="shared" si="24"/>
        <v>2335</v>
      </c>
      <c r="P15" s="631">
        <f t="shared" si="24"/>
        <v>0.47086106069772132</v>
      </c>
      <c r="Q15" s="582">
        <f>Q144</f>
        <v>6388</v>
      </c>
      <c r="R15" s="635">
        <f>R144</f>
        <v>0.42938764535860724</v>
      </c>
      <c r="S15" s="651">
        <f t="shared" ref="S15:X15" si="26">S144</f>
        <v>2139</v>
      </c>
      <c r="T15" s="616">
        <f t="shared" si="26"/>
        <v>0.43133696309739866</v>
      </c>
      <c r="U15" s="651">
        <f t="shared" si="26"/>
        <v>2903</v>
      </c>
      <c r="V15" s="616">
        <f t="shared" si="26"/>
        <v>0.58540028231498287</v>
      </c>
      <c r="W15" s="651">
        <f t="shared" si="26"/>
        <v>2854</v>
      </c>
      <c r="X15" s="631">
        <f t="shared" si="26"/>
        <v>0.57551925791490222</v>
      </c>
      <c r="Y15" s="582">
        <f>Y144</f>
        <v>7896</v>
      </c>
      <c r="Z15" s="635">
        <f>Z144</f>
        <v>0.53075216777576129</v>
      </c>
      <c r="AA15" s="651">
        <f t="shared" ref="AA15:AF15" si="27">AA144</f>
        <v>2627</v>
      </c>
      <c r="AB15" s="616">
        <f t="shared" si="27"/>
        <v>0.52974389997983462</v>
      </c>
      <c r="AC15" s="651">
        <f t="shared" si="27"/>
        <v>2818</v>
      </c>
      <c r="AD15" s="616">
        <f t="shared" si="27"/>
        <v>0.56825972978423067</v>
      </c>
      <c r="AE15" s="651">
        <f t="shared" si="27"/>
        <v>2947</v>
      </c>
      <c r="AF15" s="631">
        <f t="shared" si="27"/>
        <v>0.59427303891913696</v>
      </c>
      <c r="AG15" s="582">
        <f>AG144</f>
        <v>8392</v>
      </c>
      <c r="AH15" s="635">
        <f>AH144</f>
        <v>0.56409222289440075</v>
      </c>
    </row>
    <row r="16" spans="1:34" x14ac:dyDescent="0.25">
      <c r="A16" s="593" t="str">
        <f t="shared" ref="A16:P16" si="28">A162</f>
        <v>UBS Vila EDE</v>
      </c>
      <c r="B16" s="598">
        <f t="shared" si="28"/>
        <v>5854</v>
      </c>
      <c r="C16" s="584">
        <f t="shared" si="28"/>
        <v>1746</v>
      </c>
      <c r="D16" s="578">
        <f t="shared" si="28"/>
        <v>0.29825760163990434</v>
      </c>
      <c r="E16" s="577">
        <f t="shared" si="28"/>
        <v>2312</v>
      </c>
      <c r="F16" s="578">
        <f t="shared" si="28"/>
        <v>0.39494362828834984</v>
      </c>
      <c r="G16" s="577">
        <f t="shared" si="28"/>
        <v>2169</v>
      </c>
      <c r="H16" s="578">
        <f t="shared" si="28"/>
        <v>0.37051588657328322</v>
      </c>
      <c r="I16" s="582">
        <f t="shared" ref="I16:J16" si="29">I162</f>
        <v>6227</v>
      </c>
      <c r="J16" s="635">
        <f t="shared" si="29"/>
        <v>0.35457237216717913</v>
      </c>
      <c r="K16" s="651">
        <f t="shared" si="28"/>
        <v>1036</v>
      </c>
      <c r="L16" s="616">
        <f t="shared" si="28"/>
        <v>0.17697300990775539</v>
      </c>
      <c r="M16" s="651">
        <f t="shared" si="28"/>
        <v>1189</v>
      </c>
      <c r="N16" s="616">
        <f t="shared" si="28"/>
        <v>0.2031089853091903</v>
      </c>
      <c r="O16" s="651">
        <f t="shared" si="28"/>
        <v>1437</v>
      </c>
      <c r="P16" s="631">
        <f t="shared" si="28"/>
        <v>0.24547318073112401</v>
      </c>
      <c r="Q16" s="582">
        <f>Q162</f>
        <v>3662</v>
      </c>
      <c r="R16" s="635">
        <f>R162</f>
        <v>0.2085183919826899</v>
      </c>
      <c r="S16" s="651">
        <f t="shared" ref="S16:X16" si="30">S162</f>
        <v>2466</v>
      </c>
      <c r="T16" s="616">
        <f t="shared" si="30"/>
        <v>0.42125042705842158</v>
      </c>
      <c r="U16" s="651">
        <f t="shared" si="30"/>
        <v>2903</v>
      </c>
      <c r="V16" s="616">
        <f t="shared" si="30"/>
        <v>0.49590023915271608</v>
      </c>
      <c r="W16" s="651">
        <f t="shared" si="30"/>
        <v>3167</v>
      </c>
      <c r="X16" s="631">
        <f t="shared" si="30"/>
        <v>0.54099760847283906</v>
      </c>
      <c r="Y16" s="582">
        <f>Y162</f>
        <v>8536</v>
      </c>
      <c r="Z16" s="635">
        <f>Z162</f>
        <v>0.48604942489465891</v>
      </c>
      <c r="AA16" s="651">
        <f t="shared" ref="AA16:AF16" si="31">AA162</f>
        <v>2947</v>
      </c>
      <c r="AB16" s="616">
        <f t="shared" si="31"/>
        <v>0.5034164673727366</v>
      </c>
      <c r="AC16" s="651">
        <f t="shared" si="31"/>
        <v>3046</v>
      </c>
      <c r="AD16" s="616">
        <f t="shared" si="31"/>
        <v>0.52032798086778276</v>
      </c>
      <c r="AE16" s="651">
        <f t="shared" si="31"/>
        <v>2753</v>
      </c>
      <c r="AF16" s="631">
        <f t="shared" si="31"/>
        <v>0.47027673385719165</v>
      </c>
      <c r="AG16" s="582">
        <f>AG162</f>
        <v>8746</v>
      </c>
      <c r="AH16" s="635">
        <f>AH162</f>
        <v>0.498007060699237</v>
      </c>
    </row>
    <row r="17" spans="1:34" x14ac:dyDescent="0.25">
      <c r="A17" s="593" t="str">
        <f t="shared" ref="A17:P17" si="32">A171</f>
        <v>UBS Vila Leonor</v>
      </c>
      <c r="B17" s="598">
        <f t="shared" si="32"/>
        <v>4039</v>
      </c>
      <c r="C17" s="584">
        <f t="shared" si="32"/>
        <v>2102</v>
      </c>
      <c r="D17" s="578">
        <f t="shared" si="32"/>
        <v>0.52042584798217384</v>
      </c>
      <c r="E17" s="577">
        <f t="shared" si="32"/>
        <v>2507</v>
      </c>
      <c r="F17" s="578">
        <f t="shared" si="32"/>
        <v>0.62069819262193615</v>
      </c>
      <c r="G17" s="577">
        <f t="shared" si="32"/>
        <v>2542</v>
      </c>
      <c r="H17" s="578">
        <f t="shared" si="32"/>
        <v>0.62936370388710072</v>
      </c>
      <c r="I17" s="582">
        <f t="shared" ref="I17:J17" si="33">I171</f>
        <v>7151</v>
      </c>
      <c r="J17" s="635">
        <f t="shared" si="33"/>
        <v>0.59016258149707024</v>
      </c>
      <c r="K17" s="651">
        <f t="shared" si="32"/>
        <v>1163</v>
      </c>
      <c r="L17" s="616">
        <f t="shared" si="32"/>
        <v>0.28794256003961377</v>
      </c>
      <c r="M17" s="651">
        <f t="shared" si="32"/>
        <v>1187</v>
      </c>
      <c r="N17" s="616">
        <f t="shared" si="32"/>
        <v>0.29388462490715522</v>
      </c>
      <c r="O17" s="651">
        <f t="shared" si="32"/>
        <v>1180</v>
      </c>
      <c r="P17" s="631">
        <f t="shared" si="32"/>
        <v>0.29215152265412231</v>
      </c>
      <c r="Q17" s="582">
        <f>Q171</f>
        <v>3530</v>
      </c>
      <c r="R17" s="635">
        <f>R171</f>
        <v>0.29132623586696377</v>
      </c>
      <c r="S17" s="651">
        <f t="shared" ref="S17:X17" si="34">S171</f>
        <v>1813</v>
      </c>
      <c r="T17" s="616">
        <f t="shared" si="34"/>
        <v>0.44887348353552858</v>
      </c>
      <c r="U17" s="651">
        <f t="shared" si="34"/>
        <v>1762</v>
      </c>
      <c r="V17" s="616">
        <f t="shared" si="34"/>
        <v>0.43624659569200297</v>
      </c>
      <c r="W17" s="651">
        <f t="shared" si="34"/>
        <v>1688</v>
      </c>
      <c r="X17" s="631">
        <f t="shared" si="34"/>
        <v>0.41792522901708345</v>
      </c>
      <c r="Y17" s="582">
        <f>Y171</f>
        <v>5263</v>
      </c>
      <c r="Z17" s="635">
        <f>Z171</f>
        <v>0.43434843608153834</v>
      </c>
      <c r="AA17" s="651">
        <f t="shared" ref="AA17:AF17" si="35">AA171</f>
        <v>1645</v>
      </c>
      <c r="AB17" s="616">
        <f t="shared" si="35"/>
        <v>0.40727902946273831</v>
      </c>
      <c r="AC17" s="651">
        <f t="shared" si="35"/>
        <v>1742</v>
      </c>
      <c r="AD17" s="616">
        <f t="shared" si="35"/>
        <v>0.43129487496905172</v>
      </c>
      <c r="AE17" s="651">
        <f t="shared" si="35"/>
        <v>1776</v>
      </c>
      <c r="AF17" s="631">
        <f t="shared" si="35"/>
        <v>0.43971280019806885</v>
      </c>
      <c r="AG17" s="582">
        <f>AG171</f>
        <v>5163</v>
      </c>
      <c r="AH17" s="635">
        <f>AH171</f>
        <v>0.42609556820995298</v>
      </c>
    </row>
    <row r="18" spans="1:34" x14ac:dyDescent="0.25">
      <c r="A18" s="593" t="str">
        <f t="shared" ref="A18:P18" si="36">A180</f>
        <v>UBS Vila Sabrina</v>
      </c>
      <c r="B18" s="598">
        <f t="shared" si="36"/>
        <v>3846</v>
      </c>
      <c r="C18" s="584">
        <f t="shared" si="36"/>
        <v>2079</v>
      </c>
      <c r="D18" s="578">
        <f t="shared" si="36"/>
        <v>0.54056162246489858</v>
      </c>
      <c r="E18" s="577">
        <f t="shared" si="36"/>
        <v>1756</v>
      </c>
      <c r="F18" s="578">
        <f t="shared" si="36"/>
        <v>0.45657826313052524</v>
      </c>
      <c r="G18" s="577">
        <f t="shared" si="36"/>
        <v>1768</v>
      </c>
      <c r="H18" s="578">
        <f t="shared" si="36"/>
        <v>0.45969838793551743</v>
      </c>
      <c r="I18" s="582">
        <f t="shared" ref="I18:J18" si="37">I180</f>
        <v>5603</v>
      </c>
      <c r="J18" s="635">
        <f t="shared" si="37"/>
        <v>0.4856127578436471</v>
      </c>
      <c r="K18" s="651">
        <f t="shared" si="36"/>
        <v>1144</v>
      </c>
      <c r="L18" s="616">
        <f t="shared" si="36"/>
        <v>0.29745189807592304</v>
      </c>
      <c r="M18" s="651">
        <f t="shared" si="36"/>
        <v>1306</v>
      </c>
      <c r="N18" s="616">
        <f t="shared" si="36"/>
        <v>0.33957358294331774</v>
      </c>
      <c r="O18" s="651">
        <f t="shared" si="36"/>
        <v>1386</v>
      </c>
      <c r="P18" s="631">
        <f t="shared" si="36"/>
        <v>0.36037441497659906</v>
      </c>
      <c r="Q18" s="582">
        <f>Q180</f>
        <v>3836</v>
      </c>
      <c r="R18" s="635">
        <f>R180</f>
        <v>0.33246663199861326</v>
      </c>
      <c r="S18" s="651">
        <f t="shared" ref="S18:X18" si="38">S180</f>
        <v>1350</v>
      </c>
      <c r="T18" s="616">
        <f t="shared" si="38"/>
        <v>0.35101404056162244</v>
      </c>
      <c r="U18" s="651">
        <f t="shared" si="38"/>
        <v>1345</v>
      </c>
      <c r="V18" s="616">
        <f t="shared" si="38"/>
        <v>0.34971398855954239</v>
      </c>
      <c r="W18" s="651">
        <f t="shared" si="38"/>
        <v>1298</v>
      </c>
      <c r="X18" s="631">
        <f t="shared" si="38"/>
        <v>0.3374934997399896</v>
      </c>
      <c r="Y18" s="582">
        <f>Y180</f>
        <v>3993</v>
      </c>
      <c r="Z18" s="635">
        <f>Z180</f>
        <v>0.34607384295371812</v>
      </c>
      <c r="AA18" s="651">
        <f t="shared" ref="AA18:AF18" si="39">AA180</f>
        <v>946</v>
      </c>
      <c r="AB18" s="616">
        <f t="shared" si="39"/>
        <v>0.24596983879355175</v>
      </c>
      <c r="AC18" s="651">
        <f t="shared" si="39"/>
        <v>1888</v>
      </c>
      <c r="AD18" s="616">
        <f t="shared" si="39"/>
        <v>0.4908996359854394</v>
      </c>
      <c r="AE18" s="651">
        <f t="shared" si="39"/>
        <v>2036</v>
      </c>
      <c r="AF18" s="631">
        <f t="shared" si="39"/>
        <v>0.52938117524700989</v>
      </c>
      <c r="AG18" s="582">
        <f>AG180</f>
        <v>4870</v>
      </c>
      <c r="AH18" s="635">
        <f>AH180</f>
        <v>0.42208355000866704</v>
      </c>
    </row>
    <row r="19" spans="1:34" x14ac:dyDescent="0.25">
      <c r="A19" s="593" t="str">
        <f t="shared" ref="A19:P19" si="40">A192</f>
        <v>UBS Carandiru</v>
      </c>
      <c r="B19" s="598" t="e">
        <f t="shared" si="40"/>
        <v>#REF!</v>
      </c>
      <c r="C19" s="584" t="e">
        <f t="shared" si="40"/>
        <v>#REF!</v>
      </c>
      <c r="D19" s="578" t="e">
        <f t="shared" si="40"/>
        <v>#REF!</v>
      </c>
      <c r="E19" s="577" t="e">
        <f t="shared" si="40"/>
        <v>#REF!</v>
      </c>
      <c r="F19" s="578" t="e">
        <f t="shared" si="40"/>
        <v>#REF!</v>
      </c>
      <c r="G19" s="577" t="e">
        <f t="shared" si="40"/>
        <v>#REF!</v>
      </c>
      <c r="H19" s="578" t="e">
        <f t="shared" si="40"/>
        <v>#REF!</v>
      </c>
      <c r="I19" s="582" t="e">
        <f t="shared" ref="I19:J19" si="41">I192</f>
        <v>#REF!</v>
      </c>
      <c r="J19" s="635" t="e">
        <f t="shared" si="41"/>
        <v>#REF!</v>
      </c>
      <c r="K19" s="651" t="e">
        <f t="shared" si="40"/>
        <v>#REF!</v>
      </c>
      <c r="L19" s="616" t="e">
        <f t="shared" si="40"/>
        <v>#REF!</v>
      </c>
      <c r="M19" s="651" t="e">
        <f t="shared" si="40"/>
        <v>#REF!</v>
      </c>
      <c r="N19" s="616" t="e">
        <f t="shared" si="40"/>
        <v>#REF!</v>
      </c>
      <c r="O19" s="651" t="e">
        <f t="shared" si="40"/>
        <v>#REF!</v>
      </c>
      <c r="P19" s="631" t="e">
        <f t="shared" si="40"/>
        <v>#REF!</v>
      </c>
      <c r="Q19" s="582" t="e">
        <f>Q192</f>
        <v>#REF!</v>
      </c>
      <c r="R19" s="635" t="e">
        <f>R192</f>
        <v>#REF!</v>
      </c>
      <c r="S19" s="651" t="e">
        <f t="shared" ref="S19:X19" si="42">S192</f>
        <v>#REF!</v>
      </c>
      <c r="T19" s="616" t="e">
        <f t="shared" si="42"/>
        <v>#REF!</v>
      </c>
      <c r="U19" s="651" t="e">
        <f t="shared" si="42"/>
        <v>#REF!</v>
      </c>
      <c r="V19" s="616" t="e">
        <f t="shared" si="42"/>
        <v>#REF!</v>
      </c>
      <c r="W19" s="651" t="e">
        <f t="shared" si="42"/>
        <v>#REF!</v>
      </c>
      <c r="X19" s="631" t="e">
        <f t="shared" si="42"/>
        <v>#REF!</v>
      </c>
      <c r="Y19" s="582" t="e">
        <f>Y192</f>
        <v>#REF!</v>
      </c>
      <c r="Z19" s="635" t="e">
        <f>Z192</f>
        <v>#REF!</v>
      </c>
      <c r="AA19" s="651" t="e">
        <f t="shared" ref="AA19:AF19" si="43">AA192</f>
        <v>#REF!</v>
      </c>
      <c r="AB19" s="616" t="e">
        <f t="shared" si="43"/>
        <v>#REF!</v>
      </c>
      <c r="AC19" s="651" t="e">
        <f t="shared" si="43"/>
        <v>#REF!</v>
      </c>
      <c r="AD19" s="616" t="e">
        <f t="shared" si="43"/>
        <v>#REF!</v>
      </c>
      <c r="AE19" s="651" t="e">
        <f t="shared" si="43"/>
        <v>#REF!</v>
      </c>
      <c r="AF19" s="631" t="e">
        <f t="shared" si="43"/>
        <v>#REF!</v>
      </c>
      <c r="AG19" s="582" t="e">
        <f>AG192</f>
        <v>#REF!</v>
      </c>
      <c r="AH19" s="635" t="e">
        <f>AH192</f>
        <v>#REF!</v>
      </c>
    </row>
    <row r="20" spans="1:34" x14ac:dyDescent="0.25">
      <c r="A20" s="593" t="str">
        <f t="shared" ref="A20:P20" si="44">A223</f>
        <v>UBS Paulo Gnecco</v>
      </c>
      <c r="B20" s="598">
        <f t="shared" si="44"/>
        <v>4171</v>
      </c>
      <c r="C20" s="584">
        <f t="shared" si="44"/>
        <v>1787</v>
      </c>
      <c r="D20" s="578">
        <f t="shared" si="44"/>
        <v>0.42843442819467753</v>
      </c>
      <c r="E20" s="577">
        <f t="shared" si="44"/>
        <v>2107</v>
      </c>
      <c r="F20" s="578">
        <f t="shared" si="44"/>
        <v>0.50515463917525771</v>
      </c>
      <c r="G20" s="577">
        <f t="shared" si="44"/>
        <v>2004</v>
      </c>
      <c r="H20" s="578">
        <f t="shared" si="44"/>
        <v>0.48046032126588351</v>
      </c>
      <c r="I20" s="582">
        <f t="shared" ref="I20:J20" si="45">I223</f>
        <v>5898</v>
      </c>
      <c r="J20" s="635">
        <f t="shared" si="45"/>
        <v>0.47134979621193956</v>
      </c>
      <c r="K20" s="651">
        <f t="shared" si="44"/>
        <v>964</v>
      </c>
      <c r="L20" s="616">
        <f t="shared" si="44"/>
        <v>0.23111963557899784</v>
      </c>
      <c r="M20" s="651">
        <f t="shared" si="44"/>
        <v>1051</v>
      </c>
      <c r="N20" s="616">
        <f t="shared" si="44"/>
        <v>0.25197794293934306</v>
      </c>
      <c r="O20" s="651">
        <f t="shared" si="44"/>
        <v>1107</v>
      </c>
      <c r="P20" s="631">
        <f t="shared" si="44"/>
        <v>0.26540397986094461</v>
      </c>
      <c r="Q20" s="582">
        <f>Q223</f>
        <v>3122</v>
      </c>
      <c r="R20" s="635">
        <f>R223</f>
        <v>0.24950051945976184</v>
      </c>
      <c r="S20" s="651">
        <f t="shared" ref="S20:X20" si="46">S223</f>
        <v>1187</v>
      </c>
      <c r="T20" s="616">
        <f t="shared" si="46"/>
        <v>0.28458403260608967</v>
      </c>
      <c r="U20" s="651">
        <f t="shared" si="46"/>
        <v>1523</v>
      </c>
      <c r="V20" s="616">
        <f t="shared" si="46"/>
        <v>0.36514025413569889</v>
      </c>
      <c r="W20" s="651">
        <f t="shared" si="46"/>
        <v>1482</v>
      </c>
      <c r="X20" s="631">
        <f t="shared" si="46"/>
        <v>0.35531047710381203</v>
      </c>
      <c r="Y20" s="582">
        <f>Y223</f>
        <v>4192</v>
      </c>
      <c r="Z20" s="635">
        <f>Z223</f>
        <v>0.33501158794853353</v>
      </c>
      <c r="AA20" s="651">
        <f t="shared" ref="AA20:AF20" si="47">AA223</f>
        <v>1865</v>
      </c>
      <c r="AB20" s="616">
        <f t="shared" si="47"/>
        <v>0.44713497962119397</v>
      </c>
      <c r="AC20" s="651">
        <f t="shared" si="47"/>
        <v>2060</v>
      </c>
      <c r="AD20" s="616">
        <f t="shared" si="47"/>
        <v>0.493886358187485</v>
      </c>
      <c r="AE20" s="651">
        <f t="shared" si="47"/>
        <v>1679</v>
      </c>
      <c r="AF20" s="631">
        <f t="shared" si="47"/>
        <v>0.40254135698873172</v>
      </c>
      <c r="AG20" s="582">
        <f>AG223</f>
        <v>5604</v>
      </c>
      <c r="AH20" s="635">
        <f>AH223</f>
        <v>0.4478542315991369</v>
      </c>
    </row>
    <row r="21" spans="1:34" ht="16.5" thickBot="1" x14ac:dyDescent="0.3">
      <c r="A21" s="594" t="str">
        <f t="shared" ref="A21:P21" si="48">A230</f>
        <v>UBS Jardim Julieta</v>
      </c>
      <c r="B21" s="599">
        <f t="shared" si="48"/>
        <v>1579</v>
      </c>
      <c r="C21" s="585">
        <f t="shared" si="48"/>
        <v>767</v>
      </c>
      <c r="D21" s="586">
        <f t="shared" si="48"/>
        <v>0.48575047498416718</v>
      </c>
      <c r="E21" s="587">
        <f t="shared" si="48"/>
        <v>435</v>
      </c>
      <c r="F21" s="586">
        <f t="shared" si="48"/>
        <v>0.27549081697276756</v>
      </c>
      <c r="G21" s="587">
        <f t="shared" si="48"/>
        <v>384</v>
      </c>
      <c r="H21" s="586">
        <f t="shared" si="48"/>
        <v>0.24319189360354654</v>
      </c>
      <c r="I21" s="583">
        <f t="shared" ref="I21:J21" si="49">I230</f>
        <v>1586</v>
      </c>
      <c r="J21" s="636">
        <f t="shared" si="49"/>
        <v>0.3348110618534938</v>
      </c>
      <c r="K21" s="652">
        <f t="shared" si="48"/>
        <v>402</v>
      </c>
      <c r="L21" s="617">
        <f t="shared" si="48"/>
        <v>0.25459151361621279</v>
      </c>
      <c r="M21" s="652">
        <f t="shared" si="48"/>
        <v>533</v>
      </c>
      <c r="N21" s="617">
        <f t="shared" si="48"/>
        <v>0.33755541481950602</v>
      </c>
      <c r="O21" s="652">
        <f t="shared" si="48"/>
        <v>550</v>
      </c>
      <c r="P21" s="632">
        <f t="shared" si="48"/>
        <v>0.34832172260924638</v>
      </c>
      <c r="Q21" s="583">
        <f>Q230</f>
        <v>1485</v>
      </c>
      <c r="R21" s="636">
        <f>R230</f>
        <v>0.31348955034832171</v>
      </c>
      <c r="S21" s="652">
        <f t="shared" ref="S21:X21" si="50">S230</f>
        <v>557</v>
      </c>
      <c r="T21" s="617">
        <f t="shared" si="50"/>
        <v>0.35275490816972765</v>
      </c>
      <c r="U21" s="652">
        <f t="shared" si="50"/>
        <v>543</v>
      </c>
      <c r="V21" s="617">
        <f t="shared" si="50"/>
        <v>0.34388853704876504</v>
      </c>
      <c r="W21" s="652">
        <f t="shared" si="50"/>
        <v>380</v>
      </c>
      <c r="X21" s="632">
        <f t="shared" si="50"/>
        <v>0.24065864471184295</v>
      </c>
      <c r="Y21" s="583">
        <f>Y230</f>
        <v>1480</v>
      </c>
      <c r="Z21" s="636">
        <f>Z230</f>
        <v>0.31243402997677855</v>
      </c>
      <c r="AA21" s="652">
        <f t="shared" ref="AA21:AF21" si="51">AA230</f>
        <v>562</v>
      </c>
      <c r="AB21" s="617">
        <f t="shared" si="51"/>
        <v>0.35592146928435719</v>
      </c>
      <c r="AC21" s="652">
        <f t="shared" si="51"/>
        <v>679</v>
      </c>
      <c r="AD21" s="617">
        <f t="shared" si="51"/>
        <v>0.4300189993666878</v>
      </c>
      <c r="AE21" s="652">
        <f t="shared" si="51"/>
        <v>920</v>
      </c>
      <c r="AF21" s="632">
        <f t="shared" si="51"/>
        <v>0.5826472450918303</v>
      </c>
      <c r="AG21" s="583">
        <f>AG230</f>
        <v>2161</v>
      </c>
      <c r="AH21" s="636">
        <f>AH230</f>
        <v>0.45619590458095843</v>
      </c>
    </row>
    <row r="22" spans="1:34" thickBot="1" x14ac:dyDescent="0.3">
      <c r="A22" s="1302" t="s">
        <v>365</v>
      </c>
      <c r="B22" s="1303"/>
      <c r="C22" s="1303"/>
      <c r="D22" s="1303"/>
      <c r="E22" s="1303"/>
      <c r="F22" s="1303"/>
      <c r="G22" s="1303"/>
      <c r="H22" s="1303"/>
      <c r="I22" s="1303"/>
      <c r="J22" s="1303"/>
      <c r="K22" s="1303"/>
      <c r="L22" s="1303"/>
      <c r="M22" s="1303"/>
      <c r="N22" s="1303"/>
      <c r="O22" s="1303"/>
      <c r="P22" s="1303"/>
      <c r="Q22" s="1303"/>
      <c r="R22" s="1303"/>
      <c r="S22" s="1303"/>
      <c r="T22" s="1303"/>
      <c r="U22" s="1303"/>
      <c r="V22" s="1303"/>
      <c r="W22" s="1303"/>
      <c r="X22" s="1303"/>
      <c r="Y22" s="1303"/>
      <c r="Z22" s="1303"/>
    </row>
    <row r="23" spans="1:34" ht="16.5" thickBot="1" x14ac:dyDescent="0.3">
      <c r="A23" s="592" t="str">
        <f t="shared" ref="A23:P23" si="52">A102</f>
        <v>CEO Vila Guilherme</v>
      </c>
      <c r="B23" s="600">
        <f t="shared" si="52"/>
        <v>1120</v>
      </c>
      <c r="C23" s="374">
        <f t="shared" si="52"/>
        <v>604</v>
      </c>
      <c r="D23" s="237">
        <f t="shared" si="52"/>
        <v>0.53928571428571426</v>
      </c>
      <c r="E23" s="374">
        <f t="shared" si="52"/>
        <v>994</v>
      </c>
      <c r="F23" s="237">
        <f t="shared" si="52"/>
        <v>0.88749999999999996</v>
      </c>
      <c r="G23" s="374">
        <f t="shared" si="52"/>
        <v>1148</v>
      </c>
      <c r="H23" s="237">
        <f t="shared" si="52"/>
        <v>1.0249999999999999</v>
      </c>
      <c r="I23" s="590">
        <f t="shared" ref="I23:J23" si="53">I102</f>
        <v>2746</v>
      </c>
      <c r="J23" s="637">
        <f t="shared" si="53"/>
        <v>0.81726190476190474</v>
      </c>
      <c r="K23" s="653">
        <f t="shared" si="52"/>
        <v>511</v>
      </c>
      <c r="L23" s="618">
        <f t="shared" si="52"/>
        <v>0.45624999999999999</v>
      </c>
      <c r="M23" s="653">
        <f t="shared" si="52"/>
        <v>881</v>
      </c>
      <c r="N23" s="618">
        <f t="shared" si="52"/>
        <v>0.78660714285714284</v>
      </c>
      <c r="O23" s="653">
        <f t="shared" si="52"/>
        <v>924</v>
      </c>
      <c r="P23" s="633">
        <f t="shared" si="52"/>
        <v>0.82499999999999996</v>
      </c>
      <c r="Q23" s="590">
        <f>Q102</f>
        <v>2316</v>
      </c>
      <c r="R23" s="637">
        <f>R102</f>
        <v>0.68928571428571428</v>
      </c>
      <c r="S23" s="653">
        <f t="shared" ref="S23:X23" si="54">S102</f>
        <v>613</v>
      </c>
      <c r="T23" s="618">
        <f t="shared" si="54"/>
        <v>0.54732142857142863</v>
      </c>
      <c r="U23" s="653">
        <f t="shared" si="54"/>
        <v>1008</v>
      </c>
      <c r="V23" s="618">
        <f t="shared" si="54"/>
        <v>0.9</v>
      </c>
      <c r="W23" s="653">
        <f t="shared" si="54"/>
        <v>803</v>
      </c>
      <c r="X23" s="633">
        <f t="shared" si="54"/>
        <v>0.71696428571428572</v>
      </c>
      <c r="Y23" s="590">
        <f>Y102</f>
        <v>2424</v>
      </c>
      <c r="Z23" s="637">
        <f>Z102</f>
        <v>0.72142857142857142</v>
      </c>
      <c r="AA23" s="653">
        <f t="shared" ref="AA23:AF23" si="55">AA102</f>
        <v>1075</v>
      </c>
      <c r="AB23" s="618">
        <f t="shared" si="55"/>
        <v>0.9598214285714286</v>
      </c>
      <c r="AC23" s="653">
        <f t="shared" si="55"/>
        <v>1119</v>
      </c>
      <c r="AD23" s="618">
        <f t="shared" si="55"/>
        <v>0.99910714285714286</v>
      </c>
      <c r="AE23" s="653">
        <f t="shared" si="55"/>
        <v>1029</v>
      </c>
      <c r="AF23" s="633">
        <f t="shared" si="55"/>
        <v>0.91874999999999996</v>
      </c>
      <c r="AG23" s="590">
        <f>AG102</f>
        <v>3223</v>
      </c>
      <c r="AH23" s="637">
        <f>AH102</f>
        <v>0.95922619047619051</v>
      </c>
    </row>
    <row r="24" spans="1:34" thickBot="1" x14ac:dyDescent="0.3">
      <c r="A24" s="1302" t="s">
        <v>376</v>
      </c>
      <c r="B24" s="1303"/>
      <c r="C24" s="1303"/>
      <c r="D24" s="1303"/>
      <c r="E24" s="1303"/>
      <c r="F24" s="1303"/>
      <c r="G24" s="1303"/>
      <c r="H24" s="1303"/>
      <c r="I24" s="1303"/>
      <c r="J24" s="1303"/>
      <c r="K24" s="1303"/>
      <c r="L24" s="1303"/>
      <c r="M24" s="1303"/>
      <c r="N24" s="1303"/>
      <c r="O24" s="1303"/>
      <c r="P24" s="1303"/>
      <c r="Q24" s="1303"/>
      <c r="R24" s="1303"/>
      <c r="S24" s="1303"/>
      <c r="T24" s="1303"/>
      <c r="U24" s="1303"/>
      <c r="V24" s="1303"/>
      <c r="W24" s="1303"/>
      <c r="X24" s="1303"/>
      <c r="Y24" s="1303"/>
      <c r="Z24" s="1303"/>
    </row>
    <row r="25" spans="1:34" ht="16.5" thickBot="1" x14ac:dyDescent="0.3">
      <c r="A25" s="592" t="str">
        <f t="shared" ref="A25:P25" si="56">A152</f>
        <v>EMAD Jd Japão</v>
      </c>
      <c r="B25" s="600">
        <f t="shared" si="56"/>
        <v>60</v>
      </c>
      <c r="C25" s="374">
        <f t="shared" si="56"/>
        <v>68</v>
      </c>
      <c r="D25" s="237">
        <f t="shared" si="56"/>
        <v>1.1333333333333333</v>
      </c>
      <c r="E25" s="374">
        <f t="shared" si="56"/>
        <v>66</v>
      </c>
      <c r="F25" s="237">
        <f t="shared" si="56"/>
        <v>1.1000000000000001</v>
      </c>
      <c r="G25" s="374">
        <f t="shared" si="56"/>
        <v>67</v>
      </c>
      <c r="H25" s="237">
        <f t="shared" si="56"/>
        <v>1.1166666666666667</v>
      </c>
      <c r="I25" s="590">
        <f t="shared" ref="I25:J25" si="57">I152</f>
        <v>201</v>
      </c>
      <c r="J25" s="637">
        <f t="shared" si="57"/>
        <v>1.1166666666666667</v>
      </c>
      <c r="K25" s="653">
        <f t="shared" si="56"/>
        <v>66</v>
      </c>
      <c r="L25" s="618">
        <f t="shared" si="56"/>
        <v>1.1000000000000001</v>
      </c>
      <c r="M25" s="653">
        <f t="shared" si="56"/>
        <v>69</v>
      </c>
      <c r="N25" s="618">
        <f t="shared" si="56"/>
        <v>1.1499999999999999</v>
      </c>
      <c r="O25" s="653">
        <f t="shared" si="56"/>
        <v>69</v>
      </c>
      <c r="P25" s="633">
        <f t="shared" si="56"/>
        <v>1.1499999999999999</v>
      </c>
      <c r="Q25" s="674">
        <f>Q152</f>
        <v>204</v>
      </c>
      <c r="R25" s="673">
        <f>R152</f>
        <v>1.1333333333333333</v>
      </c>
      <c r="S25" s="653">
        <f>S152</f>
        <v>68</v>
      </c>
      <c r="T25" s="618">
        <f t="shared" ref="T25:X25" si="58">T152</f>
        <v>1.1333333333333333</v>
      </c>
      <c r="U25" s="653">
        <v>0</v>
      </c>
      <c r="V25" s="618">
        <f t="shared" si="58"/>
        <v>1.1666666666666667</v>
      </c>
      <c r="W25" s="653"/>
      <c r="X25" s="633">
        <f t="shared" si="58"/>
        <v>1.1333333333333333</v>
      </c>
      <c r="Y25" s="674">
        <f>Y152</f>
        <v>206</v>
      </c>
      <c r="Z25" s="673">
        <f>Z152</f>
        <v>1.1444444444444444</v>
      </c>
      <c r="AA25" s="653">
        <f>AA152</f>
        <v>68</v>
      </c>
      <c r="AB25" s="618">
        <f t="shared" ref="AB25" si="59">AB152</f>
        <v>1.1333333333333333</v>
      </c>
      <c r="AC25" s="653">
        <v>0</v>
      </c>
      <c r="AD25" s="618">
        <f t="shared" ref="AD25" si="60">AD152</f>
        <v>1.1666666666666667</v>
      </c>
      <c r="AE25" s="653"/>
      <c r="AF25" s="633">
        <f t="shared" ref="AF25" si="61">AF152</f>
        <v>1.1333333333333333</v>
      </c>
      <c r="AG25" s="674">
        <f>AG152</f>
        <v>206</v>
      </c>
      <c r="AH25" s="673">
        <f>AH152</f>
        <v>1.1444444444444444</v>
      </c>
    </row>
    <row r="26" spans="1:34" thickBot="1" x14ac:dyDescent="0.3">
      <c r="A26" s="1302" t="s">
        <v>332</v>
      </c>
      <c r="B26" s="1303"/>
      <c r="C26" s="1303"/>
      <c r="D26" s="1303"/>
      <c r="E26" s="1303"/>
      <c r="F26" s="1303"/>
      <c r="G26" s="1303"/>
      <c r="H26" s="1303"/>
      <c r="I26" s="1303"/>
      <c r="J26" s="1303"/>
      <c r="K26" s="1303"/>
      <c r="L26" s="1303"/>
      <c r="M26" s="1303"/>
      <c r="N26" s="1303"/>
      <c r="O26" s="1303"/>
      <c r="P26" s="1303"/>
      <c r="Q26" s="1303"/>
      <c r="R26" s="1303"/>
      <c r="S26" s="1303"/>
      <c r="T26" s="1303"/>
      <c r="U26" s="1303"/>
      <c r="V26" s="1303"/>
      <c r="W26" s="1303"/>
      <c r="X26" s="1303"/>
      <c r="Y26" s="1303"/>
      <c r="Z26" s="1303"/>
    </row>
    <row r="27" spans="1:34" ht="16.5" thickBot="1" x14ac:dyDescent="0.3">
      <c r="A27" s="592" t="str">
        <f t="shared" ref="A27:P27" si="62">A198</f>
        <v>CER III Carandiru</v>
      </c>
      <c r="B27" s="600">
        <f t="shared" si="62"/>
        <v>670</v>
      </c>
      <c r="C27" s="239">
        <f t="shared" si="62"/>
        <v>962</v>
      </c>
      <c r="D27" s="676">
        <f t="shared" si="62"/>
        <v>1.8288973384030418</v>
      </c>
      <c r="E27" s="239">
        <f t="shared" si="62"/>
        <v>778</v>
      </c>
      <c r="F27" s="676">
        <f t="shared" si="62"/>
        <v>1.479087452471483</v>
      </c>
      <c r="G27" s="239">
        <f t="shared" si="62"/>
        <v>1197</v>
      </c>
      <c r="H27" s="676">
        <f t="shared" si="62"/>
        <v>2.2756653992395437</v>
      </c>
      <c r="I27" s="591">
        <f t="shared" ref="I27:J27" si="63">I198</f>
        <v>2937</v>
      </c>
      <c r="J27" s="638">
        <f t="shared" si="63"/>
        <v>1.4611940298507462</v>
      </c>
      <c r="K27" s="677">
        <f t="shared" si="62"/>
        <v>981</v>
      </c>
      <c r="L27" s="678">
        <f t="shared" si="62"/>
        <v>1.8650190114068441</v>
      </c>
      <c r="M27" s="677">
        <f t="shared" si="62"/>
        <v>1126</v>
      </c>
      <c r="N27" s="678">
        <f t="shared" si="62"/>
        <v>2.1406844106463878</v>
      </c>
      <c r="O27" s="677">
        <f t="shared" si="62"/>
        <v>1315</v>
      </c>
      <c r="P27" s="679">
        <f t="shared" si="62"/>
        <v>2.5</v>
      </c>
      <c r="Q27" s="680">
        <f>Q198</f>
        <v>3422</v>
      </c>
      <c r="R27" s="675">
        <f>R198</f>
        <v>1.7024875621890547</v>
      </c>
      <c r="S27" s="677">
        <f t="shared" ref="S27:X27" si="64">S198</f>
        <v>1205</v>
      </c>
      <c r="T27" s="678">
        <f t="shared" si="64"/>
        <v>2.290874524714829</v>
      </c>
      <c r="U27" s="677">
        <f t="shared" si="64"/>
        <v>1307</v>
      </c>
      <c r="V27" s="678">
        <f t="shared" si="64"/>
        <v>2.4847908745247147</v>
      </c>
      <c r="W27" s="677">
        <f t="shared" si="64"/>
        <v>1243</v>
      </c>
      <c r="X27" s="679">
        <f t="shared" si="64"/>
        <v>2.3631178707224336</v>
      </c>
      <c r="Y27" s="680">
        <f>Y198</f>
        <v>3755</v>
      </c>
      <c r="Z27" s="675">
        <f>Z198</f>
        <v>1.8681592039800996</v>
      </c>
      <c r="AA27" s="677">
        <f t="shared" ref="AA27:AF27" si="65">AA198</f>
        <v>1174</v>
      </c>
      <c r="AB27" s="678">
        <f t="shared" si="65"/>
        <v>2.2319391634980987</v>
      </c>
      <c r="AC27" s="677">
        <f t="shared" si="65"/>
        <v>1213</v>
      </c>
      <c r="AD27" s="678">
        <f t="shared" si="65"/>
        <v>2.3060836501901139</v>
      </c>
      <c r="AE27" s="677">
        <f t="shared" si="65"/>
        <v>1145</v>
      </c>
      <c r="AF27" s="679">
        <f t="shared" si="65"/>
        <v>2.1768060836501899</v>
      </c>
      <c r="AG27" s="680">
        <f>AG198</f>
        <v>3532</v>
      </c>
      <c r="AH27" s="675">
        <f>AH198</f>
        <v>1.7572139303482588</v>
      </c>
    </row>
    <row r="28" spans="1:34" thickBot="1" x14ac:dyDescent="0.3">
      <c r="A28" s="1302" t="s">
        <v>377</v>
      </c>
      <c r="B28" s="1303"/>
      <c r="C28" s="1303"/>
      <c r="D28" s="1303"/>
      <c r="E28" s="1303"/>
      <c r="F28" s="1303"/>
      <c r="G28" s="1303"/>
      <c r="H28" s="1303"/>
      <c r="I28" s="1303"/>
      <c r="J28" s="1303"/>
      <c r="K28" s="1303"/>
      <c r="L28" s="1303"/>
      <c r="M28" s="1303"/>
      <c r="N28" s="1303"/>
      <c r="O28" s="1303"/>
      <c r="P28" s="1303"/>
      <c r="Q28" s="1303"/>
      <c r="R28" s="1303"/>
      <c r="S28" s="1303"/>
      <c r="T28" s="1303"/>
      <c r="U28" s="1303"/>
      <c r="V28" s="1303"/>
      <c r="W28" s="1303"/>
      <c r="X28" s="1303"/>
      <c r="Y28" s="1303"/>
      <c r="Z28" s="1303"/>
    </row>
    <row r="29" spans="1:34" ht="16.5" thickBot="1" x14ac:dyDescent="0.3">
      <c r="A29" s="592" t="str">
        <f t="shared" ref="A29:P29" si="66">A203</f>
        <v>APD - Carandiru</v>
      </c>
      <c r="B29" s="600">
        <f t="shared" si="66"/>
        <v>70</v>
      </c>
      <c r="C29" s="239">
        <f t="shared" si="66"/>
        <v>70</v>
      </c>
      <c r="D29" s="237">
        <f t="shared" si="66"/>
        <v>3.4722222222222224E-2</v>
      </c>
      <c r="E29" s="239">
        <f t="shared" si="66"/>
        <v>70</v>
      </c>
      <c r="F29" s="237">
        <f t="shared" si="66"/>
        <v>3.4722222222222224E-2</v>
      </c>
      <c r="G29" s="239">
        <f t="shared" si="66"/>
        <v>74</v>
      </c>
      <c r="H29" s="237">
        <f t="shared" si="66"/>
        <v>3.6706349206349208E-2</v>
      </c>
      <c r="I29" s="591">
        <f t="shared" ref="I29:J29" si="67">I203</f>
        <v>214</v>
      </c>
      <c r="J29" s="637">
        <f t="shared" si="67"/>
        <v>1.019047619047619</v>
      </c>
      <c r="K29" s="677">
        <f t="shared" si="66"/>
        <v>71</v>
      </c>
      <c r="L29" s="618">
        <f t="shared" si="66"/>
        <v>3.5218253968253968E-2</v>
      </c>
      <c r="M29" s="677">
        <f t="shared" si="66"/>
        <v>76</v>
      </c>
      <c r="N29" s="618">
        <f t="shared" si="66"/>
        <v>3.7698412698412696E-2</v>
      </c>
      <c r="O29" s="677">
        <f t="shared" si="66"/>
        <v>71</v>
      </c>
      <c r="P29" s="633">
        <f t="shared" si="66"/>
        <v>3.5218253968253968E-2</v>
      </c>
      <c r="Q29" s="680">
        <f>Q203</f>
        <v>218</v>
      </c>
      <c r="R29" s="673">
        <f>R203</f>
        <v>1.0380952380952382</v>
      </c>
      <c r="S29" s="677">
        <f t="shared" ref="S29:X29" si="68">S203</f>
        <v>69</v>
      </c>
      <c r="T29" s="618">
        <f t="shared" si="68"/>
        <v>3.4226190476190479E-2</v>
      </c>
      <c r="U29" s="677">
        <f t="shared" si="68"/>
        <v>70</v>
      </c>
      <c r="V29" s="618">
        <f t="shared" si="68"/>
        <v>3.4722222222222224E-2</v>
      </c>
      <c r="W29" s="677">
        <f t="shared" si="68"/>
        <v>70</v>
      </c>
      <c r="X29" s="633">
        <f t="shared" si="68"/>
        <v>3.4722222222222224E-2</v>
      </c>
      <c r="Y29" s="680">
        <f>Y203</f>
        <v>209</v>
      </c>
      <c r="Z29" s="673">
        <f>Z203</f>
        <v>0.99523809523809526</v>
      </c>
      <c r="AA29" s="677">
        <f t="shared" ref="AA29:AF29" si="69">AA203</f>
        <v>69</v>
      </c>
      <c r="AB29" s="618">
        <f t="shared" si="69"/>
        <v>3.4226190476190479E-2</v>
      </c>
      <c r="AC29" s="677">
        <f t="shared" si="69"/>
        <v>70</v>
      </c>
      <c r="AD29" s="618">
        <f t="shared" si="69"/>
        <v>3.4722222222222224E-2</v>
      </c>
      <c r="AE29" s="677">
        <f t="shared" si="69"/>
        <v>70</v>
      </c>
      <c r="AF29" s="633">
        <f t="shared" si="69"/>
        <v>3.4722222222222224E-2</v>
      </c>
      <c r="AG29" s="680">
        <f>AG203</f>
        <v>209</v>
      </c>
      <c r="AH29" s="673">
        <f>AH203</f>
        <v>0.99523809523809526</v>
      </c>
    </row>
    <row r="30" spans="1:34" thickBot="1" x14ac:dyDescent="0.3">
      <c r="A30" s="1302" t="s">
        <v>451</v>
      </c>
      <c r="B30" s="1303"/>
      <c r="C30" s="1303"/>
      <c r="D30" s="1303"/>
      <c r="E30" s="1303"/>
      <c r="F30" s="1303"/>
      <c r="G30" s="1303"/>
      <c r="H30" s="1303"/>
      <c r="I30" s="1303"/>
      <c r="J30" s="1303"/>
      <c r="K30" s="1303"/>
      <c r="L30" s="1303"/>
      <c r="M30" s="1303"/>
      <c r="N30" s="1303"/>
      <c r="O30" s="1303"/>
      <c r="P30" s="1303"/>
      <c r="Q30" s="1303"/>
      <c r="R30" s="1303"/>
      <c r="S30" s="1303"/>
      <c r="T30" s="1303"/>
      <c r="U30" s="1303"/>
      <c r="V30" s="1303"/>
      <c r="W30" s="1303"/>
      <c r="X30" s="1303"/>
      <c r="Y30" s="1303"/>
      <c r="Z30" s="1303"/>
    </row>
    <row r="31" spans="1:34" ht="16.5" thickBot="1" x14ac:dyDescent="0.3">
      <c r="A31" s="592" t="s">
        <v>450</v>
      </c>
      <c r="B31" s="600">
        <f t="shared" ref="B31:P31" si="70">B280</f>
        <v>120</v>
      </c>
      <c r="C31" s="239">
        <f t="shared" si="70"/>
        <v>118</v>
      </c>
      <c r="D31" s="237" t="e">
        <f t="shared" si="70"/>
        <v>#REF!</v>
      </c>
      <c r="E31" s="239">
        <f t="shared" si="70"/>
        <v>118</v>
      </c>
      <c r="F31" s="237" t="e">
        <f t="shared" si="70"/>
        <v>#REF!</v>
      </c>
      <c r="G31" s="239">
        <f t="shared" si="70"/>
        <v>117</v>
      </c>
      <c r="H31" s="237" t="e">
        <f t="shared" si="70"/>
        <v>#REF!</v>
      </c>
      <c r="I31" s="591" t="e">
        <f t="shared" si="70"/>
        <v>#REF!</v>
      </c>
      <c r="J31" s="637" t="e">
        <f t="shared" si="70"/>
        <v>#REF!</v>
      </c>
      <c r="K31" s="677">
        <f t="shared" si="70"/>
        <v>116</v>
      </c>
      <c r="L31" s="618" t="e">
        <f t="shared" si="70"/>
        <v>#REF!</v>
      </c>
      <c r="M31" s="677">
        <f t="shared" si="70"/>
        <v>118</v>
      </c>
      <c r="N31" s="618" t="e">
        <f t="shared" si="70"/>
        <v>#REF!</v>
      </c>
      <c r="O31" s="677">
        <f t="shared" si="70"/>
        <v>118</v>
      </c>
      <c r="P31" s="633" t="e">
        <f t="shared" si="70"/>
        <v>#REF!</v>
      </c>
      <c r="Q31" s="680" t="e">
        <f>Q280</f>
        <v>#REF!</v>
      </c>
      <c r="R31" s="673" t="e">
        <f>R280</f>
        <v>#REF!</v>
      </c>
      <c r="S31" s="677">
        <f t="shared" ref="S31:X31" si="71">S280</f>
        <v>117</v>
      </c>
      <c r="T31" s="618" t="e">
        <f t="shared" si="71"/>
        <v>#REF!</v>
      </c>
      <c r="U31" s="677">
        <f t="shared" si="71"/>
        <v>119</v>
      </c>
      <c r="V31" s="618" t="e">
        <f t="shared" si="71"/>
        <v>#REF!</v>
      </c>
      <c r="W31" s="677">
        <f t="shared" si="71"/>
        <v>120</v>
      </c>
      <c r="X31" s="633" t="e">
        <f t="shared" si="71"/>
        <v>#REF!</v>
      </c>
      <c r="Y31" s="680" t="e">
        <f>Y280</f>
        <v>#REF!</v>
      </c>
      <c r="Z31" s="673" t="e">
        <f>Z280</f>
        <v>#REF!</v>
      </c>
      <c r="AA31" s="677">
        <f t="shared" ref="AA31:AF31" si="72">AA280</f>
        <v>119</v>
      </c>
      <c r="AB31" s="618" t="e">
        <f t="shared" si="72"/>
        <v>#REF!</v>
      </c>
      <c r="AC31" s="677">
        <f t="shared" si="72"/>
        <v>120</v>
      </c>
      <c r="AD31" s="618" t="e">
        <f t="shared" si="72"/>
        <v>#REF!</v>
      </c>
      <c r="AE31" s="677">
        <f t="shared" si="72"/>
        <v>120</v>
      </c>
      <c r="AF31" s="633">
        <f t="shared" si="72"/>
        <v>1440</v>
      </c>
      <c r="AG31" s="680">
        <f>AG280</f>
        <v>1420</v>
      </c>
      <c r="AH31" s="673">
        <f>AH280</f>
        <v>0.98611111111111116</v>
      </c>
    </row>
    <row r="32" spans="1:34" thickBot="1" x14ac:dyDescent="0.3">
      <c r="A32" s="1302" t="s">
        <v>378</v>
      </c>
      <c r="B32" s="1303"/>
      <c r="C32" s="1303"/>
      <c r="D32" s="1303"/>
      <c r="E32" s="1303"/>
      <c r="F32" s="1303"/>
      <c r="G32" s="1303"/>
      <c r="H32" s="1303"/>
      <c r="I32" s="1303"/>
      <c r="J32" s="1303"/>
      <c r="K32" s="1303"/>
      <c r="L32" s="1303"/>
      <c r="M32" s="1303"/>
      <c r="N32" s="1303"/>
      <c r="O32" s="1303"/>
      <c r="P32" s="1303"/>
      <c r="Q32" s="1303"/>
      <c r="R32" s="1303"/>
      <c r="S32" s="1303"/>
      <c r="T32" s="1303"/>
      <c r="U32" s="1303"/>
      <c r="V32" s="1303"/>
      <c r="W32" s="1303"/>
      <c r="X32" s="1303"/>
      <c r="Y32" s="1303"/>
      <c r="Z32" s="1303"/>
    </row>
    <row r="33" spans="1:34" ht="16.5" thickBot="1" x14ac:dyDescent="0.3">
      <c r="A33" s="790" t="str">
        <f t="shared" ref="A33:P33" si="73">A214</f>
        <v>URSI - Carandiru</v>
      </c>
      <c r="B33" s="722" t="e">
        <f t="shared" si="73"/>
        <v>#REF!</v>
      </c>
      <c r="C33" s="748" t="e">
        <f t="shared" si="73"/>
        <v>#REF!</v>
      </c>
      <c r="D33" s="217" t="e">
        <f t="shared" si="73"/>
        <v>#REF!</v>
      </c>
      <c r="E33" s="748" t="e">
        <f t="shared" si="73"/>
        <v>#REF!</v>
      </c>
      <c r="F33" s="217" t="e">
        <f t="shared" si="73"/>
        <v>#REF!</v>
      </c>
      <c r="G33" s="748" t="e">
        <f t="shared" si="73"/>
        <v>#REF!</v>
      </c>
      <c r="H33" s="217" t="e">
        <f t="shared" si="73"/>
        <v>#REF!</v>
      </c>
      <c r="I33" s="749" t="e">
        <f t="shared" ref="I33:J33" si="74">I214</f>
        <v>#REF!</v>
      </c>
      <c r="J33" s="791" t="e">
        <f t="shared" si="74"/>
        <v>#REF!</v>
      </c>
      <c r="K33" s="751" t="e">
        <f t="shared" si="73"/>
        <v>#REF!</v>
      </c>
      <c r="L33" s="757" t="e">
        <f t="shared" si="73"/>
        <v>#REF!</v>
      </c>
      <c r="M33" s="751" t="e">
        <f t="shared" si="73"/>
        <v>#REF!</v>
      </c>
      <c r="N33" s="757" t="e">
        <f t="shared" si="73"/>
        <v>#REF!</v>
      </c>
      <c r="O33" s="751" t="e">
        <f t="shared" si="73"/>
        <v>#REF!</v>
      </c>
      <c r="P33" s="792" t="e">
        <f t="shared" si="73"/>
        <v>#REF!</v>
      </c>
      <c r="Q33" s="749" t="e">
        <f>Q214</f>
        <v>#REF!</v>
      </c>
      <c r="R33" s="791" t="e">
        <f>R214</f>
        <v>#REF!</v>
      </c>
      <c r="S33" s="865" t="e">
        <f t="shared" ref="S33:X33" si="75">S214</f>
        <v>#REF!</v>
      </c>
      <c r="T33" s="866" t="e">
        <f t="shared" si="75"/>
        <v>#REF!</v>
      </c>
      <c r="U33" s="867" t="e">
        <f t="shared" si="75"/>
        <v>#REF!</v>
      </c>
      <c r="V33" s="866" t="e">
        <f t="shared" si="75"/>
        <v>#REF!</v>
      </c>
      <c r="W33" s="867" t="e">
        <f t="shared" si="75"/>
        <v>#REF!</v>
      </c>
      <c r="X33" s="633" t="e">
        <f t="shared" si="75"/>
        <v>#REF!</v>
      </c>
      <c r="Y33" s="590" t="e">
        <f>Y214</f>
        <v>#REF!</v>
      </c>
      <c r="Z33" s="637" t="e">
        <f>Z214</f>
        <v>#REF!</v>
      </c>
      <c r="AA33" s="865" t="e">
        <f t="shared" ref="AA33:AF33" si="76">AA214</f>
        <v>#REF!</v>
      </c>
      <c r="AB33" s="866" t="e">
        <f t="shared" si="76"/>
        <v>#REF!</v>
      </c>
      <c r="AC33" s="867" t="e">
        <f t="shared" si="76"/>
        <v>#REF!</v>
      </c>
      <c r="AD33" s="866" t="e">
        <f t="shared" si="76"/>
        <v>#REF!</v>
      </c>
      <c r="AE33" s="867" t="e">
        <f t="shared" si="76"/>
        <v>#REF!</v>
      </c>
      <c r="AF33" s="633" t="e">
        <f t="shared" si="76"/>
        <v>#REF!</v>
      </c>
      <c r="AG33" s="590" t="e">
        <f>AG214</f>
        <v>#REF!</v>
      </c>
      <c r="AH33" s="637" t="e">
        <f>AH214</f>
        <v>#REF!</v>
      </c>
    </row>
    <row r="34" spans="1:34" thickBot="1" x14ac:dyDescent="0.3">
      <c r="A34" s="1302" t="s">
        <v>379</v>
      </c>
      <c r="B34" s="1303"/>
      <c r="C34" s="1303"/>
      <c r="D34" s="1303"/>
      <c r="E34" s="1303"/>
      <c r="F34" s="1303"/>
      <c r="G34" s="1303"/>
      <c r="H34" s="1303"/>
      <c r="I34" s="1303"/>
      <c r="J34" s="1303"/>
      <c r="K34" s="1303"/>
      <c r="L34" s="1303"/>
      <c r="M34" s="1303"/>
      <c r="N34" s="1303"/>
      <c r="O34" s="1303"/>
      <c r="P34" s="1303"/>
      <c r="Q34" s="1303"/>
      <c r="R34" s="1303"/>
      <c r="S34" s="1303"/>
      <c r="T34" s="1303"/>
      <c r="U34" s="1303"/>
      <c r="V34" s="1303"/>
      <c r="W34" s="1303"/>
      <c r="X34" s="1303"/>
      <c r="Y34" s="1303"/>
      <c r="Z34" s="1303"/>
    </row>
    <row r="35" spans="1:34" ht="16.5" thickBot="1" x14ac:dyDescent="0.3">
      <c r="A35" s="592" t="str">
        <f t="shared" ref="A35:P35" si="77">A235</f>
        <v>CAPS Infantil</v>
      </c>
      <c r="B35" s="600">
        <f t="shared" si="77"/>
        <v>155</v>
      </c>
      <c r="C35" s="374">
        <f t="shared" si="77"/>
        <v>581</v>
      </c>
      <c r="D35" s="237" t="e">
        <f t="shared" si="77"/>
        <v>#DIV/0!</v>
      </c>
      <c r="E35" s="374">
        <f t="shared" si="77"/>
        <v>558</v>
      </c>
      <c r="F35" s="237" t="e">
        <f t="shared" si="77"/>
        <v>#DIV/0!</v>
      </c>
      <c r="G35" s="374">
        <f t="shared" si="77"/>
        <v>996</v>
      </c>
      <c r="H35" s="237" t="e">
        <f t="shared" si="77"/>
        <v>#DIV/0!</v>
      </c>
      <c r="I35" s="590">
        <f t="shared" ref="I35:J35" si="78">I235</f>
        <v>2135</v>
      </c>
      <c r="J35" s="637">
        <f t="shared" si="78"/>
        <v>4.591397849462366</v>
      </c>
      <c r="K35" s="653">
        <f t="shared" si="77"/>
        <v>940</v>
      </c>
      <c r="L35" s="618" t="e">
        <f t="shared" si="77"/>
        <v>#DIV/0!</v>
      </c>
      <c r="M35" s="653">
        <f t="shared" si="77"/>
        <v>930</v>
      </c>
      <c r="N35" s="618" t="e">
        <f t="shared" si="77"/>
        <v>#DIV/0!</v>
      </c>
      <c r="O35" s="653">
        <f t="shared" si="77"/>
        <v>928</v>
      </c>
      <c r="P35" s="633" t="e">
        <f t="shared" si="77"/>
        <v>#DIV/0!</v>
      </c>
      <c r="Q35" s="674">
        <f>Q235</f>
        <v>2798</v>
      </c>
      <c r="R35" s="673">
        <f>R235</f>
        <v>6.0172043010752692</v>
      </c>
      <c r="S35" s="653">
        <f t="shared" ref="S35:X35" si="79">S235</f>
        <v>909</v>
      </c>
      <c r="T35" s="618" t="e">
        <f t="shared" si="79"/>
        <v>#DIV/0!</v>
      </c>
      <c r="U35" s="653">
        <f t="shared" si="79"/>
        <v>932</v>
      </c>
      <c r="V35" s="618" t="e">
        <f t="shared" si="79"/>
        <v>#DIV/0!</v>
      </c>
      <c r="W35" s="653">
        <f t="shared" si="79"/>
        <v>960</v>
      </c>
      <c r="X35" s="633" t="e">
        <f t="shared" si="79"/>
        <v>#DIV/0!</v>
      </c>
      <c r="Y35" s="674">
        <f>Y235</f>
        <v>2801</v>
      </c>
      <c r="Z35" s="673">
        <f>Z235</f>
        <v>6.0236559139784944</v>
      </c>
      <c r="AA35" s="653">
        <f t="shared" ref="AA35:AF35" si="80">AA235</f>
        <v>909</v>
      </c>
      <c r="AB35" s="618" t="e">
        <f t="shared" si="80"/>
        <v>#DIV/0!</v>
      </c>
      <c r="AC35" s="653">
        <f t="shared" si="80"/>
        <v>932</v>
      </c>
      <c r="AD35" s="618" t="e">
        <f t="shared" si="80"/>
        <v>#DIV/0!</v>
      </c>
      <c r="AE35" s="653">
        <f t="shared" si="80"/>
        <v>960</v>
      </c>
      <c r="AF35" s="633" t="e">
        <f t="shared" si="80"/>
        <v>#DIV/0!</v>
      </c>
      <c r="AG35" s="674">
        <f>AG235</f>
        <v>2801</v>
      </c>
      <c r="AH35" s="673">
        <f>AH235</f>
        <v>6.0236559139784944</v>
      </c>
    </row>
    <row r="36" spans="1:34" thickBot="1" x14ac:dyDescent="0.3">
      <c r="A36" s="1302" t="s">
        <v>447</v>
      </c>
      <c r="B36" s="1303"/>
      <c r="C36" s="1303"/>
      <c r="D36" s="1303"/>
      <c r="E36" s="1303"/>
      <c r="F36" s="1303"/>
      <c r="G36" s="1303"/>
      <c r="H36" s="1303"/>
      <c r="I36" s="1303"/>
      <c r="J36" s="1303"/>
      <c r="K36" s="1303"/>
      <c r="L36" s="1303"/>
      <c r="M36" s="1303"/>
      <c r="N36" s="1303"/>
      <c r="O36" s="1303"/>
      <c r="P36" s="1303"/>
      <c r="Q36" s="1303"/>
      <c r="R36" s="1303"/>
      <c r="S36" s="1303"/>
      <c r="T36" s="1303"/>
      <c r="U36" s="1303"/>
      <c r="V36" s="1303"/>
      <c r="W36" s="1303"/>
      <c r="X36" s="1303"/>
      <c r="Y36" s="1303"/>
      <c r="Z36" s="1303"/>
    </row>
    <row r="37" spans="1:34" x14ac:dyDescent="0.25">
      <c r="A37" s="793" t="s">
        <v>445</v>
      </c>
      <c r="B37" s="794">
        <f t="shared" ref="B37:P37" si="81">B253</f>
        <v>4768</v>
      </c>
      <c r="C37" s="579">
        <f t="shared" si="81"/>
        <v>4111</v>
      </c>
      <c r="D37" s="580" t="e">
        <f t="shared" si="81"/>
        <v>#REF!</v>
      </c>
      <c r="E37" s="579">
        <f t="shared" si="81"/>
        <v>4638</v>
      </c>
      <c r="F37" s="580" t="e">
        <f t="shared" si="81"/>
        <v>#REF!</v>
      </c>
      <c r="G37" s="579">
        <f t="shared" si="81"/>
        <v>2867</v>
      </c>
      <c r="H37" s="580" t="e">
        <f t="shared" si="81"/>
        <v>#REF!</v>
      </c>
      <c r="I37" s="581" t="e">
        <f t="shared" si="81"/>
        <v>#REF!</v>
      </c>
      <c r="J37" s="634" t="e">
        <f t="shared" si="81"/>
        <v>#REF!</v>
      </c>
      <c r="K37" s="650">
        <f t="shared" si="81"/>
        <v>1561</v>
      </c>
      <c r="L37" s="615" t="e">
        <f t="shared" si="81"/>
        <v>#REF!</v>
      </c>
      <c r="M37" s="650">
        <f t="shared" si="81"/>
        <v>3282</v>
      </c>
      <c r="N37" s="615" t="e">
        <f t="shared" si="81"/>
        <v>#REF!</v>
      </c>
      <c r="O37" s="650">
        <f t="shared" si="81"/>
        <v>3542</v>
      </c>
      <c r="P37" s="630" t="e">
        <f t="shared" si="81"/>
        <v>#REF!</v>
      </c>
      <c r="Q37" s="581" t="e">
        <f>Q253</f>
        <v>#REF!</v>
      </c>
      <c r="R37" s="634" t="e">
        <f>R253</f>
        <v>#REF!</v>
      </c>
      <c r="S37" s="868">
        <f t="shared" ref="S37:X37" si="82">S253</f>
        <v>3898</v>
      </c>
      <c r="T37" s="788" t="e">
        <f t="shared" si="82"/>
        <v>#REF!</v>
      </c>
      <c r="U37" s="787">
        <f t="shared" si="82"/>
        <v>5175</v>
      </c>
      <c r="V37" s="788" t="e">
        <f t="shared" si="82"/>
        <v>#REF!</v>
      </c>
      <c r="W37" s="787">
        <f t="shared" si="82"/>
        <v>4769</v>
      </c>
      <c r="X37" s="789" t="e">
        <f t="shared" si="82"/>
        <v>#REF!</v>
      </c>
      <c r="Y37" s="785" t="e">
        <f>Y253</f>
        <v>#REF!</v>
      </c>
      <c r="Z37" s="786" t="e">
        <f>Z253</f>
        <v>#REF!</v>
      </c>
      <c r="AA37" s="868">
        <f t="shared" ref="AA37:AF37" si="83">AA253</f>
        <v>5091</v>
      </c>
      <c r="AB37" s="788" t="e">
        <f t="shared" si="83"/>
        <v>#REF!</v>
      </c>
      <c r="AC37" s="787">
        <f t="shared" si="83"/>
        <v>4775</v>
      </c>
      <c r="AD37" s="788" t="e">
        <f t="shared" si="83"/>
        <v>#REF!</v>
      </c>
      <c r="AE37" s="787">
        <f t="shared" si="83"/>
        <v>4588</v>
      </c>
      <c r="AF37" s="789">
        <f t="shared" si="83"/>
        <v>56136</v>
      </c>
      <c r="AG37" s="785">
        <f>AG253</f>
        <v>48297</v>
      </c>
      <c r="AH37" s="786">
        <f>AH253</f>
        <v>0.86035699016673794</v>
      </c>
    </row>
    <row r="38" spans="1:34" x14ac:dyDescent="0.25">
      <c r="A38" s="752" t="s">
        <v>446</v>
      </c>
      <c r="B38" s="722">
        <f t="shared" ref="B38:P38" si="84">B262</f>
        <v>138</v>
      </c>
      <c r="C38" s="748">
        <f t="shared" si="84"/>
        <v>327</v>
      </c>
      <c r="D38" s="730" t="e">
        <f t="shared" si="84"/>
        <v>#REF!</v>
      </c>
      <c r="E38" s="748">
        <f t="shared" si="84"/>
        <v>378</v>
      </c>
      <c r="F38" s="730" t="e">
        <f t="shared" si="84"/>
        <v>#REF!</v>
      </c>
      <c r="G38" s="748">
        <f t="shared" si="84"/>
        <v>200</v>
      </c>
      <c r="H38" s="730" t="e">
        <f t="shared" si="84"/>
        <v>#REF!</v>
      </c>
      <c r="I38" s="749" t="e">
        <f t="shared" si="84"/>
        <v>#REF!</v>
      </c>
      <c r="J38" s="750" t="e">
        <f t="shared" si="84"/>
        <v>#REF!</v>
      </c>
      <c r="K38" s="751">
        <f t="shared" si="84"/>
        <v>56</v>
      </c>
      <c r="L38" s="731" t="e">
        <f t="shared" si="84"/>
        <v>#REF!</v>
      </c>
      <c r="M38" s="751">
        <f t="shared" si="84"/>
        <v>348</v>
      </c>
      <c r="N38" s="731" t="e">
        <f t="shared" si="84"/>
        <v>#REF!</v>
      </c>
      <c r="O38" s="751">
        <f t="shared" si="84"/>
        <v>422</v>
      </c>
      <c r="P38" s="731" t="e">
        <f t="shared" si="84"/>
        <v>#REF!</v>
      </c>
      <c r="Q38" s="749" t="e">
        <f>Q262</f>
        <v>#REF!</v>
      </c>
      <c r="R38" s="750" t="e">
        <f>R262</f>
        <v>#REF!</v>
      </c>
      <c r="S38" s="869">
        <f t="shared" ref="S38:X38" si="85">S262</f>
        <v>336</v>
      </c>
      <c r="T38" s="731" t="e">
        <f t="shared" si="85"/>
        <v>#REF!</v>
      </c>
      <c r="U38" s="751">
        <f t="shared" si="85"/>
        <v>456</v>
      </c>
      <c r="V38" s="731" t="e">
        <f t="shared" si="85"/>
        <v>#REF!</v>
      </c>
      <c r="W38" s="751">
        <f t="shared" si="85"/>
        <v>529</v>
      </c>
      <c r="X38" s="731" t="e">
        <f t="shared" si="85"/>
        <v>#REF!</v>
      </c>
      <c r="Y38" s="749" t="e">
        <f>Y262</f>
        <v>#REF!</v>
      </c>
      <c r="Z38" s="750" t="e">
        <f>Z262</f>
        <v>#REF!</v>
      </c>
      <c r="AA38" s="869">
        <f t="shared" ref="AA38:AF38" si="86">AA262</f>
        <v>489</v>
      </c>
      <c r="AB38" s="731" t="e">
        <f t="shared" si="86"/>
        <v>#REF!</v>
      </c>
      <c r="AC38" s="751">
        <f t="shared" si="86"/>
        <v>494</v>
      </c>
      <c r="AD38" s="731" t="e">
        <f t="shared" si="86"/>
        <v>#REF!</v>
      </c>
      <c r="AE38" s="751">
        <f t="shared" si="86"/>
        <v>567</v>
      </c>
      <c r="AF38" s="731">
        <f t="shared" si="86"/>
        <v>1656</v>
      </c>
      <c r="AG38" s="749">
        <f>AG262</f>
        <v>4602</v>
      </c>
      <c r="AH38" s="750">
        <f>AH262</f>
        <v>2.7789855072463769</v>
      </c>
    </row>
    <row r="39" spans="1:34" ht="16.5" thickBot="1" x14ac:dyDescent="0.3">
      <c r="A39" s="753" t="s">
        <v>448</v>
      </c>
      <c r="B39" s="602" t="e">
        <f>B275+B135</f>
        <v>#REF!</v>
      </c>
      <c r="C39" s="588" t="e">
        <f>C275+C135</f>
        <v>#REF!</v>
      </c>
      <c r="D39" s="589" t="e">
        <f>C39/$B$39</f>
        <v>#REF!</v>
      </c>
      <c r="E39" s="588" t="e">
        <f>E275+E135</f>
        <v>#REF!</v>
      </c>
      <c r="F39" s="589" t="e">
        <f>E39/$B$39</f>
        <v>#REF!</v>
      </c>
      <c r="G39" s="588" t="e">
        <f>G275+G135</f>
        <v>#REF!</v>
      </c>
      <c r="H39" s="589" t="e">
        <f>G39/$B$39</f>
        <v>#REF!</v>
      </c>
      <c r="I39" s="583" t="e">
        <f>I275+I135</f>
        <v>#REF!</v>
      </c>
      <c r="J39" s="639" t="e">
        <f t="shared" ref="J39" si="87">I39/($B39*3)</f>
        <v>#REF!</v>
      </c>
      <c r="K39" s="657" t="e">
        <f>K275+K135</f>
        <v>#REF!</v>
      </c>
      <c r="L39" s="589" t="e">
        <f>K39/$B$39</f>
        <v>#REF!</v>
      </c>
      <c r="M39" s="657" t="e">
        <f>M275+M135</f>
        <v>#REF!</v>
      </c>
      <c r="N39" s="589" t="e">
        <f>M39/$B$39</f>
        <v>#REF!</v>
      </c>
      <c r="O39" s="657" t="e">
        <f>O275+O135</f>
        <v>#REF!</v>
      </c>
      <c r="P39" s="589" t="e">
        <f>O39/$B$39</f>
        <v>#REF!</v>
      </c>
      <c r="Q39" s="583" t="e">
        <f>Q275+Q135</f>
        <v>#REF!</v>
      </c>
      <c r="R39" s="639" t="e">
        <f>Q39/($B39*3)</f>
        <v>#REF!</v>
      </c>
      <c r="S39" s="870">
        <f>S275+S135</f>
        <v>2445</v>
      </c>
      <c r="T39" s="871" t="e">
        <f>S39/$B$39</f>
        <v>#REF!</v>
      </c>
      <c r="U39" s="652">
        <f>U275+U135</f>
        <v>3244</v>
      </c>
      <c r="V39" s="871" t="e">
        <f>U39/$B$39</f>
        <v>#REF!</v>
      </c>
      <c r="W39" s="652">
        <f>W275+W135</f>
        <v>2185</v>
      </c>
      <c r="X39" s="871" t="e">
        <f>W39/$B$39</f>
        <v>#REF!</v>
      </c>
      <c r="Y39" s="583">
        <f>Y275+Y135</f>
        <v>7874</v>
      </c>
      <c r="Z39" s="639" t="e">
        <f>Y39/($B39*3)</f>
        <v>#REF!</v>
      </c>
      <c r="AA39" s="870">
        <f>AA275+AA135</f>
        <v>2216</v>
      </c>
      <c r="AB39" s="871" t="e">
        <f>AA39/$B$39</f>
        <v>#REF!</v>
      </c>
      <c r="AC39" s="652">
        <f>AC275+AC135</f>
        <v>2583</v>
      </c>
      <c r="AD39" s="871" t="e">
        <f>AC39/$B$39</f>
        <v>#REF!</v>
      </c>
      <c r="AE39" s="652">
        <f>AE275+AE135</f>
        <v>2207</v>
      </c>
      <c r="AF39" s="871" t="e">
        <f>AE39/$B$39</f>
        <v>#REF!</v>
      </c>
      <c r="AG39" s="583">
        <f>AG275+AG135</f>
        <v>7006</v>
      </c>
      <c r="AH39" s="639" t="e">
        <f>AG39/($B39*3)</f>
        <v>#REF!</v>
      </c>
    </row>
    <row r="40" spans="1:34" x14ac:dyDescent="0.25">
      <c r="A40" s="576"/>
      <c r="B40" s="603"/>
      <c r="C40" s="576"/>
      <c r="D40" s="576"/>
      <c r="E40" s="576"/>
      <c r="F40" s="576"/>
      <c r="G40" s="576"/>
      <c r="H40" s="576"/>
      <c r="I40" s="576"/>
      <c r="J40" s="621"/>
      <c r="K40" s="603"/>
      <c r="L40" s="621"/>
      <c r="M40" s="603"/>
      <c r="N40" s="621"/>
      <c r="O40" s="603"/>
      <c r="P40" s="621"/>
      <c r="Q40" s="576"/>
      <c r="R40" s="621"/>
    </row>
    <row r="41" spans="1:34" x14ac:dyDescent="0.25">
      <c r="A41" s="576"/>
      <c r="B41" s="603"/>
      <c r="C41" s="576"/>
      <c r="D41" s="576"/>
      <c r="E41" s="576"/>
      <c r="F41" s="576"/>
      <c r="G41" s="576"/>
      <c r="H41" s="576"/>
      <c r="I41" s="576"/>
      <c r="J41" s="621"/>
      <c r="K41" s="603"/>
      <c r="L41" s="621"/>
      <c r="M41" s="603"/>
      <c r="N41" s="621"/>
      <c r="O41" s="603"/>
      <c r="P41" s="621"/>
      <c r="Q41" s="576"/>
      <c r="R41" s="621"/>
    </row>
    <row r="42" spans="1:34" x14ac:dyDescent="0.25">
      <c r="A42" s="576"/>
      <c r="B42" s="603"/>
      <c r="C42" s="576"/>
      <c r="D42" s="576"/>
      <c r="E42" s="576"/>
      <c r="F42" s="576"/>
      <c r="G42" s="576"/>
      <c r="H42" s="576"/>
      <c r="I42" s="576"/>
      <c r="J42" s="621"/>
      <c r="K42" s="603"/>
      <c r="L42" s="621"/>
      <c r="M42" s="603"/>
      <c r="N42" s="621"/>
      <c r="O42" s="603"/>
      <c r="P42" s="621"/>
      <c r="Q42" s="576"/>
      <c r="R42" s="621"/>
    </row>
    <row r="43" spans="1:34" x14ac:dyDescent="0.25">
      <c r="A43" s="1301" t="s">
        <v>372</v>
      </c>
      <c r="B43" s="1241"/>
      <c r="C43" s="1241"/>
      <c r="D43" s="1241"/>
      <c r="E43" s="1241"/>
      <c r="F43" s="1241"/>
      <c r="G43" s="1241"/>
      <c r="H43" s="1241"/>
      <c r="I43" s="1241"/>
      <c r="J43" s="1241"/>
      <c r="K43" s="1241"/>
      <c r="L43" s="1241"/>
      <c r="M43" s="1241"/>
      <c r="N43" s="1241"/>
      <c r="O43" s="1241"/>
      <c r="P43" s="1241"/>
      <c r="Q43" s="1241"/>
      <c r="R43" s="1241"/>
      <c r="S43" s="1241"/>
      <c r="T43" s="1241"/>
      <c r="U43" s="1241"/>
      <c r="V43" s="1241"/>
      <c r="W43" s="1241"/>
      <c r="X43" s="1241"/>
      <c r="Y43" s="1241"/>
      <c r="Z43" s="1241"/>
    </row>
    <row r="44" spans="1:34" ht="24.75" thickBot="1" x14ac:dyDescent="0.3">
      <c r="A44" s="14" t="s">
        <v>14</v>
      </c>
      <c r="B44" s="12" t="s">
        <v>164</v>
      </c>
      <c r="C44" s="14" t="s">
        <v>461</v>
      </c>
      <c r="D44" s="15" t="s">
        <v>1</v>
      </c>
      <c r="E44" s="14" t="s">
        <v>462</v>
      </c>
      <c r="F44" s="15" t="s">
        <v>1</v>
      </c>
      <c r="G44" s="14" t="s">
        <v>463</v>
      </c>
      <c r="H44" s="15" t="s">
        <v>1</v>
      </c>
      <c r="I44" s="100" t="s">
        <v>426</v>
      </c>
      <c r="J44" s="13" t="s">
        <v>196</v>
      </c>
      <c r="K44" s="14" t="s">
        <v>464</v>
      </c>
      <c r="L44" s="15" t="s">
        <v>1</v>
      </c>
      <c r="M44" s="14" t="s">
        <v>465</v>
      </c>
      <c r="N44" s="15" t="s">
        <v>1</v>
      </c>
      <c r="O44" s="14" t="s">
        <v>466</v>
      </c>
      <c r="P44" s="15" t="s">
        <v>1</v>
      </c>
      <c r="Q44" s="100" t="s">
        <v>426</v>
      </c>
      <c r="R44" s="13" t="s">
        <v>196</v>
      </c>
      <c r="S44" s="14" t="s">
        <v>467</v>
      </c>
      <c r="T44" s="15" t="s">
        <v>1</v>
      </c>
      <c r="U44" s="14" t="s">
        <v>468</v>
      </c>
      <c r="V44" s="15" t="s">
        <v>1</v>
      </c>
      <c r="W44" s="14" t="s">
        <v>469</v>
      </c>
      <c r="X44" s="15" t="s">
        <v>1</v>
      </c>
      <c r="Y44" s="100" t="s">
        <v>426</v>
      </c>
      <c r="Z44" s="13" t="s">
        <v>196</v>
      </c>
      <c r="AA44" s="14" t="s">
        <v>470</v>
      </c>
      <c r="AB44" s="15" t="s">
        <v>1</v>
      </c>
      <c r="AC44" s="14" t="s">
        <v>471</v>
      </c>
      <c r="AD44" s="15" t="s">
        <v>1</v>
      </c>
      <c r="AE44" s="14" t="s">
        <v>472</v>
      </c>
      <c r="AF44" s="15" t="s">
        <v>1</v>
      </c>
      <c r="AG44" s="100" t="s">
        <v>426</v>
      </c>
      <c r="AH44" s="13" t="s">
        <v>196</v>
      </c>
    </row>
    <row r="45" spans="1:34" ht="16.5" thickTop="1" x14ac:dyDescent="0.25">
      <c r="A45" s="9" t="s">
        <v>27</v>
      </c>
      <c r="B45" s="604">
        <f>'Pque N Mundo I'!B9</f>
        <v>6000</v>
      </c>
      <c r="C45" s="105">
        <f>'Pque N Mundo I'!C9</f>
        <v>5393</v>
      </c>
      <c r="D45" s="19">
        <f>C45/$B45</f>
        <v>0.89883333333333337</v>
      </c>
      <c r="E45" s="105">
        <f>'Pque N Mundo I'!D9</f>
        <v>5721</v>
      </c>
      <c r="F45" s="19">
        <f t="shared" ref="F45:F54" si="88">E45/$B45</f>
        <v>0.95350000000000001</v>
      </c>
      <c r="G45" s="105">
        <f>'Pque N Mundo I'!E9</f>
        <v>5756</v>
      </c>
      <c r="H45" s="157">
        <f t="shared" ref="H45:L54" si="89">G45/$B45</f>
        <v>0.95933333333333337</v>
      </c>
      <c r="I45" s="77">
        <f>SUM(C45,E45,G45)</f>
        <v>16870</v>
      </c>
      <c r="J45" s="640">
        <f t="shared" ref="J45:J53" si="90">I45/($B45*3)</f>
        <v>0.93722222222222218</v>
      </c>
      <c r="K45" s="658">
        <f>'Pque N Mundo I'!F9</f>
        <v>4983</v>
      </c>
      <c r="L45" s="622">
        <f t="shared" si="89"/>
        <v>0.83050000000000002</v>
      </c>
      <c r="M45" s="658">
        <f>'Pque N Mundo I'!G9</f>
        <v>5595</v>
      </c>
      <c r="N45" s="622">
        <f t="shared" ref="N45:N54" si="91">M45/$B45</f>
        <v>0.9325</v>
      </c>
      <c r="O45" s="658">
        <f>'Pque N Mundo I'!H9</f>
        <v>4952</v>
      </c>
      <c r="P45" s="622">
        <f t="shared" ref="P45:P54" si="92">O45/$B45</f>
        <v>0.82533333333333336</v>
      </c>
      <c r="Q45" s="77">
        <f>SUM(K45,M45,O45)</f>
        <v>15530</v>
      </c>
      <c r="R45" s="640">
        <f t="shared" ref="R45:R53" si="93">Q45/($B45*3)</f>
        <v>0.86277777777777775</v>
      </c>
      <c r="S45" s="658">
        <f>'Pque N Mundo I'!I9</f>
        <v>4167</v>
      </c>
      <c r="T45" s="622">
        <f t="shared" ref="T45:T54" si="94">S45/$B45</f>
        <v>0.69450000000000001</v>
      </c>
      <c r="U45" s="658">
        <f>'Pque N Mundo I'!J9</f>
        <v>4151</v>
      </c>
      <c r="V45" s="622">
        <f t="shared" ref="V45:V54" si="95">U45/$B45</f>
        <v>0.6918333333333333</v>
      </c>
      <c r="W45" s="658">
        <f>'Pque N Mundo I'!K9</f>
        <v>3732</v>
      </c>
      <c r="X45" s="622">
        <f t="shared" ref="X45:X54" si="96">W45/$B45</f>
        <v>0.622</v>
      </c>
      <c r="Y45" s="77">
        <f>SUM(S45,U45,W45)</f>
        <v>12050</v>
      </c>
      <c r="Z45" s="640">
        <f t="shared" ref="Z45:Z53" si="97">Y45/($B45*3)</f>
        <v>0.6694444444444444</v>
      </c>
      <c r="AA45" s="658">
        <f>'Pque N Mundo I'!L9</f>
        <v>4044</v>
      </c>
      <c r="AB45" s="622">
        <f t="shared" ref="AB45:AB54" si="98">AA45/$B45</f>
        <v>0.67400000000000004</v>
      </c>
      <c r="AC45" s="658">
        <f>'Pque N Mundo I'!M9</f>
        <v>4816</v>
      </c>
      <c r="AD45" s="622">
        <f t="shared" ref="AD45:AD54" si="99">AC45/$B45</f>
        <v>0.80266666666666664</v>
      </c>
      <c r="AE45" s="658">
        <f>'Pque N Mundo I'!N9</f>
        <v>4845</v>
      </c>
      <c r="AF45" s="622">
        <f t="shared" ref="AF45:AF54" si="100">AE45/$B45</f>
        <v>0.8075</v>
      </c>
      <c r="AG45" s="77">
        <f>SUM(AA45,AC45,AE45)</f>
        <v>13705</v>
      </c>
      <c r="AH45" s="640">
        <f t="shared" ref="AH45:AH53" si="101">AG45/($B45*3)</f>
        <v>0.76138888888888889</v>
      </c>
    </row>
    <row r="46" spans="1:34" x14ac:dyDescent="0.25">
      <c r="A46" s="88" t="s">
        <v>28</v>
      </c>
      <c r="B46" s="605">
        <f>'Pque N Mundo I'!B10</f>
        <v>2080</v>
      </c>
      <c r="C46" s="106">
        <f>'Pque N Mundo I'!C10</f>
        <v>1556</v>
      </c>
      <c r="D46" s="117">
        <f t="shared" ref="D46:D53" si="102">C46/$B46</f>
        <v>0.74807692307692308</v>
      </c>
      <c r="E46" s="106">
        <f>'Pque N Mundo I'!D10</f>
        <v>1825</v>
      </c>
      <c r="F46" s="117">
        <f t="shared" si="88"/>
        <v>0.87740384615384615</v>
      </c>
      <c r="G46" s="106">
        <f>'Pque N Mundo I'!E10</f>
        <v>1308</v>
      </c>
      <c r="H46" s="117">
        <f t="shared" si="89"/>
        <v>0.62884615384615383</v>
      </c>
      <c r="I46" s="108">
        <f t="shared" ref="I46:I53" si="103">SUM(C46,E46,G46)</f>
        <v>4689</v>
      </c>
      <c r="J46" s="641">
        <f t="shared" si="90"/>
        <v>0.75144230769230769</v>
      </c>
      <c r="K46" s="659">
        <f>'Pque N Mundo I'!F10</f>
        <v>839</v>
      </c>
      <c r="L46" s="623">
        <f t="shared" si="89"/>
        <v>0.40336538461538463</v>
      </c>
      <c r="M46" s="659">
        <f>'Pque N Mundo I'!G10</f>
        <v>797</v>
      </c>
      <c r="N46" s="623">
        <f t="shared" si="91"/>
        <v>0.38317307692307695</v>
      </c>
      <c r="O46" s="659">
        <f>'Pque N Mundo I'!H10</f>
        <v>847</v>
      </c>
      <c r="P46" s="623">
        <f t="shared" si="92"/>
        <v>0.40721153846153846</v>
      </c>
      <c r="Q46" s="108">
        <f t="shared" ref="Q46:Q53" si="104">SUM(K46,M46,O46)</f>
        <v>2483</v>
      </c>
      <c r="R46" s="641">
        <f t="shared" si="93"/>
        <v>0.39791666666666664</v>
      </c>
      <c r="S46" s="659">
        <f>'Pque N Mundo I'!I10</f>
        <v>794</v>
      </c>
      <c r="T46" s="623">
        <f t="shared" si="94"/>
        <v>0.38173076923076921</v>
      </c>
      <c r="U46" s="659">
        <f>'Pque N Mundo I'!J10</f>
        <v>1218</v>
      </c>
      <c r="V46" s="623">
        <f t="shared" si="95"/>
        <v>0.58557692307692311</v>
      </c>
      <c r="W46" s="659">
        <f>'Pque N Mundo I'!K10</f>
        <v>1603</v>
      </c>
      <c r="X46" s="623">
        <f t="shared" si="96"/>
        <v>0.77067307692307696</v>
      </c>
      <c r="Y46" s="108">
        <f t="shared" ref="Y46:Y53" si="105">SUM(S46,U46,W46)</f>
        <v>3615</v>
      </c>
      <c r="Z46" s="641">
        <f t="shared" si="97"/>
        <v>0.57932692307692313</v>
      </c>
      <c r="AA46" s="659">
        <f>'Pque N Mundo I'!L10</f>
        <v>1255</v>
      </c>
      <c r="AB46" s="623">
        <f t="shared" si="98"/>
        <v>0.60336538461538458</v>
      </c>
      <c r="AC46" s="659">
        <f>'Pque N Mundo I'!M10</f>
        <v>1504</v>
      </c>
      <c r="AD46" s="623">
        <f t="shared" si="99"/>
        <v>0.72307692307692306</v>
      </c>
      <c r="AE46" s="659">
        <f>'Pque N Mundo I'!N10</f>
        <v>1379</v>
      </c>
      <c r="AF46" s="623">
        <f t="shared" si="100"/>
        <v>0.66298076923076921</v>
      </c>
      <c r="AG46" s="108">
        <f t="shared" ref="AG46:AG53" si="106">SUM(AA46,AC46,AE46)</f>
        <v>4138</v>
      </c>
      <c r="AH46" s="641">
        <f t="shared" si="101"/>
        <v>0.66314102564102562</v>
      </c>
    </row>
    <row r="47" spans="1:34" x14ac:dyDescent="0.25">
      <c r="A47" s="88" t="s">
        <v>29</v>
      </c>
      <c r="B47" s="605">
        <f>'Pque N Mundo I'!B11</f>
        <v>780</v>
      </c>
      <c r="C47" s="106">
        <f>'Pque N Mundo I'!C11</f>
        <v>560</v>
      </c>
      <c r="D47" s="117">
        <f t="shared" si="102"/>
        <v>0.71794871794871795</v>
      </c>
      <c r="E47" s="106">
        <f>'Pque N Mundo I'!D11</f>
        <v>689</v>
      </c>
      <c r="F47" s="117">
        <f t="shared" si="88"/>
        <v>0.8833333333333333</v>
      </c>
      <c r="G47" s="106">
        <f>'Pque N Mundo I'!E11</f>
        <v>640</v>
      </c>
      <c r="H47" s="117">
        <f t="shared" si="89"/>
        <v>0.82051282051282048</v>
      </c>
      <c r="I47" s="108">
        <f t="shared" si="103"/>
        <v>1889</v>
      </c>
      <c r="J47" s="641">
        <f t="shared" si="90"/>
        <v>0.80726495726495728</v>
      </c>
      <c r="K47" s="659">
        <f>'Pque N Mundo I'!F11</f>
        <v>487</v>
      </c>
      <c r="L47" s="623">
        <f t="shared" si="89"/>
        <v>0.62435897435897436</v>
      </c>
      <c r="M47" s="659">
        <f>'Pque N Mundo I'!G11</f>
        <v>419</v>
      </c>
      <c r="N47" s="623">
        <f t="shared" si="91"/>
        <v>0.53717948717948716</v>
      </c>
      <c r="O47" s="659">
        <f>'Pque N Mundo I'!H11</f>
        <v>501</v>
      </c>
      <c r="P47" s="623">
        <f t="shared" si="92"/>
        <v>0.64230769230769236</v>
      </c>
      <c r="Q47" s="108">
        <f t="shared" si="104"/>
        <v>1407</v>
      </c>
      <c r="R47" s="641">
        <f t="shared" si="93"/>
        <v>0.60128205128205126</v>
      </c>
      <c r="S47" s="659">
        <f>'Pque N Mundo I'!I11</f>
        <v>381</v>
      </c>
      <c r="T47" s="623">
        <f t="shared" si="94"/>
        <v>0.48846153846153845</v>
      </c>
      <c r="U47" s="659">
        <f>'Pque N Mundo I'!J11</f>
        <v>360</v>
      </c>
      <c r="V47" s="623">
        <f t="shared" si="95"/>
        <v>0.46153846153846156</v>
      </c>
      <c r="W47" s="659">
        <f>'Pque N Mundo I'!K11</f>
        <v>373</v>
      </c>
      <c r="X47" s="623">
        <f t="shared" si="96"/>
        <v>0.47820512820512823</v>
      </c>
      <c r="Y47" s="108">
        <f t="shared" si="105"/>
        <v>1114</v>
      </c>
      <c r="Z47" s="641">
        <f t="shared" si="97"/>
        <v>0.47606837606837604</v>
      </c>
      <c r="AA47" s="659">
        <f>'Pque N Mundo I'!L11</f>
        <v>623</v>
      </c>
      <c r="AB47" s="623">
        <f t="shared" si="98"/>
        <v>0.79871794871794877</v>
      </c>
      <c r="AC47" s="659">
        <f>'Pque N Mundo I'!M11</f>
        <v>562</v>
      </c>
      <c r="AD47" s="623">
        <f t="shared" si="99"/>
        <v>0.72051282051282051</v>
      </c>
      <c r="AE47" s="659">
        <f>'Pque N Mundo I'!N11</f>
        <v>375</v>
      </c>
      <c r="AF47" s="623">
        <f t="shared" si="100"/>
        <v>0.48076923076923078</v>
      </c>
      <c r="AG47" s="108">
        <f t="shared" si="106"/>
        <v>1560</v>
      </c>
      <c r="AH47" s="641">
        <f t="shared" si="101"/>
        <v>0.66666666666666663</v>
      </c>
    </row>
    <row r="48" spans="1:34" x14ac:dyDescent="0.25">
      <c r="A48" s="88" t="s">
        <v>8</v>
      </c>
      <c r="B48" s="605">
        <f>'Pque N Mundo I'!B14</f>
        <v>288</v>
      </c>
      <c r="C48" s="106">
        <f>'Pque N Mundo I'!C14</f>
        <v>159</v>
      </c>
      <c r="D48" s="117">
        <f t="shared" si="102"/>
        <v>0.55208333333333337</v>
      </c>
      <c r="E48" s="106">
        <f>'Pque N Mundo I'!D14</f>
        <v>239</v>
      </c>
      <c r="F48" s="117">
        <f t="shared" si="88"/>
        <v>0.82986111111111116</v>
      </c>
      <c r="G48" s="106">
        <f>'Pque N Mundo I'!E14</f>
        <v>243</v>
      </c>
      <c r="H48" s="117">
        <f t="shared" si="89"/>
        <v>0.84375</v>
      </c>
      <c r="I48" s="108">
        <f t="shared" si="103"/>
        <v>641</v>
      </c>
      <c r="J48" s="641">
        <f t="shared" si="90"/>
        <v>0.74189814814814814</v>
      </c>
      <c r="K48" s="659">
        <f>'Pque N Mundo I'!F14</f>
        <v>59</v>
      </c>
      <c r="L48" s="623">
        <f t="shared" si="89"/>
        <v>0.2048611111111111</v>
      </c>
      <c r="M48" s="659">
        <f>'Pque N Mundo I'!G14</f>
        <v>56</v>
      </c>
      <c r="N48" s="623">
        <f t="shared" si="91"/>
        <v>0.19444444444444445</v>
      </c>
      <c r="O48" s="659">
        <f>'Pque N Mundo I'!H14</f>
        <v>60</v>
      </c>
      <c r="P48" s="623">
        <f t="shared" si="92"/>
        <v>0.20833333333333334</v>
      </c>
      <c r="Q48" s="108">
        <f t="shared" si="104"/>
        <v>175</v>
      </c>
      <c r="R48" s="641">
        <f t="shared" si="93"/>
        <v>0.20254629629629631</v>
      </c>
      <c r="S48" s="659">
        <f>'Pque N Mundo I'!I14</f>
        <v>67</v>
      </c>
      <c r="T48" s="623">
        <f t="shared" si="94"/>
        <v>0.2326388888888889</v>
      </c>
      <c r="U48" s="659">
        <f>'Pque N Mundo I'!J14</f>
        <v>153</v>
      </c>
      <c r="V48" s="623">
        <f t="shared" si="95"/>
        <v>0.53125</v>
      </c>
      <c r="W48" s="659">
        <f>'Pque N Mundo I'!K14</f>
        <v>161</v>
      </c>
      <c r="X48" s="623">
        <f t="shared" si="96"/>
        <v>0.55902777777777779</v>
      </c>
      <c r="Y48" s="108">
        <f t="shared" si="105"/>
        <v>381</v>
      </c>
      <c r="Z48" s="641">
        <f t="shared" si="97"/>
        <v>0.44097222222222221</v>
      </c>
      <c r="AA48" s="659">
        <f>'Pque N Mundo I'!L14</f>
        <v>175</v>
      </c>
      <c r="AB48" s="623">
        <f t="shared" si="98"/>
        <v>0.60763888888888884</v>
      </c>
      <c r="AC48" s="659">
        <f>'Pque N Mundo I'!M14</f>
        <v>42</v>
      </c>
      <c r="AD48" s="623">
        <f t="shared" si="99"/>
        <v>0.14583333333333334</v>
      </c>
      <c r="AE48" s="659">
        <f>'Pque N Mundo I'!N14</f>
        <v>90</v>
      </c>
      <c r="AF48" s="623">
        <f t="shared" si="100"/>
        <v>0.3125</v>
      </c>
      <c r="AG48" s="108">
        <f t="shared" si="106"/>
        <v>307</v>
      </c>
      <c r="AH48" s="641">
        <f t="shared" si="101"/>
        <v>0.35532407407407407</v>
      </c>
    </row>
    <row r="49" spans="1:34" x14ac:dyDescent="0.25">
      <c r="A49" s="88" t="s">
        <v>9</v>
      </c>
      <c r="B49" s="605">
        <f>'Pque N Mundo I'!B15</f>
        <v>1008</v>
      </c>
      <c r="C49" s="106">
        <f>'Pque N Mundo I'!C15</f>
        <v>372</v>
      </c>
      <c r="D49" s="117">
        <f t="shared" si="102"/>
        <v>0.36904761904761907</v>
      </c>
      <c r="E49" s="106">
        <f>'Pque N Mundo I'!D15</f>
        <v>447</v>
      </c>
      <c r="F49" s="117">
        <f t="shared" si="88"/>
        <v>0.44345238095238093</v>
      </c>
      <c r="G49" s="106">
        <f>'Pque N Mundo I'!E15</f>
        <v>449</v>
      </c>
      <c r="H49" s="117">
        <f t="shared" si="89"/>
        <v>0.44543650793650796</v>
      </c>
      <c r="I49" s="108">
        <f t="shared" si="103"/>
        <v>1268</v>
      </c>
      <c r="J49" s="641">
        <f t="shared" si="90"/>
        <v>0.4193121693121693</v>
      </c>
      <c r="K49" s="659">
        <f>'Pque N Mundo I'!F15</f>
        <v>72</v>
      </c>
      <c r="L49" s="623">
        <f t="shared" si="89"/>
        <v>7.1428571428571425E-2</v>
      </c>
      <c r="M49" s="659">
        <f>'Pque N Mundo I'!G15</f>
        <v>69</v>
      </c>
      <c r="N49" s="623">
        <f t="shared" si="91"/>
        <v>6.8452380952380959E-2</v>
      </c>
      <c r="O49" s="659">
        <f>'Pque N Mundo I'!H15</f>
        <v>78</v>
      </c>
      <c r="P49" s="623">
        <f t="shared" si="92"/>
        <v>7.7380952380952384E-2</v>
      </c>
      <c r="Q49" s="108">
        <f t="shared" si="104"/>
        <v>219</v>
      </c>
      <c r="R49" s="641">
        <f t="shared" si="93"/>
        <v>7.2420634920634927E-2</v>
      </c>
      <c r="S49" s="659">
        <f>'Pque N Mundo I'!I15</f>
        <v>75</v>
      </c>
      <c r="T49" s="623">
        <f t="shared" si="94"/>
        <v>7.4404761904761904E-2</v>
      </c>
      <c r="U49" s="659">
        <f>'Pque N Mundo I'!J15</f>
        <v>217</v>
      </c>
      <c r="V49" s="623">
        <f t="shared" si="95"/>
        <v>0.21527777777777779</v>
      </c>
      <c r="W49" s="659">
        <f>'Pque N Mundo I'!K15</f>
        <v>217</v>
      </c>
      <c r="X49" s="623">
        <f t="shared" si="96"/>
        <v>0.21527777777777779</v>
      </c>
      <c r="Y49" s="108">
        <f t="shared" si="105"/>
        <v>509</v>
      </c>
      <c r="Z49" s="641">
        <f t="shared" si="97"/>
        <v>0.16832010582010581</v>
      </c>
      <c r="AA49" s="659">
        <f>'Pque N Mundo I'!L15</f>
        <v>248</v>
      </c>
      <c r="AB49" s="623">
        <f t="shared" si="98"/>
        <v>0.24603174603174602</v>
      </c>
      <c r="AC49" s="659">
        <f>'Pque N Mundo I'!M15</f>
        <v>61</v>
      </c>
      <c r="AD49" s="623">
        <f t="shared" si="99"/>
        <v>6.0515873015873016E-2</v>
      </c>
      <c r="AE49" s="659">
        <f>'Pque N Mundo I'!N15</f>
        <v>184</v>
      </c>
      <c r="AF49" s="623">
        <f t="shared" si="100"/>
        <v>0.18253968253968253</v>
      </c>
      <c r="AG49" s="108">
        <f t="shared" si="106"/>
        <v>493</v>
      </c>
      <c r="AH49" s="641">
        <f t="shared" si="101"/>
        <v>0.16302910052910052</v>
      </c>
    </row>
    <row r="50" spans="1:34" x14ac:dyDescent="0.25">
      <c r="A50" s="88" t="s">
        <v>10</v>
      </c>
      <c r="B50" s="605">
        <f>'Pque N Mundo I'!B16</f>
        <v>526</v>
      </c>
      <c r="C50" s="106">
        <f>'Pque N Mundo I'!C16</f>
        <v>303</v>
      </c>
      <c r="D50" s="117">
        <f t="shared" si="102"/>
        <v>0.57604562737642584</v>
      </c>
      <c r="E50" s="106">
        <f>'Pque N Mundo I'!D16</f>
        <v>297</v>
      </c>
      <c r="F50" s="117">
        <f t="shared" si="88"/>
        <v>0.56463878326996197</v>
      </c>
      <c r="G50" s="106">
        <f>'Pque N Mundo I'!E16</f>
        <v>300</v>
      </c>
      <c r="H50" s="117">
        <f t="shared" si="89"/>
        <v>0.57034220532319391</v>
      </c>
      <c r="I50" s="108">
        <f>SUM(C50,E50,G50)</f>
        <v>900</v>
      </c>
      <c r="J50" s="641">
        <f t="shared" si="90"/>
        <v>0.57034220532319391</v>
      </c>
      <c r="K50" s="659">
        <f>'Pque N Mundo I'!F16</f>
        <v>307</v>
      </c>
      <c r="L50" s="623">
        <f t="shared" si="89"/>
        <v>0.58365019011406849</v>
      </c>
      <c r="M50" s="659">
        <f>'Pque N Mundo I'!G16</f>
        <v>248</v>
      </c>
      <c r="N50" s="623">
        <f t="shared" si="91"/>
        <v>0.47148288973384028</v>
      </c>
      <c r="O50" s="659">
        <f>'Pque N Mundo I'!H16</f>
        <v>94</v>
      </c>
      <c r="P50" s="623">
        <f t="shared" si="92"/>
        <v>0.17870722433460076</v>
      </c>
      <c r="Q50" s="108">
        <f t="shared" si="104"/>
        <v>649</v>
      </c>
      <c r="R50" s="641">
        <f t="shared" si="93"/>
        <v>0.41128010139416982</v>
      </c>
      <c r="S50" s="659">
        <f>'Pque N Mundo I'!I16</f>
        <v>150</v>
      </c>
      <c r="T50" s="623">
        <f t="shared" si="94"/>
        <v>0.28517110266159695</v>
      </c>
      <c r="U50" s="659">
        <f>'Pque N Mundo I'!J16</f>
        <v>185</v>
      </c>
      <c r="V50" s="623">
        <f t="shared" si="95"/>
        <v>0.35171102661596959</v>
      </c>
      <c r="W50" s="659">
        <f>'Pque N Mundo I'!K16</f>
        <v>337</v>
      </c>
      <c r="X50" s="623">
        <f t="shared" si="96"/>
        <v>0.64068441064638781</v>
      </c>
      <c r="Y50" s="108">
        <f t="shared" si="105"/>
        <v>672</v>
      </c>
      <c r="Z50" s="641">
        <f t="shared" si="97"/>
        <v>0.42585551330798477</v>
      </c>
      <c r="AA50" s="659">
        <f>'Pque N Mundo I'!L16</f>
        <v>386</v>
      </c>
      <c r="AB50" s="623">
        <f t="shared" si="98"/>
        <v>0.73384030418250945</v>
      </c>
      <c r="AC50" s="659">
        <f>'Pque N Mundo I'!M16</f>
        <v>461</v>
      </c>
      <c r="AD50" s="623">
        <f t="shared" si="99"/>
        <v>0.87642585551330798</v>
      </c>
      <c r="AE50" s="659">
        <f>'Pque N Mundo I'!N16</f>
        <v>492</v>
      </c>
      <c r="AF50" s="623">
        <f t="shared" si="100"/>
        <v>0.93536121673003803</v>
      </c>
      <c r="AG50" s="108">
        <f t="shared" si="106"/>
        <v>1339</v>
      </c>
      <c r="AH50" s="641">
        <f t="shared" si="101"/>
        <v>0.84854245880861845</v>
      </c>
    </row>
    <row r="51" spans="1:34" x14ac:dyDescent="0.25">
      <c r="A51" s="88" t="s">
        <v>42</v>
      </c>
      <c r="B51" s="605">
        <f>'Pque N Mundo I'!B17</f>
        <v>263</v>
      </c>
      <c r="C51" s="106">
        <f>'Pque N Mundo I'!C17</f>
        <v>0</v>
      </c>
      <c r="D51" s="117">
        <f t="shared" si="102"/>
        <v>0</v>
      </c>
      <c r="E51" s="106">
        <f>'Pque N Mundo I'!D17</f>
        <v>57</v>
      </c>
      <c r="F51" s="117">
        <f t="shared" si="88"/>
        <v>0.21673003802281368</v>
      </c>
      <c r="G51" s="106">
        <f>'Pque N Mundo I'!E17</f>
        <v>154</v>
      </c>
      <c r="H51" s="117">
        <f t="shared" si="89"/>
        <v>0.5855513307984791</v>
      </c>
      <c r="I51" s="108">
        <f t="shared" si="103"/>
        <v>211</v>
      </c>
      <c r="J51" s="641">
        <f t="shared" si="90"/>
        <v>0.26742712294043092</v>
      </c>
      <c r="K51" s="659">
        <f>'Pque N Mundo I'!F17</f>
        <v>118</v>
      </c>
      <c r="L51" s="623">
        <f t="shared" si="89"/>
        <v>0.44866920152091255</v>
      </c>
      <c r="M51" s="659">
        <f>'Pque N Mundo I'!G17</f>
        <v>86</v>
      </c>
      <c r="N51" s="623">
        <f t="shared" si="91"/>
        <v>0.3269961977186312</v>
      </c>
      <c r="O51" s="659">
        <f>'Pque N Mundo I'!H17</f>
        <v>143</v>
      </c>
      <c r="P51" s="623">
        <f t="shared" si="92"/>
        <v>0.54372623574144485</v>
      </c>
      <c r="Q51" s="108">
        <f t="shared" si="104"/>
        <v>347</v>
      </c>
      <c r="R51" s="641">
        <f t="shared" si="93"/>
        <v>0.43979721166032953</v>
      </c>
      <c r="S51" s="659">
        <f>'Pque N Mundo I'!I17</f>
        <v>90</v>
      </c>
      <c r="T51" s="623">
        <f t="shared" si="94"/>
        <v>0.34220532319391633</v>
      </c>
      <c r="U51" s="659">
        <f>'Pque N Mundo I'!J17</f>
        <v>165</v>
      </c>
      <c r="V51" s="623">
        <f t="shared" si="95"/>
        <v>0.62737642585551334</v>
      </c>
      <c r="W51" s="659">
        <f>'Pque N Mundo I'!K17</f>
        <v>92</v>
      </c>
      <c r="X51" s="623">
        <f t="shared" si="96"/>
        <v>0.34980988593155893</v>
      </c>
      <c r="Y51" s="108">
        <f t="shared" si="105"/>
        <v>347</v>
      </c>
      <c r="Z51" s="641">
        <f t="shared" si="97"/>
        <v>0.43979721166032953</v>
      </c>
      <c r="AA51" s="659">
        <f>'Pque N Mundo I'!L17</f>
        <v>0</v>
      </c>
      <c r="AB51" s="623">
        <f t="shared" si="98"/>
        <v>0</v>
      </c>
      <c r="AC51" s="659">
        <f>'Pque N Mundo I'!M17</f>
        <v>0</v>
      </c>
      <c r="AD51" s="623">
        <f t="shared" si="99"/>
        <v>0</v>
      </c>
      <c r="AE51" s="659">
        <f>'Pque N Mundo I'!N17</f>
        <v>0</v>
      </c>
      <c r="AF51" s="623">
        <f t="shared" si="100"/>
        <v>0</v>
      </c>
      <c r="AG51" s="108">
        <f t="shared" si="106"/>
        <v>0</v>
      </c>
      <c r="AH51" s="641">
        <f t="shared" si="101"/>
        <v>0</v>
      </c>
    </row>
    <row r="52" spans="1:34" x14ac:dyDescent="0.25">
      <c r="A52" s="88" t="s">
        <v>12</v>
      </c>
      <c r="B52" s="605">
        <f>'Pque N Mundo I'!B18</f>
        <v>125</v>
      </c>
      <c r="C52" s="106">
        <f>'Pque N Mundo I'!C18</f>
        <v>172</v>
      </c>
      <c r="D52" s="117">
        <f t="shared" si="102"/>
        <v>1.3759999999999999</v>
      </c>
      <c r="E52" s="106">
        <f>'Pque N Mundo I'!D18</f>
        <v>146</v>
      </c>
      <c r="F52" s="117">
        <f t="shared" si="88"/>
        <v>1.1679999999999999</v>
      </c>
      <c r="G52" s="106">
        <f>'Pque N Mundo I'!E18</f>
        <v>237</v>
      </c>
      <c r="H52" s="117">
        <f t="shared" si="89"/>
        <v>1.8959999999999999</v>
      </c>
      <c r="I52" s="108">
        <f t="shared" si="103"/>
        <v>555</v>
      </c>
      <c r="J52" s="641">
        <f t="shared" si="90"/>
        <v>1.48</v>
      </c>
      <c r="K52" s="659">
        <f>'Pque N Mundo I'!F18</f>
        <v>207</v>
      </c>
      <c r="L52" s="623">
        <f t="shared" si="89"/>
        <v>1.6559999999999999</v>
      </c>
      <c r="M52" s="659">
        <f>'Pque N Mundo I'!G18</f>
        <v>188</v>
      </c>
      <c r="N52" s="623">
        <f t="shared" si="91"/>
        <v>1.504</v>
      </c>
      <c r="O52" s="659">
        <f>'Pque N Mundo I'!H18</f>
        <v>239</v>
      </c>
      <c r="P52" s="623">
        <f t="shared" si="92"/>
        <v>1.9119999999999999</v>
      </c>
      <c r="Q52" s="108">
        <f t="shared" si="104"/>
        <v>634</v>
      </c>
      <c r="R52" s="641">
        <f t="shared" si="93"/>
        <v>1.6906666666666668</v>
      </c>
      <c r="S52" s="659">
        <f>'Pque N Mundo I'!I18</f>
        <v>219</v>
      </c>
      <c r="T52" s="623">
        <f t="shared" si="94"/>
        <v>1.752</v>
      </c>
      <c r="U52" s="659">
        <f>'Pque N Mundo I'!J18</f>
        <v>210</v>
      </c>
      <c r="V52" s="623">
        <f t="shared" si="95"/>
        <v>1.68</v>
      </c>
      <c r="W52" s="659">
        <f>'Pque N Mundo I'!K18</f>
        <v>57</v>
      </c>
      <c r="X52" s="623">
        <f t="shared" si="96"/>
        <v>0.45600000000000002</v>
      </c>
      <c r="Y52" s="108">
        <f t="shared" si="105"/>
        <v>486</v>
      </c>
      <c r="Z52" s="641">
        <f t="shared" si="97"/>
        <v>1.296</v>
      </c>
      <c r="AA52" s="659">
        <f>'Pque N Mundo I'!L18</f>
        <v>118</v>
      </c>
      <c r="AB52" s="623">
        <f t="shared" si="98"/>
        <v>0.94399999999999995</v>
      </c>
      <c r="AC52" s="659">
        <f>'Pque N Mundo I'!M18</f>
        <v>187</v>
      </c>
      <c r="AD52" s="623">
        <f t="shared" si="99"/>
        <v>1.496</v>
      </c>
      <c r="AE52" s="659">
        <f>'Pque N Mundo I'!N18</f>
        <v>176</v>
      </c>
      <c r="AF52" s="623">
        <f t="shared" si="100"/>
        <v>1.4079999999999999</v>
      </c>
      <c r="AG52" s="108">
        <f t="shared" si="106"/>
        <v>481</v>
      </c>
      <c r="AH52" s="641">
        <f t="shared" si="101"/>
        <v>1.2826666666666666</v>
      </c>
    </row>
    <row r="53" spans="1:34" ht="16.5" thickBot="1" x14ac:dyDescent="0.3">
      <c r="A53" s="110" t="s">
        <v>13</v>
      </c>
      <c r="B53" s="606">
        <f>'Pque N Mundo I'!B19</f>
        <v>526</v>
      </c>
      <c r="C53" s="111">
        <f>'Pque N Mundo I'!C19</f>
        <v>211</v>
      </c>
      <c r="D53" s="121">
        <f t="shared" si="102"/>
        <v>0.40114068441064638</v>
      </c>
      <c r="E53" s="111">
        <f>'Pque N Mundo I'!D19</f>
        <v>293</v>
      </c>
      <c r="F53" s="121">
        <f t="shared" si="88"/>
        <v>0.55703422053231944</v>
      </c>
      <c r="G53" s="111">
        <f>'Pque N Mundo I'!E19</f>
        <v>336</v>
      </c>
      <c r="H53" s="121">
        <f t="shared" si="89"/>
        <v>0.63878326996197721</v>
      </c>
      <c r="I53" s="113">
        <f t="shared" si="103"/>
        <v>840</v>
      </c>
      <c r="J53" s="642">
        <f t="shared" si="90"/>
        <v>0.53231939163498099</v>
      </c>
      <c r="K53" s="660">
        <f>'Pque N Mundo I'!F19</f>
        <v>323</v>
      </c>
      <c r="L53" s="624">
        <f t="shared" si="89"/>
        <v>0.61406844106463876</v>
      </c>
      <c r="M53" s="660">
        <f>'Pque N Mundo I'!G19</f>
        <v>270</v>
      </c>
      <c r="N53" s="624">
        <f t="shared" si="91"/>
        <v>0.51330798479087447</v>
      </c>
      <c r="O53" s="660">
        <f>'Pque N Mundo I'!H19</f>
        <v>192</v>
      </c>
      <c r="P53" s="624">
        <f t="shared" si="92"/>
        <v>0.36501901140684412</v>
      </c>
      <c r="Q53" s="113">
        <f t="shared" si="104"/>
        <v>785</v>
      </c>
      <c r="R53" s="642">
        <f t="shared" si="93"/>
        <v>0.49746514575411915</v>
      </c>
      <c r="S53" s="660">
        <f>'Pque N Mundo I'!I19</f>
        <v>173</v>
      </c>
      <c r="T53" s="624">
        <f t="shared" si="94"/>
        <v>0.32889733840304181</v>
      </c>
      <c r="U53" s="660">
        <f>'Pque N Mundo I'!J19</f>
        <v>274</v>
      </c>
      <c r="V53" s="624">
        <f t="shared" si="95"/>
        <v>0.52091254752851712</v>
      </c>
      <c r="W53" s="660">
        <f>'Pque N Mundo I'!K19</f>
        <v>238</v>
      </c>
      <c r="X53" s="624">
        <f t="shared" si="96"/>
        <v>0.45247148288973382</v>
      </c>
      <c r="Y53" s="113">
        <f t="shared" si="105"/>
        <v>685</v>
      </c>
      <c r="Z53" s="642">
        <f t="shared" si="97"/>
        <v>0.4340937896070976</v>
      </c>
      <c r="AA53" s="660">
        <f>'Pque N Mundo I'!L19</f>
        <v>292</v>
      </c>
      <c r="AB53" s="624">
        <f t="shared" si="98"/>
        <v>0.55513307984790872</v>
      </c>
      <c r="AC53" s="660">
        <f>'Pque N Mundo I'!M19</f>
        <v>325</v>
      </c>
      <c r="AD53" s="624">
        <f t="shared" si="99"/>
        <v>0.61787072243346008</v>
      </c>
      <c r="AE53" s="660">
        <f>'Pque N Mundo I'!N19</f>
        <v>323</v>
      </c>
      <c r="AF53" s="624">
        <f t="shared" si="100"/>
        <v>0.61406844106463876</v>
      </c>
      <c r="AG53" s="113">
        <f t="shared" si="106"/>
        <v>940</v>
      </c>
      <c r="AH53" s="642">
        <f t="shared" si="101"/>
        <v>0.59569074778200248</v>
      </c>
    </row>
    <row r="54" spans="1:34" ht="16.5" thickBot="1" x14ac:dyDescent="0.3">
      <c r="A54" s="6" t="s">
        <v>362</v>
      </c>
      <c r="B54" s="671">
        <f>SUM(B45:B53)</f>
        <v>11596</v>
      </c>
      <c r="C54" s="8">
        <f>SUM(C45:C53)</f>
        <v>8726</v>
      </c>
      <c r="D54" s="22">
        <f>C54/$B54</f>
        <v>0.75250086236633318</v>
      </c>
      <c r="E54" s="8">
        <f>SUM(E45:E53)</f>
        <v>9714</v>
      </c>
      <c r="F54" s="22">
        <f t="shared" si="88"/>
        <v>0.8377026560883063</v>
      </c>
      <c r="G54" s="8">
        <f>SUM(G45:G53)</f>
        <v>9423</v>
      </c>
      <c r="H54" s="22">
        <f t="shared" si="89"/>
        <v>0.81260779579165232</v>
      </c>
      <c r="I54" s="80">
        <f>SUM(C54,E54,G54)</f>
        <v>27863</v>
      </c>
      <c r="J54" s="670">
        <f>I54/($B54*3)</f>
        <v>0.8009371047487639</v>
      </c>
      <c r="K54" s="654">
        <f>SUM(K45:K53)</f>
        <v>7395</v>
      </c>
      <c r="L54" s="669">
        <f t="shared" si="89"/>
        <v>0.63771990341497065</v>
      </c>
      <c r="M54" s="654">
        <f t="shared" ref="M54" si="107">SUM(M45:M53)</f>
        <v>7728</v>
      </c>
      <c r="N54" s="669">
        <f t="shared" si="91"/>
        <v>0.66643670231114183</v>
      </c>
      <c r="O54" s="654">
        <f t="shared" ref="O54" si="108">SUM(O45:O53)</f>
        <v>7106</v>
      </c>
      <c r="P54" s="669">
        <f t="shared" si="92"/>
        <v>0.61279751638496038</v>
      </c>
      <c r="Q54" s="80">
        <f>SUM(K54,M54,O54)</f>
        <v>22229</v>
      </c>
      <c r="R54" s="670">
        <f>Q54/($B54*3)</f>
        <v>0.63898470737035762</v>
      </c>
      <c r="S54" s="654">
        <f>SUM(S45:S53)</f>
        <v>6116</v>
      </c>
      <c r="T54" s="669">
        <f t="shared" si="94"/>
        <v>0.52742324939634355</v>
      </c>
      <c r="U54" s="654">
        <f t="shared" ref="U54" si="109">SUM(U45:U53)</f>
        <v>6933</v>
      </c>
      <c r="V54" s="669">
        <f t="shared" si="95"/>
        <v>0.59787857882028284</v>
      </c>
      <c r="W54" s="654">
        <f t="shared" ref="W54" si="110">SUM(W45:W53)</f>
        <v>6810</v>
      </c>
      <c r="X54" s="669">
        <f t="shared" si="96"/>
        <v>0.58727147292169712</v>
      </c>
      <c r="Y54" s="80">
        <f>SUM(S54,U54,W54)</f>
        <v>19859</v>
      </c>
      <c r="Z54" s="670">
        <f>Y54/($B54*3)</f>
        <v>0.5708577670461078</v>
      </c>
      <c r="AA54" s="654">
        <f>SUM(AA45:AA53)</f>
        <v>7141</v>
      </c>
      <c r="AB54" s="669">
        <f t="shared" si="98"/>
        <v>0.61581579855122459</v>
      </c>
      <c r="AC54" s="654">
        <f t="shared" ref="AC54" si="111">SUM(AC45:AC53)</f>
        <v>7958</v>
      </c>
      <c r="AD54" s="669">
        <f t="shared" si="99"/>
        <v>0.68627112797516387</v>
      </c>
      <c r="AE54" s="654">
        <f t="shared" ref="AE54" si="112">SUM(AE45:AE53)</f>
        <v>7864</v>
      </c>
      <c r="AF54" s="669">
        <f t="shared" si="100"/>
        <v>0.67816488444291134</v>
      </c>
      <c r="AG54" s="80">
        <f>SUM(AA54,AC54,AE54)</f>
        <v>22963</v>
      </c>
      <c r="AH54" s="670">
        <f>AG54/($B54*3)</f>
        <v>0.66008393698976664</v>
      </c>
    </row>
    <row r="56" spans="1:34" x14ac:dyDescent="0.25">
      <c r="A56" s="1301" t="s">
        <v>476</v>
      </c>
      <c r="B56" s="1241"/>
      <c r="C56" s="1241"/>
      <c r="D56" s="1241"/>
      <c r="E56" s="1241"/>
      <c r="F56" s="1241"/>
      <c r="G56" s="1241"/>
      <c r="H56" s="1241"/>
      <c r="I56" s="1241"/>
      <c r="J56" s="1241"/>
      <c r="K56" s="1241"/>
      <c r="L56" s="1241"/>
      <c r="M56" s="1241"/>
      <c r="N56" s="1241"/>
      <c r="O56" s="1241"/>
      <c r="P56" s="1241"/>
      <c r="Q56" s="1241"/>
      <c r="R56" s="1241"/>
      <c r="S56" s="1241"/>
      <c r="T56" s="1241"/>
      <c r="U56" s="1241"/>
      <c r="V56" s="1241"/>
      <c r="W56" s="1241"/>
      <c r="X56" s="1241"/>
      <c r="Y56" s="1241"/>
      <c r="Z56" s="1241"/>
    </row>
    <row r="57" spans="1:34" ht="24.75" thickBot="1" x14ac:dyDescent="0.3">
      <c r="A57" s="14" t="s">
        <v>14</v>
      </c>
      <c r="B57" s="12" t="s">
        <v>164</v>
      </c>
      <c r="C57" s="14" t="s">
        <v>461</v>
      </c>
      <c r="D57" s="15" t="s">
        <v>1</v>
      </c>
      <c r="E57" s="14" t="s">
        <v>462</v>
      </c>
      <c r="F57" s="15" t="s">
        <v>1</v>
      </c>
      <c r="G57" s="14" t="s">
        <v>463</v>
      </c>
      <c r="H57" s="15" t="s">
        <v>1</v>
      </c>
      <c r="I57" s="100" t="s">
        <v>426</v>
      </c>
      <c r="J57" s="13" t="s">
        <v>196</v>
      </c>
      <c r="K57" s="14" t="s">
        <v>464</v>
      </c>
      <c r="L57" s="15" t="s">
        <v>1</v>
      </c>
      <c r="M57" s="14" t="s">
        <v>465</v>
      </c>
      <c r="N57" s="15" t="s">
        <v>1</v>
      </c>
      <c r="O57" s="14" t="s">
        <v>466</v>
      </c>
      <c r="P57" s="15" t="s">
        <v>1</v>
      </c>
      <c r="Q57" s="100" t="s">
        <v>426</v>
      </c>
      <c r="R57" s="13" t="s">
        <v>196</v>
      </c>
      <c r="S57" s="14" t="s">
        <v>467</v>
      </c>
      <c r="T57" s="15" t="s">
        <v>1</v>
      </c>
      <c r="U57" s="14" t="s">
        <v>468</v>
      </c>
      <c r="V57" s="15" t="s">
        <v>1</v>
      </c>
      <c r="W57" s="14" t="s">
        <v>469</v>
      </c>
      <c r="X57" s="15" t="s">
        <v>1</v>
      </c>
      <c r="Y57" s="100" t="s">
        <v>426</v>
      </c>
      <c r="Z57" s="13" t="s">
        <v>196</v>
      </c>
      <c r="AA57" s="14" t="s">
        <v>470</v>
      </c>
      <c r="AB57" s="15" t="s">
        <v>1</v>
      </c>
      <c r="AC57" s="14" t="s">
        <v>471</v>
      </c>
      <c r="AD57" s="15" t="s">
        <v>1</v>
      </c>
      <c r="AE57" s="14" t="s">
        <v>472</v>
      </c>
      <c r="AF57" s="15" t="s">
        <v>1</v>
      </c>
      <c r="AG57" s="100" t="s">
        <v>426</v>
      </c>
      <c r="AH57" s="13" t="s">
        <v>196</v>
      </c>
    </row>
    <row r="58" spans="1:34" ht="16.5" thickTop="1" x14ac:dyDescent="0.25">
      <c r="A58" s="9" t="s">
        <v>27</v>
      </c>
      <c r="B58" s="604">
        <f>'Pque N Mundo II'!B9</f>
        <v>4800</v>
      </c>
      <c r="C58" s="105">
        <f>'Pque N Mundo II'!C9</f>
        <v>3411</v>
      </c>
      <c r="D58" s="19">
        <f t="shared" ref="D58:D68" si="113">C58/$B58</f>
        <v>0.71062499999999995</v>
      </c>
      <c r="E58" s="105">
        <f>'Pque N Mundo II'!D9</f>
        <v>3762</v>
      </c>
      <c r="F58" s="19">
        <f t="shared" ref="F58:F68" si="114">E58/$B58</f>
        <v>0.78374999999999995</v>
      </c>
      <c r="G58" s="105">
        <f>'Pque N Mundo II'!E9</f>
        <v>3817</v>
      </c>
      <c r="H58" s="19">
        <f t="shared" ref="H58:L68" si="115">G58/$B58</f>
        <v>0.79520833333333329</v>
      </c>
      <c r="I58" s="77">
        <f t="shared" ref="I58:I68" si="116">SUM(C58,E58,G58)</f>
        <v>10990</v>
      </c>
      <c r="J58" s="643">
        <f t="shared" ref="J58:J68" si="117">I58/($B58*3)</f>
        <v>0.7631944444444444</v>
      </c>
      <c r="K58" s="658">
        <f>'Pque N Mundo II'!F9</f>
        <v>3130</v>
      </c>
      <c r="L58" s="625">
        <f t="shared" si="115"/>
        <v>0.65208333333333335</v>
      </c>
      <c r="M58" s="658">
        <f>'Pque N Mundo II'!G9</f>
        <v>2948</v>
      </c>
      <c r="N58" s="625">
        <f t="shared" ref="N58:N68" si="118">M58/$B58</f>
        <v>0.61416666666666664</v>
      </c>
      <c r="O58" s="658">
        <f>'Pque N Mundo II'!H9</f>
        <v>2720</v>
      </c>
      <c r="P58" s="625">
        <f t="shared" ref="P58:P68" si="119">O58/$B58</f>
        <v>0.56666666666666665</v>
      </c>
      <c r="Q58" s="77">
        <f t="shared" ref="Q58:Q68" si="120">SUM(K58,M58,O58)</f>
        <v>8798</v>
      </c>
      <c r="R58" s="643">
        <f t="shared" ref="R58:R68" si="121">Q58/($B58*3)</f>
        <v>0.61097222222222225</v>
      </c>
      <c r="S58" s="658">
        <f>'Pque N Mundo II'!I9</f>
        <v>1859</v>
      </c>
      <c r="T58" s="625">
        <f t="shared" ref="T58:T68" si="122">S58/$B58</f>
        <v>0.38729166666666665</v>
      </c>
      <c r="U58" s="658">
        <f>'Pque N Mundo II'!J9</f>
        <v>1773</v>
      </c>
      <c r="V58" s="625">
        <f t="shared" ref="V58:V68" si="123">U58/$B58</f>
        <v>0.36937500000000001</v>
      </c>
      <c r="W58" s="658">
        <f>'Pque N Mundo II'!K9</f>
        <v>2111</v>
      </c>
      <c r="X58" s="625">
        <f t="shared" ref="X58:X68" si="124">W58/$B58</f>
        <v>0.43979166666666669</v>
      </c>
      <c r="Y58" s="77">
        <f t="shared" ref="Y58:Y68" si="125">SUM(S58,U58,W58)</f>
        <v>5743</v>
      </c>
      <c r="Z58" s="643">
        <f t="shared" ref="Z58:Z68" si="126">Y58/($B58*3)</f>
        <v>0.39881944444444445</v>
      </c>
      <c r="AA58" s="658">
        <f>'Pque N Mundo II'!L9</f>
        <v>2111</v>
      </c>
      <c r="AB58" s="625">
        <f t="shared" ref="AB58:AB68" si="127">AA58/$B58</f>
        <v>0.43979166666666669</v>
      </c>
      <c r="AC58" s="658">
        <f>'Pque N Mundo II'!M9</f>
        <v>3470</v>
      </c>
      <c r="AD58" s="625">
        <f t="shared" ref="AD58:AD68" si="128">AC58/$B58</f>
        <v>0.72291666666666665</v>
      </c>
      <c r="AE58" s="658">
        <f>'Pque N Mundo II'!N9</f>
        <v>3247</v>
      </c>
      <c r="AF58" s="625">
        <f t="shared" ref="AF58:AF68" si="129">AE58/$B58</f>
        <v>0.67645833333333338</v>
      </c>
      <c r="AG58" s="77">
        <f t="shared" ref="AG58:AG68" si="130">SUM(AA58,AC58,AE58)</f>
        <v>8828</v>
      </c>
      <c r="AH58" s="643">
        <f t="shared" ref="AH58:AH68" si="131">AG58/($B58*3)</f>
        <v>0.61305555555555558</v>
      </c>
    </row>
    <row r="59" spans="1:34" x14ac:dyDescent="0.25">
      <c r="A59" s="88" t="s">
        <v>28</v>
      </c>
      <c r="B59" s="605">
        <f>'Pque N Mundo II'!B10</f>
        <v>1664</v>
      </c>
      <c r="C59" s="106">
        <f>'Pque N Mundo II'!C10</f>
        <v>889</v>
      </c>
      <c r="D59" s="117">
        <f t="shared" si="113"/>
        <v>0.53425480769230771</v>
      </c>
      <c r="E59" s="106">
        <f>'Pque N Mundo II'!D10</f>
        <v>1101</v>
      </c>
      <c r="F59" s="117">
        <f t="shared" si="114"/>
        <v>0.66165865384615385</v>
      </c>
      <c r="G59" s="106">
        <f>'Pque N Mundo II'!E10</f>
        <v>1485</v>
      </c>
      <c r="H59" s="117">
        <f t="shared" si="115"/>
        <v>0.89242788461538458</v>
      </c>
      <c r="I59" s="108">
        <f>SUM(C59,E59,G59)</f>
        <v>3475</v>
      </c>
      <c r="J59" s="641">
        <f t="shared" si="117"/>
        <v>0.69611378205128205</v>
      </c>
      <c r="K59" s="659">
        <f>'Pque N Mundo II'!F10</f>
        <v>1210</v>
      </c>
      <c r="L59" s="623">
        <f t="shared" si="115"/>
        <v>0.72716346153846156</v>
      </c>
      <c r="M59" s="659">
        <f>'Pque N Mundo II'!G10</f>
        <v>1463</v>
      </c>
      <c r="N59" s="623">
        <f t="shared" si="118"/>
        <v>0.87920673076923073</v>
      </c>
      <c r="O59" s="659">
        <f>'Pque N Mundo II'!H10</f>
        <v>1421</v>
      </c>
      <c r="P59" s="623">
        <f t="shared" si="119"/>
        <v>0.85396634615384615</v>
      </c>
      <c r="Q59" s="108">
        <f t="shared" si="120"/>
        <v>4094</v>
      </c>
      <c r="R59" s="641">
        <f t="shared" si="121"/>
        <v>0.82011217948717952</v>
      </c>
      <c r="S59" s="659">
        <f>'Pque N Mundo II'!I10</f>
        <v>1367</v>
      </c>
      <c r="T59" s="623">
        <f t="shared" si="122"/>
        <v>0.82151442307692313</v>
      </c>
      <c r="U59" s="659">
        <f>'Pque N Mundo II'!J10</f>
        <v>1369</v>
      </c>
      <c r="V59" s="623">
        <f t="shared" si="123"/>
        <v>0.82271634615384615</v>
      </c>
      <c r="W59" s="659">
        <f>'Pque N Mundo II'!K10</f>
        <v>1378</v>
      </c>
      <c r="X59" s="623">
        <f t="shared" si="124"/>
        <v>0.828125</v>
      </c>
      <c r="Y59" s="108">
        <f t="shared" si="125"/>
        <v>4114</v>
      </c>
      <c r="Z59" s="641">
        <f t="shared" si="126"/>
        <v>0.82411858974358976</v>
      </c>
      <c r="AA59" s="659">
        <f>'Pque N Mundo II'!L10</f>
        <v>976</v>
      </c>
      <c r="AB59" s="623">
        <f t="shared" si="127"/>
        <v>0.58653846153846156</v>
      </c>
      <c r="AC59" s="659">
        <f>'Pque N Mundo II'!M10</f>
        <v>1025</v>
      </c>
      <c r="AD59" s="623">
        <f t="shared" si="128"/>
        <v>0.61598557692307687</v>
      </c>
      <c r="AE59" s="659">
        <f>'Pque N Mundo II'!N10</f>
        <v>986</v>
      </c>
      <c r="AF59" s="623">
        <f t="shared" si="129"/>
        <v>0.59254807692307687</v>
      </c>
      <c r="AG59" s="108">
        <f t="shared" si="130"/>
        <v>2987</v>
      </c>
      <c r="AH59" s="641">
        <f t="shared" si="131"/>
        <v>0.59835737179487181</v>
      </c>
    </row>
    <row r="60" spans="1:34" x14ac:dyDescent="0.25">
      <c r="A60" s="88" t="s">
        <v>29</v>
      </c>
      <c r="B60" s="605">
        <f>'Pque N Mundo II'!B11</f>
        <v>624</v>
      </c>
      <c r="C60" s="106">
        <f>'Pque N Mundo II'!C11</f>
        <v>604</v>
      </c>
      <c r="D60" s="117">
        <f t="shared" si="113"/>
        <v>0.96794871794871795</v>
      </c>
      <c r="E60" s="106">
        <f>'Pque N Mundo II'!D11</f>
        <v>571</v>
      </c>
      <c r="F60" s="117">
        <f t="shared" si="114"/>
        <v>0.91506410256410253</v>
      </c>
      <c r="G60" s="106">
        <f>'Pque N Mundo II'!E11</f>
        <v>524</v>
      </c>
      <c r="H60" s="117">
        <f t="shared" si="115"/>
        <v>0.83974358974358976</v>
      </c>
      <c r="I60" s="108">
        <f>SUM(C60,E60,G60)</f>
        <v>1699</v>
      </c>
      <c r="J60" s="641">
        <f t="shared" si="117"/>
        <v>0.90758547008547008</v>
      </c>
      <c r="K60" s="659">
        <f>'Pque N Mundo II'!F11</f>
        <v>404</v>
      </c>
      <c r="L60" s="623">
        <f t="shared" si="115"/>
        <v>0.64743589743589747</v>
      </c>
      <c r="M60" s="659">
        <f>'Pque N Mundo II'!G11</f>
        <v>451</v>
      </c>
      <c r="N60" s="623">
        <f t="shared" si="118"/>
        <v>0.72275641025641024</v>
      </c>
      <c r="O60" s="659">
        <f>'Pque N Mundo II'!H11</f>
        <v>561</v>
      </c>
      <c r="P60" s="623">
        <f t="shared" si="119"/>
        <v>0.89903846153846156</v>
      </c>
      <c r="Q60" s="108">
        <f t="shared" si="120"/>
        <v>1416</v>
      </c>
      <c r="R60" s="641">
        <f t="shared" si="121"/>
        <v>0.75641025641025639</v>
      </c>
      <c r="S60" s="659">
        <f>'Pque N Mundo II'!I11</f>
        <v>467</v>
      </c>
      <c r="T60" s="623">
        <f t="shared" si="122"/>
        <v>0.7483974358974359</v>
      </c>
      <c r="U60" s="659">
        <f>'Pque N Mundo II'!J11</f>
        <v>459</v>
      </c>
      <c r="V60" s="623">
        <f t="shared" si="123"/>
        <v>0.73557692307692313</v>
      </c>
      <c r="W60" s="659">
        <f>'Pque N Mundo II'!K11</f>
        <v>621</v>
      </c>
      <c r="X60" s="623">
        <f t="shared" si="124"/>
        <v>0.99519230769230771</v>
      </c>
      <c r="Y60" s="108">
        <f t="shared" si="125"/>
        <v>1547</v>
      </c>
      <c r="Z60" s="641">
        <f t="shared" si="126"/>
        <v>0.82638888888888884</v>
      </c>
      <c r="AA60" s="659">
        <f>'Pque N Mundo II'!L11</f>
        <v>571</v>
      </c>
      <c r="AB60" s="623">
        <f t="shared" si="127"/>
        <v>0.91506410256410253</v>
      </c>
      <c r="AC60" s="659">
        <f>'Pque N Mundo II'!M11</f>
        <v>436</v>
      </c>
      <c r="AD60" s="623">
        <f t="shared" si="128"/>
        <v>0.69871794871794868</v>
      </c>
      <c r="AE60" s="659">
        <f>'Pque N Mundo II'!N11</f>
        <v>298</v>
      </c>
      <c r="AF60" s="623">
        <f t="shared" si="129"/>
        <v>0.47756410256410259</v>
      </c>
      <c r="AG60" s="108">
        <f t="shared" si="130"/>
        <v>1305</v>
      </c>
      <c r="AH60" s="641">
        <f t="shared" si="131"/>
        <v>0.69711538461538458</v>
      </c>
    </row>
    <row r="61" spans="1:34" x14ac:dyDescent="0.25">
      <c r="A61" s="88" t="s">
        <v>30</v>
      </c>
      <c r="B61" s="605">
        <f>'Pque N Mundo II'!B12</f>
        <v>384</v>
      </c>
      <c r="C61" s="106">
        <f>'Pque N Mundo II'!C12</f>
        <v>274</v>
      </c>
      <c r="D61" s="117">
        <f t="shared" si="113"/>
        <v>0.71354166666666663</v>
      </c>
      <c r="E61" s="106">
        <f>'Pque N Mundo II'!D12</f>
        <v>284</v>
      </c>
      <c r="F61" s="117">
        <f t="shared" si="114"/>
        <v>0.73958333333333337</v>
      </c>
      <c r="G61" s="106">
        <f>'Pque N Mundo II'!E12</f>
        <v>252</v>
      </c>
      <c r="H61" s="117">
        <f t="shared" si="115"/>
        <v>0.65625</v>
      </c>
      <c r="I61" s="108">
        <f>SUM(C61,E61,G61)</f>
        <v>810</v>
      </c>
      <c r="J61" s="641">
        <f t="shared" si="117"/>
        <v>0.703125</v>
      </c>
      <c r="K61" s="659">
        <f>'Pque N Mundo II'!F12</f>
        <v>157</v>
      </c>
      <c r="L61" s="623">
        <f t="shared" si="115"/>
        <v>0.40885416666666669</v>
      </c>
      <c r="M61" s="659">
        <f>'Pque N Mundo II'!G12</f>
        <v>161</v>
      </c>
      <c r="N61" s="623">
        <f t="shared" si="118"/>
        <v>0.41927083333333331</v>
      </c>
      <c r="O61" s="659">
        <f>'Pque N Mundo II'!H12</f>
        <v>210</v>
      </c>
      <c r="P61" s="623">
        <f t="shared" si="119"/>
        <v>0.546875</v>
      </c>
      <c r="Q61" s="108">
        <f t="shared" si="120"/>
        <v>528</v>
      </c>
      <c r="R61" s="641">
        <f t="shared" si="121"/>
        <v>0.45833333333333331</v>
      </c>
      <c r="S61" s="659">
        <f>'Pque N Mundo II'!I12</f>
        <v>197</v>
      </c>
      <c r="T61" s="623">
        <f t="shared" si="122"/>
        <v>0.51302083333333337</v>
      </c>
      <c r="U61" s="659">
        <f>'Pque N Mundo II'!J12</f>
        <v>299</v>
      </c>
      <c r="V61" s="623">
        <f t="shared" si="123"/>
        <v>0.77864583333333337</v>
      </c>
      <c r="W61" s="659">
        <f>'Pque N Mundo II'!K12</f>
        <v>180</v>
      </c>
      <c r="X61" s="623">
        <f t="shared" si="124"/>
        <v>0.46875</v>
      </c>
      <c r="Y61" s="108">
        <f t="shared" si="125"/>
        <v>676</v>
      </c>
      <c r="Z61" s="641">
        <f t="shared" si="126"/>
        <v>0.58680555555555558</v>
      </c>
      <c r="AA61" s="659">
        <f>'Pque N Mundo II'!L12</f>
        <v>276</v>
      </c>
      <c r="AB61" s="623">
        <f t="shared" si="127"/>
        <v>0.71875</v>
      </c>
      <c r="AC61" s="659">
        <f>'Pque N Mundo II'!M12</f>
        <v>285</v>
      </c>
      <c r="AD61" s="623">
        <f t="shared" si="128"/>
        <v>0.7421875</v>
      </c>
      <c r="AE61" s="659">
        <f>'Pque N Mundo II'!N12</f>
        <v>291</v>
      </c>
      <c r="AF61" s="623">
        <f t="shared" si="129"/>
        <v>0.7578125</v>
      </c>
      <c r="AG61" s="108">
        <f t="shared" si="130"/>
        <v>852</v>
      </c>
      <c r="AH61" s="641">
        <f t="shared" si="131"/>
        <v>0.73958333333333337</v>
      </c>
    </row>
    <row r="62" spans="1:34" x14ac:dyDescent="0.25">
      <c r="A62" s="88" t="s">
        <v>31</v>
      </c>
      <c r="B62" s="605">
        <f>'Pque N Mundo II'!B13</f>
        <v>1344</v>
      </c>
      <c r="C62" s="106">
        <f>'Pque N Mundo II'!C13</f>
        <v>699</v>
      </c>
      <c r="D62" s="117">
        <f t="shared" si="113"/>
        <v>0.5200892857142857</v>
      </c>
      <c r="E62" s="106">
        <f>'Pque N Mundo II'!D13</f>
        <v>813</v>
      </c>
      <c r="F62" s="117">
        <f t="shared" si="114"/>
        <v>0.6049107142857143</v>
      </c>
      <c r="G62" s="106">
        <f>'Pque N Mundo II'!E13</f>
        <v>537</v>
      </c>
      <c r="H62" s="117">
        <f t="shared" si="115"/>
        <v>0.39955357142857145</v>
      </c>
      <c r="I62" s="108">
        <f>SUM(C62,E62,G62)</f>
        <v>2049</v>
      </c>
      <c r="J62" s="641">
        <f t="shared" si="117"/>
        <v>0.50818452380952384</v>
      </c>
      <c r="K62" s="659">
        <f>'Pque N Mundo II'!F13</f>
        <v>250</v>
      </c>
      <c r="L62" s="623">
        <f t="shared" si="115"/>
        <v>0.18601190476190477</v>
      </c>
      <c r="M62" s="659">
        <f>'Pque N Mundo II'!G13</f>
        <v>244</v>
      </c>
      <c r="N62" s="623">
        <f t="shared" si="118"/>
        <v>0.18154761904761904</v>
      </c>
      <c r="O62" s="659">
        <f>'Pque N Mundo II'!H13</f>
        <v>338</v>
      </c>
      <c r="P62" s="623">
        <f t="shared" si="119"/>
        <v>0.25148809523809523</v>
      </c>
      <c r="Q62" s="108">
        <f t="shared" si="120"/>
        <v>832</v>
      </c>
      <c r="R62" s="641">
        <f t="shared" si="121"/>
        <v>0.20634920634920634</v>
      </c>
      <c r="S62" s="659">
        <f>'Pque N Mundo II'!I13</f>
        <v>358</v>
      </c>
      <c r="T62" s="623">
        <f t="shared" si="122"/>
        <v>0.26636904761904762</v>
      </c>
      <c r="U62" s="659">
        <f>'Pque N Mundo II'!J13</f>
        <v>677</v>
      </c>
      <c r="V62" s="623">
        <f t="shared" si="123"/>
        <v>0.50372023809523814</v>
      </c>
      <c r="W62" s="659">
        <f>'Pque N Mundo II'!K13</f>
        <v>311</v>
      </c>
      <c r="X62" s="623">
        <f t="shared" si="124"/>
        <v>0.23139880952380953</v>
      </c>
      <c r="Y62" s="108">
        <f t="shared" si="125"/>
        <v>1346</v>
      </c>
      <c r="Z62" s="641">
        <f t="shared" si="126"/>
        <v>0.33382936507936506</v>
      </c>
      <c r="AA62" s="659">
        <f>'Pque N Mundo II'!L13</f>
        <v>612</v>
      </c>
      <c r="AB62" s="623">
        <f t="shared" si="127"/>
        <v>0.45535714285714285</v>
      </c>
      <c r="AC62" s="659">
        <f>'Pque N Mundo II'!M13</f>
        <v>627</v>
      </c>
      <c r="AD62" s="623">
        <f t="shared" si="128"/>
        <v>0.46651785714285715</v>
      </c>
      <c r="AE62" s="659">
        <f>'Pque N Mundo II'!N13</f>
        <v>683</v>
      </c>
      <c r="AF62" s="623">
        <f t="shared" si="129"/>
        <v>0.50818452380952384</v>
      </c>
      <c r="AG62" s="108">
        <f t="shared" si="130"/>
        <v>1922</v>
      </c>
      <c r="AH62" s="641">
        <f t="shared" si="131"/>
        <v>0.47668650793650796</v>
      </c>
    </row>
    <row r="63" spans="1:34" x14ac:dyDescent="0.25">
      <c r="A63" s="88" t="s">
        <v>8</v>
      </c>
      <c r="B63" s="605">
        <f>'Pque N Mundo II'!B14</f>
        <v>192</v>
      </c>
      <c r="C63" s="106">
        <f>'Pque N Mundo II'!C14</f>
        <v>76</v>
      </c>
      <c r="D63" s="117">
        <f t="shared" si="113"/>
        <v>0.39583333333333331</v>
      </c>
      <c r="E63" s="106">
        <f>'Pque N Mundo II'!D14</f>
        <v>146</v>
      </c>
      <c r="F63" s="117">
        <f t="shared" si="114"/>
        <v>0.76041666666666663</v>
      </c>
      <c r="G63" s="106">
        <f>'Pque N Mundo II'!E14</f>
        <v>126</v>
      </c>
      <c r="H63" s="117">
        <f t="shared" si="115"/>
        <v>0.65625</v>
      </c>
      <c r="I63" s="108">
        <f t="shared" si="116"/>
        <v>348</v>
      </c>
      <c r="J63" s="641">
        <f t="shared" si="117"/>
        <v>0.60416666666666663</v>
      </c>
      <c r="K63" s="659">
        <f>'Pque N Mundo II'!F14</f>
        <v>79</v>
      </c>
      <c r="L63" s="623">
        <f t="shared" si="115"/>
        <v>0.41145833333333331</v>
      </c>
      <c r="M63" s="659">
        <f>'Pque N Mundo II'!G14</f>
        <v>92</v>
      </c>
      <c r="N63" s="623">
        <f t="shared" si="118"/>
        <v>0.47916666666666669</v>
      </c>
      <c r="O63" s="659">
        <f>'Pque N Mundo II'!H14</f>
        <v>90</v>
      </c>
      <c r="P63" s="623">
        <f t="shared" si="119"/>
        <v>0.46875</v>
      </c>
      <c r="Q63" s="108">
        <f t="shared" si="120"/>
        <v>261</v>
      </c>
      <c r="R63" s="641">
        <f t="shared" si="121"/>
        <v>0.453125</v>
      </c>
      <c r="S63" s="659">
        <f>'Pque N Mundo II'!I14</f>
        <v>183</v>
      </c>
      <c r="T63" s="623">
        <f t="shared" si="122"/>
        <v>0.953125</v>
      </c>
      <c r="U63" s="659">
        <f>'Pque N Mundo II'!J14</f>
        <v>137</v>
      </c>
      <c r="V63" s="623">
        <f t="shared" si="123"/>
        <v>0.71354166666666663</v>
      </c>
      <c r="W63" s="659">
        <f>'Pque N Mundo II'!K14</f>
        <v>202</v>
      </c>
      <c r="X63" s="623">
        <f t="shared" si="124"/>
        <v>1.0520833333333333</v>
      </c>
      <c r="Y63" s="108">
        <f t="shared" si="125"/>
        <v>522</v>
      </c>
      <c r="Z63" s="641">
        <f t="shared" si="126"/>
        <v>0.90625</v>
      </c>
      <c r="AA63" s="659">
        <f>'Pque N Mundo II'!L14</f>
        <v>77</v>
      </c>
      <c r="AB63" s="623">
        <f t="shared" si="127"/>
        <v>0.40104166666666669</v>
      </c>
      <c r="AC63" s="659">
        <f>'Pque N Mundo II'!M14</f>
        <v>130</v>
      </c>
      <c r="AD63" s="623">
        <f t="shared" si="128"/>
        <v>0.67708333333333337</v>
      </c>
      <c r="AE63" s="659">
        <f>'Pque N Mundo II'!N14</f>
        <v>120</v>
      </c>
      <c r="AF63" s="623">
        <f t="shared" si="129"/>
        <v>0.625</v>
      </c>
      <c r="AG63" s="108">
        <f t="shared" si="130"/>
        <v>327</v>
      </c>
      <c r="AH63" s="641">
        <f t="shared" si="131"/>
        <v>0.56770833333333337</v>
      </c>
    </row>
    <row r="64" spans="1:34" x14ac:dyDescent="0.25">
      <c r="A64" s="88" t="s">
        <v>9</v>
      </c>
      <c r="B64" s="605">
        <f>'Pque N Mundo II'!B15</f>
        <v>672</v>
      </c>
      <c r="C64" s="106">
        <f>'Pque N Mundo II'!C15</f>
        <v>356</v>
      </c>
      <c r="D64" s="117">
        <f t="shared" si="113"/>
        <v>0.52976190476190477</v>
      </c>
      <c r="E64" s="106">
        <f>'Pque N Mundo II'!D15</f>
        <v>548</v>
      </c>
      <c r="F64" s="117">
        <f t="shared" si="114"/>
        <v>0.81547619047619047</v>
      </c>
      <c r="G64" s="106">
        <f>'Pque N Mundo II'!E15</f>
        <v>380</v>
      </c>
      <c r="H64" s="117">
        <f t="shared" si="115"/>
        <v>0.56547619047619047</v>
      </c>
      <c r="I64" s="108">
        <f t="shared" si="116"/>
        <v>1284</v>
      </c>
      <c r="J64" s="641">
        <f t="shared" si="117"/>
        <v>0.63690476190476186</v>
      </c>
      <c r="K64" s="659">
        <f>'Pque N Mundo II'!F15</f>
        <v>204</v>
      </c>
      <c r="L64" s="623">
        <f t="shared" si="115"/>
        <v>0.30357142857142855</v>
      </c>
      <c r="M64" s="659">
        <f>'Pque N Mundo II'!G15</f>
        <v>209</v>
      </c>
      <c r="N64" s="623">
        <f t="shared" si="118"/>
        <v>0.31101190476190477</v>
      </c>
      <c r="O64" s="659">
        <f>'Pque N Mundo II'!H15</f>
        <v>225</v>
      </c>
      <c r="P64" s="623">
        <f t="shared" si="119"/>
        <v>0.33482142857142855</v>
      </c>
      <c r="Q64" s="108">
        <f t="shared" si="120"/>
        <v>638</v>
      </c>
      <c r="R64" s="641">
        <f t="shared" si="121"/>
        <v>0.31646825396825395</v>
      </c>
      <c r="S64" s="659">
        <f>'Pque N Mundo II'!I15</f>
        <v>479</v>
      </c>
      <c r="T64" s="623">
        <f t="shared" si="122"/>
        <v>0.71279761904761907</v>
      </c>
      <c r="U64" s="659">
        <f>'Pque N Mundo II'!J15</f>
        <v>394</v>
      </c>
      <c r="V64" s="623">
        <f t="shared" si="123"/>
        <v>0.58630952380952384</v>
      </c>
      <c r="W64" s="659">
        <f>'Pque N Mundo II'!K15</f>
        <v>530</v>
      </c>
      <c r="X64" s="623">
        <f t="shared" si="124"/>
        <v>0.78869047619047616</v>
      </c>
      <c r="Y64" s="108">
        <f t="shared" si="125"/>
        <v>1403</v>
      </c>
      <c r="Z64" s="641">
        <f t="shared" si="126"/>
        <v>0.69593253968253965</v>
      </c>
      <c r="AA64" s="659">
        <f>'Pque N Mundo II'!L15</f>
        <v>229</v>
      </c>
      <c r="AB64" s="623">
        <f t="shared" si="127"/>
        <v>0.34077380952380953</v>
      </c>
      <c r="AC64" s="659">
        <f>'Pque N Mundo II'!M15</f>
        <v>356</v>
      </c>
      <c r="AD64" s="623">
        <f t="shared" si="128"/>
        <v>0.52976190476190477</v>
      </c>
      <c r="AE64" s="659">
        <f>'Pque N Mundo II'!N15</f>
        <v>391</v>
      </c>
      <c r="AF64" s="623">
        <f t="shared" si="129"/>
        <v>0.58184523809523814</v>
      </c>
      <c r="AG64" s="108">
        <f t="shared" si="130"/>
        <v>976</v>
      </c>
      <c r="AH64" s="641">
        <f t="shared" si="131"/>
        <v>0.48412698412698413</v>
      </c>
    </row>
    <row r="65" spans="1:34" x14ac:dyDescent="0.25">
      <c r="A65" s="88" t="s">
        <v>10</v>
      </c>
      <c r="B65" s="605">
        <f>'Pque N Mundo II'!B16</f>
        <v>526</v>
      </c>
      <c r="C65" s="106">
        <f>'Pque N Mundo II'!C16</f>
        <v>256</v>
      </c>
      <c r="D65" s="117">
        <f t="shared" si="113"/>
        <v>0.48669201520912547</v>
      </c>
      <c r="E65" s="106">
        <f>'Pque N Mundo II'!D16</f>
        <v>237</v>
      </c>
      <c r="F65" s="117">
        <f t="shared" si="114"/>
        <v>0.45057034220532322</v>
      </c>
      <c r="G65" s="106">
        <f>'Pque N Mundo II'!E16</f>
        <v>439</v>
      </c>
      <c r="H65" s="117">
        <f t="shared" si="115"/>
        <v>0.83460076045627374</v>
      </c>
      <c r="I65" s="108">
        <f t="shared" si="116"/>
        <v>932</v>
      </c>
      <c r="J65" s="641">
        <f t="shared" si="117"/>
        <v>0.59062103929024079</v>
      </c>
      <c r="K65" s="659">
        <f>'Pque N Mundo II'!F16</f>
        <v>215</v>
      </c>
      <c r="L65" s="623">
        <f t="shared" si="115"/>
        <v>0.40874524714828897</v>
      </c>
      <c r="M65" s="659">
        <f>'Pque N Mundo II'!G16</f>
        <v>323</v>
      </c>
      <c r="N65" s="623">
        <f t="shared" si="118"/>
        <v>0.61406844106463876</v>
      </c>
      <c r="O65" s="659">
        <f>'Pque N Mundo II'!H16</f>
        <v>436</v>
      </c>
      <c r="P65" s="623">
        <f t="shared" si="119"/>
        <v>0.82889733840304181</v>
      </c>
      <c r="Q65" s="108">
        <f t="shared" si="120"/>
        <v>974</v>
      </c>
      <c r="R65" s="641">
        <f t="shared" si="121"/>
        <v>0.61723700887198985</v>
      </c>
      <c r="S65" s="659">
        <f>'Pque N Mundo II'!I16</f>
        <v>357</v>
      </c>
      <c r="T65" s="623">
        <f t="shared" si="122"/>
        <v>0.67870722433460073</v>
      </c>
      <c r="U65" s="659">
        <f>'Pque N Mundo II'!J16</f>
        <v>457</v>
      </c>
      <c r="V65" s="623">
        <f t="shared" si="123"/>
        <v>0.86882129277566544</v>
      </c>
      <c r="W65" s="659">
        <f>'Pque N Mundo II'!K16</f>
        <v>485</v>
      </c>
      <c r="X65" s="623">
        <f t="shared" si="124"/>
        <v>0.92205323193916355</v>
      </c>
      <c r="Y65" s="108">
        <f t="shared" si="125"/>
        <v>1299</v>
      </c>
      <c r="Z65" s="641">
        <f t="shared" si="126"/>
        <v>0.82319391634980987</v>
      </c>
      <c r="AA65" s="659">
        <f>'Pque N Mundo II'!L16</f>
        <v>407</v>
      </c>
      <c r="AB65" s="623">
        <f t="shared" si="127"/>
        <v>0.77376425855513309</v>
      </c>
      <c r="AC65" s="659">
        <f>'Pque N Mundo II'!M16</f>
        <v>412</v>
      </c>
      <c r="AD65" s="623">
        <f t="shared" si="128"/>
        <v>0.78326996197718635</v>
      </c>
      <c r="AE65" s="659">
        <f>'Pque N Mundo II'!N16</f>
        <v>296</v>
      </c>
      <c r="AF65" s="623">
        <f t="shared" si="129"/>
        <v>0.56273764258555137</v>
      </c>
      <c r="AG65" s="108">
        <f t="shared" si="130"/>
        <v>1115</v>
      </c>
      <c r="AH65" s="641">
        <f t="shared" si="131"/>
        <v>0.70659062103929027</v>
      </c>
    </row>
    <row r="66" spans="1:34" x14ac:dyDescent="0.25">
      <c r="A66" s="88" t="s">
        <v>42</v>
      </c>
      <c r="B66" s="605">
        <f>'Pque N Mundo II'!B17</f>
        <v>263</v>
      </c>
      <c r="C66" s="106">
        <f>'Pque N Mundo II'!C17</f>
        <v>150</v>
      </c>
      <c r="D66" s="117">
        <f t="shared" si="113"/>
        <v>0.57034220532319391</v>
      </c>
      <c r="E66" s="106">
        <f>'Pque N Mundo II'!D17</f>
        <v>193</v>
      </c>
      <c r="F66" s="117">
        <f t="shared" si="114"/>
        <v>0.73384030418250945</v>
      </c>
      <c r="G66" s="106">
        <f>'Pque N Mundo II'!E17</f>
        <v>156</v>
      </c>
      <c r="H66" s="117">
        <f t="shared" si="115"/>
        <v>0.59315589353612164</v>
      </c>
      <c r="I66" s="108">
        <f t="shared" si="116"/>
        <v>499</v>
      </c>
      <c r="J66" s="641">
        <f t="shared" si="117"/>
        <v>0.63244613434727504</v>
      </c>
      <c r="K66" s="659">
        <f>'Pque N Mundo II'!F17</f>
        <v>146</v>
      </c>
      <c r="L66" s="623">
        <f t="shared" si="115"/>
        <v>0.55513307984790872</v>
      </c>
      <c r="M66" s="659">
        <f>'Pque N Mundo II'!G17</f>
        <v>147</v>
      </c>
      <c r="N66" s="623">
        <f t="shared" si="118"/>
        <v>0.55893536121673004</v>
      </c>
      <c r="O66" s="659">
        <f>'Pque N Mundo II'!H17</f>
        <v>145</v>
      </c>
      <c r="P66" s="623">
        <f t="shared" si="119"/>
        <v>0.5513307984790875</v>
      </c>
      <c r="Q66" s="108">
        <f t="shared" si="120"/>
        <v>438</v>
      </c>
      <c r="R66" s="641">
        <f t="shared" si="121"/>
        <v>0.55513307984790872</v>
      </c>
      <c r="S66" s="659">
        <f>'Pque N Mundo II'!I17</f>
        <v>143</v>
      </c>
      <c r="T66" s="623">
        <f t="shared" si="122"/>
        <v>0.54372623574144485</v>
      </c>
      <c r="U66" s="659">
        <f>'Pque N Mundo II'!J17</f>
        <v>190</v>
      </c>
      <c r="V66" s="623">
        <f t="shared" si="123"/>
        <v>0.72243346007604559</v>
      </c>
      <c r="W66" s="659">
        <f>'Pque N Mundo II'!K17</f>
        <v>91</v>
      </c>
      <c r="X66" s="623">
        <f t="shared" si="124"/>
        <v>0.34600760456273766</v>
      </c>
      <c r="Y66" s="108">
        <f t="shared" si="125"/>
        <v>424</v>
      </c>
      <c r="Z66" s="641">
        <f t="shared" si="126"/>
        <v>0.53738910012674268</v>
      </c>
      <c r="AA66" s="659">
        <f>'Pque N Mundo II'!L17</f>
        <v>123</v>
      </c>
      <c r="AB66" s="623">
        <f t="shared" si="127"/>
        <v>0.46768060836501901</v>
      </c>
      <c r="AC66" s="659">
        <f>'Pque N Mundo II'!M17</f>
        <v>0</v>
      </c>
      <c r="AD66" s="623">
        <f t="shared" si="128"/>
        <v>0</v>
      </c>
      <c r="AE66" s="659">
        <f>'Pque N Mundo II'!N17</f>
        <v>106</v>
      </c>
      <c r="AF66" s="623">
        <f t="shared" si="129"/>
        <v>0.40304182509505704</v>
      </c>
      <c r="AG66" s="108">
        <f t="shared" si="130"/>
        <v>229</v>
      </c>
      <c r="AH66" s="641">
        <f t="shared" si="131"/>
        <v>0.2902408111533587</v>
      </c>
    </row>
    <row r="67" spans="1:34" ht="16.5" thickBot="1" x14ac:dyDescent="0.3">
      <c r="A67" s="110" t="s">
        <v>13</v>
      </c>
      <c r="B67" s="606">
        <f>'Pque N Mundo II'!B19</f>
        <v>526</v>
      </c>
      <c r="C67" s="111">
        <f>'Pque N Mundo II'!C19</f>
        <v>181</v>
      </c>
      <c r="D67" s="121">
        <f t="shared" si="113"/>
        <v>0.344106463878327</v>
      </c>
      <c r="E67" s="111">
        <f>'Pque N Mundo II'!D19</f>
        <v>274</v>
      </c>
      <c r="F67" s="121">
        <f t="shared" si="114"/>
        <v>0.52091254752851712</v>
      </c>
      <c r="G67" s="111">
        <f>'Pque N Mundo II'!E19</f>
        <v>299</v>
      </c>
      <c r="H67" s="121">
        <f t="shared" si="115"/>
        <v>0.5684410646387833</v>
      </c>
      <c r="I67" s="113">
        <f t="shared" si="116"/>
        <v>754</v>
      </c>
      <c r="J67" s="642">
        <f t="shared" si="117"/>
        <v>0.47782002534854245</v>
      </c>
      <c r="K67" s="660">
        <f>'Pque N Mundo II'!F19</f>
        <v>303</v>
      </c>
      <c r="L67" s="624">
        <f t="shared" si="115"/>
        <v>0.57604562737642584</v>
      </c>
      <c r="M67" s="660">
        <f>'Pque N Mundo II'!G19</f>
        <v>332</v>
      </c>
      <c r="N67" s="624">
        <f t="shared" si="118"/>
        <v>0.63117870722433456</v>
      </c>
      <c r="O67" s="660">
        <f>'Pque N Mundo II'!H19</f>
        <v>273</v>
      </c>
      <c r="P67" s="624">
        <f t="shared" si="119"/>
        <v>0.51901140684410652</v>
      </c>
      <c r="Q67" s="113">
        <f t="shared" si="120"/>
        <v>908</v>
      </c>
      <c r="R67" s="642">
        <f t="shared" si="121"/>
        <v>0.5754119138149556</v>
      </c>
      <c r="S67" s="660">
        <f>'Pque N Mundo II'!I19</f>
        <v>324</v>
      </c>
      <c r="T67" s="624">
        <f t="shared" si="122"/>
        <v>0.61596958174904948</v>
      </c>
      <c r="U67" s="660">
        <f>'Pque N Mundo II'!J19</f>
        <v>345</v>
      </c>
      <c r="V67" s="624">
        <f t="shared" si="123"/>
        <v>0.655893536121673</v>
      </c>
      <c r="W67" s="660">
        <f>'Pque N Mundo II'!K19</f>
        <v>310</v>
      </c>
      <c r="X67" s="624">
        <f t="shared" si="124"/>
        <v>0.58935361216730042</v>
      </c>
      <c r="Y67" s="113">
        <f t="shared" si="125"/>
        <v>979</v>
      </c>
      <c r="Z67" s="642">
        <f t="shared" si="126"/>
        <v>0.62040557667934093</v>
      </c>
      <c r="AA67" s="660">
        <f>'Pque N Mundo II'!L19</f>
        <v>194</v>
      </c>
      <c r="AB67" s="624">
        <f t="shared" si="127"/>
        <v>0.36882129277566539</v>
      </c>
      <c r="AC67" s="660">
        <f>'Pque N Mundo II'!M19</f>
        <v>181</v>
      </c>
      <c r="AD67" s="624">
        <f t="shared" si="128"/>
        <v>0.344106463878327</v>
      </c>
      <c r="AE67" s="660">
        <f>'Pque N Mundo II'!N19</f>
        <v>238</v>
      </c>
      <c r="AF67" s="624">
        <f t="shared" si="129"/>
        <v>0.45247148288973382</v>
      </c>
      <c r="AG67" s="113">
        <f t="shared" si="130"/>
        <v>613</v>
      </c>
      <c r="AH67" s="642">
        <f t="shared" si="131"/>
        <v>0.38846641318124209</v>
      </c>
    </row>
    <row r="68" spans="1:34" ht="16.5" thickBot="1" x14ac:dyDescent="0.3">
      <c r="A68" s="6" t="s">
        <v>363</v>
      </c>
      <c r="B68" s="671">
        <f>SUM(B58:B67)</f>
        <v>10995</v>
      </c>
      <c r="C68" s="8">
        <f>SUM(C58:C67)</f>
        <v>6896</v>
      </c>
      <c r="D68" s="22">
        <f t="shared" si="113"/>
        <v>0.6271941791723511</v>
      </c>
      <c r="E68" s="8">
        <f>SUM(E58:E67)</f>
        <v>7929</v>
      </c>
      <c r="F68" s="22">
        <f t="shared" si="114"/>
        <v>0.72114597544338332</v>
      </c>
      <c r="G68" s="8">
        <f>SUM(G58:G67)</f>
        <v>8015</v>
      </c>
      <c r="H68" s="22">
        <f t="shared" si="115"/>
        <v>0.72896771259663484</v>
      </c>
      <c r="I68" s="80">
        <f t="shared" si="116"/>
        <v>22840</v>
      </c>
      <c r="J68" s="670">
        <f t="shared" si="117"/>
        <v>0.69243595573745642</v>
      </c>
      <c r="K68" s="654">
        <f>SUM(K58:K67)</f>
        <v>6098</v>
      </c>
      <c r="L68" s="669">
        <f t="shared" si="115"/>
        <v>0.55461573442473855</v>
      </c>
      <c r="M68" s="654">
        <f t="shared" ref="M68" si="132">SUM(M58:M67)</f>
        <v>6370</v>
      </c>
      <c r="N68" s="669">
        <f t="shared" si="118"/>
        <v>0.57935425193269663</v>
      </c>
      <c r="O68" s="654">
        <f t="shared" ref="O68" si="133">SUM(O58:O67)</f>
        <v>6419</v>
      </c>
      <c r="P68" s="669">
        <f t="shared" si="119"/>
        <v>0.58381082310140975</v>
      </c>
      <c r="Q68" s="80">
        <f t="shared" si="120"/>
        <v>18887</v>
      </c>
      <c r="R68" s="670">
        <f t="shared" si="121"/>
        <v>0.57259360315294827</v>
      </c>
      <c r="S68" s="654">
        <f>SUM(S58:S67)</f>
        <v>5734</v>
      </c>
      <c r="T68" s="669">
        <f t="shared" si="122"/>
        <v>0.52150977717144154</v>
      </c>
      <c r="U68" s="654">
        <f t="shared" ref="U68" si="134">SUM(U58:U67)</f>
        <v>6100</v>
      </c>
      <c r="V68" s="669">
        <f t="shared" si="123"/>
        <v>0.55479763528876758</v>
      </c>
      <c r="W68" s="654">
        <f t="shared" ref="W68" si="135">SUM(W58:W67)</f>
        <v>6219</v>
      </c>
      <c r="X68" s="669">
        <f t="shared" si="124"/>
        <v>0.56562073669849933</v>
      </c>
      <c r="Y68" s="80">
        <f t="shared" si="125"/>
        <v>18053</v>
      </c>
      <c r="Z68" s="670">
        <f t="shared" si="126"/>
        <v>0.54730938305290289</v>
      </c>
      <c r="AA68" s="654">
        <f>SUM(AA58:AA67)</f>
        <v>5576</v>
      </c>
      <c r="AB68" s="669">
        <f t="shared" si="127"/>
        <v>0.50713960891314236</v>
      </c>
      <c r="AC68" s="654">
        <f t="shared" ref="AC68" si="136">SUM(AC58:AC67)</f>
        <v>6922</v>
      </c>
      <c r="AD68" s="669">
        <f t="shared" si="128"/>
        <v>0.62955889040472945</v>
      </c>
      <c r="AE68" s="654">
        <f t="shared" ref="AE68" si="137">SUM(AE58:AE67)</f>
        <v>6656</v>
      </c>
      <c r="AF68" s="669">
        <f t="shared" si="129"/>
        <v>0.60536607548885857</v>
      </c>
      <c r="AG68" s="80">
        <f t="shared" si="130"/>
        <v>19154</v>
      </c>
      <c r="AH68" s="670">
        <f t="shared" si="131"/>
        <v>0.5806881916022435</v>
      </c>
    </row>
    <row r="71" spans="1:34" x14ac:dyDescent="0.25">
      <c r="A71" s="1301" t="s">
        <v>477</v>
      </c>
      <c r="B71" s="1241"/>
      <c r="C71" s="1241"/>
      <c r="D71" s="1241"/>
      <c r="E71" s="1241"/>
      <c r="F71" s="1241"/>
      <c r="G71" s="1241"/>
      <c r="H71" s="1241"/>
      <c r="I71" s="1241"/>
      <c r="J71" s="1241"/>
      <c r="K71" s="1241"/>
      <c r="L71" s="1241"/>
      <c r="M71" s="1241"/>
      <c r="N71" s="1241"/>
      <c r="O71" s="1241"/>
      <c r="P71" s="1241"/>
      <c r="Q71" s="1241"/>
      <c r="R71" s="1241"/>
      <c r="S71" s="1241"/>
      <c r="T71" s="1241"/>
      <c r="U71" s="1241"/>
      <c r="V71" s="1241"/>
      <c r="W71" s="1241"/>
      <c r="X71" s="1241"/>
      <c r="Y71" s="1241"/>
      <c r="Z71" s="1241"/>
    </row>
    <row r="72" spans="1:34" ht="24.75" thickBot="1" x14ac:dyDescent="0.3">
      <c r="A72" s="845" t="s">
        <v>14</v>
      </c>
      <c r="B72" s="12" t="s">
        <v>164</v>
      </c>
      <c r="C72" s="14" t="s">
        <v>461</v>
      </c>
      <c r="D72" s="15" t="s">
        <v>1</v>
      </c>
      <c r="E72" s="14" t="s">
        <v>462</v>
      </c>
      <c r="F72" s="15" t="s">
        <v>1</v>
      </c>
      <c r="G72" s="14" t="s">
        <v>463</v>
      </c>
      <c r="H72" s="15" t="s">
        <v>1</v>
      </c>
      <c r="I72" s="100" t="s">
        <v>426</v>
      </c>
      <c r="J72" s="13" t="s">
        <v>196</v>
      </c>
      <c r="K72" s="14" t="s">
        <v>464</v>
      </c>
      <c r="L72" s="15" t="s">
        <v>1</v>
      </c>
      <c r="M72" s="14" t="s">
        <v>465</v>
      </c>
      <c r="N72" s="15" t="s">
        <v>1</v>
      </c>
      <c r="O72" s="14" t="s">
        <v>466</v>
      </c>
      <c r="P72" s="15" t="s">
        <v>1</v>
      </c>
      <c r="Q72" s="100" t="s">
        <v>426</v>
      </c>
      <c r="R72" s="13" t="s">
        <v>196</v>
      </c>
      <c r="S72" s="14" t="s">
        <v>467</v>
      </c>
      <c r="T72" s="15" t="s">
        <v>1</v>
      </c>
      <c r="U72" s="14" t="s">
        <v>468</v>
      </c>
      <c r="V72" s="15" t="s">
        <v>1</v>
      </c>
      <c r="W72" s="14" t="s">
        <v>469</v>
      </c>
      <c r="X72" s="15" t="s">
        <v>1</v>
      </c>
      <c r="Y72" s="100" t="s">
        <v>426</v>
      </c>
      <c r="Z72" s="13" t="s">
        <v>196</v>
      </c>
      <c r="AA72" s="14" t="s">
        <v>470</v>
      </c>
      <c r="AB72" s="15" t="s">
        <v>1</v>
      </c>
      <c r="AC72" s="14" t="s">
        <v>471</v>
      </c>
      <c r="AD72" s="15" t="s">
        <v>1</v>
      </c>
      <c r="AE72" s="14" t="s">
        <v>472</v>
      </c>
      <c r="AF72" s="15" t="s">
        <v>1</v>
      </c>
      <c r="AG72" s="100" t="s">
        <v>426</v>
      </c>
      <c r="AH72" s="13" t="s">
        <v>196</v>
      </c>
    </row>
    <row r="73" spans="1:34" ht="16.5" thickTop="1" x14ac:dyDescent="0.25">
      <c r="A73" s="770" t="s">
        <v>27</v>
      </c>
      <c r="B73" s="856">
        <f>'AMA_UBS J Brasil'!B9</f>
        <v>6000</v>
      </c>
      <c r="C73" s="855">
        <f>'AMA_UBS J Brasil'!C9</f>
        <v>6197</v>
      </c>
      <c r="D73" s="767">
        <f t="shared" ref="D73:D75" si="138">C73/$B73</f>
        <v>1.0328333333333333</v>
      </c>
      <c r="E73" s="855">
        <f>'AMA_UBS J Brasil'!D9</f>
        <v>6470</v>
      </c>
      <c r="F73" s="767">
        <f t="shared" ref="F73:F75" si="139">E73/$B73</f>
        <v>1.0783333333333334</v>
      </c>
      <c r="G73" s="855">
        <f>'AMA_UBS J Brasil'!E9</f>
        <v>5937</v>
      </c>
      <c r="H73" s="767">
        <f t="shared" ref="H73:H75" si="140">G73/$B73</f>
        <v>0.98950000000000005</v>
      </c>
      <c r="I73" s="769">
        <f t="shared" ref="I73:I75" si="141">SUM(C73,E73,G73)</f>
        <v>18604</v>
      </c>
      <c r="J73" s="857">
        <f t="shared" ref="J73:J75" si="142">I73/($B73*3)</f>
        <v>1.0335555555555556</v>
      </c>
      <c r="K73" s="858">
        <f>'AMA_UBS J Brasil'!F9</f>
        <v>4979</v>
      </c>
      <c r="L73" s="859">
        <f t="shared" ref="L73:L75" si="143">K73/$B73</f>
        <v>0.82983333333333331</v>
      </c>
      <c r="M73" s="858">
        <f>'AMA_UBS J Brasil'!G9</f>
        <v>4471</v>
      </c>
      <c r="N73" s="859">
        <f t="shared" ref="N73:N75" si="144">M73/$B73</f>
        <v>0.74516666666666664</v>
      </c>
      <c r="O73" s="858">
        <f>'AMA_UBS J Brasil'!H9</f>
        <v>4970</v>
      </c>
      <c r="P73" s="859">
        <f t="shared" ref="P73:P75" si="145">O73/$B73</f>
        <v>0.82833333333333337</v>
      </c>
      <c r="Q73" s="769">
        <f t="shared" ref="Q73:Q75" si="146">SUM(K73,M73,O73)</f>
        <v>14420</v>
      </c>
      <c r="R73" s="857">
        <f t="shared" ref="R73:R75" si="147">Q73/($B73*3)</f>
        <v>0.80111111111111111</v>
      </c>
      <c r="S73" s="858">
        <f>'AMA_UBS J Brasil'!I9</f>
        <v>4248</v>
      </c>
      <c r="T73" s="859">
        <f t="shared" ref="T73:T82" si="148">S73/$B73</f>
        <v>0.70799999999999996</v>
      </c>
      <c r="U73" s="858">
        <f>'AMA_UBS J Brasil'!J9</f>
        <v>5824</v>
      </c>
      <c r="V73" s="859">
        <f t="shared" ref="V73:V82" si="149">U73/$B73</f>
        <v>0.97066666666666668</v>
      </c>
      <c r="W73" s="858">
        <f>'AMA_UBS J Brasil'!K9</f>
        <v>5086</v>
      </c>
      <c r="X73" s="859">
        <f t="shared" ref="X73:X82" si="150">W73/$B73</f>
        <v>0.84766666666666668</v>
      </c>
      <c r="Y73" s="769">
        <f t="shared" ref="Y73:Y82" si="151">SUM(S73,U73,W73)</f>
        <v>15158</v>
      </c>
      <c r="Z73" s="857">
        <f t="shared" ref="Z73:Z82" si="152">Y73/($B73*3)</f>
        <v>0.84211111111111114</v>
      </c>
      <c r="AA73" s="858">
        <f>'AMA_UBS J Brasil'!L9</f>
        <v>5786</v>
      </c>
      <c r="AB73" s="859">
        <f t="shared" ref="AB73:AB82" si="153">AA73/$B73</f>
        <v>0.96433333333333338</v>
      </c>
      <c r="AC73" s="858">
        <f>'AMA_UBS J Brasil'!M9</f>
        <v>5728</v>
      </c>
      <c r="AD73" s="859">
        <f t="shared" ref="AD73:AD82" si="154">AC73/$B73</f>
        <v>0.95466666666666666</v>
      </c>
      <c r="AE73" s="858">
        <f>'AMA_UBS J Brasil'!N9</f>
        <v>4790</v>
      </c>
      <c r="AF73" s="859">
        <f t="shared" ref="AF73:AF82" si="155">AE73/$B73</f>
        <v>0.79833333333333334</v>
      </c>
      <c r="AG73" s="769">
        <f t="shared" ref="AG73:AG82" si="156">SUM(AA73,AC73,AE73)</f>
        <v>16304</v>
      </c>
      <c r="AH73" s="857">
        <f t="shared" ref="AH73:AH82" si="157">AG73/($B73*3)</f>
        <v>0.90577777777777779</v>
      </c>
    </row>
    <row r="74" spans="1:34" x14ac:dyDescent="0.25">
      <c r="A74" s="846" t="s">
        <v>28</v>
      </c>
      <c r="B74" s="856">
        <f>'AMA_UBS J Brasil'!B10</f>
        <v>2080</v>
      </c>
      <c r="C74" s="855">
        <f>'AMA_UBS J Brasil'!C10</f>
        <v>865</v>
      </c>
      <c r="D74" s="767">
        <f t="shared" si="138"/>
        <v>0.41586538461538464</v>
      </c>
      <c r="E74" s="855">
        <f>'AMA_UBS J Brasil'!D10</f>
        <v>1419</v>
      </c>
      <c r="F74" s="767">
        <f t="shared" si="139"/>
        <v>0.68221153846153848</v>
      </c>
      <c r="G74" s="855">
        <f>'AMA_UBS J Brasil'!E10</f>
        <v>1525</v>
      </c>
      <c r="H74" s="767">
        <f t="shared" si="140"/>
        <v>0.73317307692307687</v>
      </c>
      <c r="I74" s="769">
        <f t="shared" si="141"/>
        <v>3809</v>
      </c>
      <c r="J74" s="857">
        <f t="shared" si="142"/>
        <v>0.61041666666666672</v>
      </c>
      <c r="K74" s="858">
        <f>'AMA_UBS J Brasil'!F10</f>
        <v>1009</v>
      </c>
      <c r="L74" s="859">
        <f t="shared" si="143"/>
        <v>0.48509615384615384</v>
      </c>
      <c r="M74" s="858">
        <f>'AMA_UBS J Brasil'!G10</f>
        <v>1184</v>
      </c>
      <c r="N74" s="859">
        <f t="shared" si="144"/>
        <v>0.56923076923076921</v>
      </c>
      <c r="O74" s="858">
        <f>'AMA_UBS J Brasil'!H10</f>
        <v>1412</v>
      </c>
      <c r="P74" s="859">
        <f t="shared" si="145"/>
        <v>0.67884615384615388</v>
      </c>
      <c r="Q74" s="769">
        <f t="shared" si="146"/>
        <v>3605</v>
      </c>
      <c r="R74" s="857">
        <f t="shared" si="147"/>
        <v>0.57772435897435892</v>
      </c>
      <c r="S74" s="858">
        <f>'AMA_UBS J Brasil'!I10</f>
        <v>1368</v>
      </c>
      <c r="T74" s="859">
        <f t="shared" si="148"/>
        <v>0.65769230769230769</v>
      </c>
      <c r="U74" s="858">
        <f>'AMA_UBS J Brasil'!J10</f>
        <v>1436</v>
      </c>
      <c r="V74" s="859">
        <f t="shared" si="149"/>
        <v>0.69038461538461537</v>
      </c>
      <c r="W74" s="858">
        <f>'AMA_UBS J Brasil'!K10</f>
        <v>1518</v>
      </c>
      <c r="X74" s="859">
        <f t="shared" si="150"/>
        <v>0.72980769230769227</v>
      </c>
      <c r="Y74" s="769">
        <f t="shared" si="151"/>
        <v>4322</v>
      </c>
      <c r="Z74" s="857">
        <f t="shared" si="152"/>
        <v>0.69262820512820511</v>
      </c>
      <c r="AA74" s="858">
        <f>'AMA_UBS J Brasil'!L10</f>
        <v>1425</v>
      </c>
      <c r="AB74" s="859">
        <f t="shared" si="153"/>
        <v>0.68509615384615385</v>
      </c>
      <c r="AC74" s="858">
        <f>'AMA_UBS J Brasil'!M10</f>
        <v>1497</v>
      </c>
      <c r="AD74" s="859">
        <f t="shared" si="154"/>
        <v>0.71971153846153846</v>
      </c>
      <c r="AE74" s="858">
        <f>'AMA_UBS J Brasil'!N10</f>
        <v>1538</v>
      </c>
      <c r="AF74" s="859">
        <f t="shared" si="155"/>
        <v>0.73942307692307696</v>
      </c>
      <c r="AG74" s="769">
        <f t="shared" si="156"/>
        <v>4460</v>
      </c>
      <c r="AH74" s="857">
        <f t="shared" si="157"/>
        <v>0.71474358974358976</v>
      </c>
    </row>
    <row r="75" spans="1:34" x14ac:dyDescent="0.25">
      <c r="A75" s="2" t="s">
        <v>29</v>
      </c>
      <c r="B75" s="856">
        <f>'AMA_UBS J Brasil'!B11</f>
        <v>780</v>
      </c>
      <c r="C75" s="855">
        <f>'AMA_UBS J Brasil'!C11</f>
        <v>450</v>
      </c>
      <c r="D75" s="767">
        <f t="shared" si="138"/>
        <v>0.57692307692307687</v>
      </c>
      <c r="E75" s="855">
        <f>'AMA_UBS J Brasil'!D11</f>
        <v>733</v>
      </c>
      <c r="F75" s="767">
        <f t="shared" si="139"/>
        <v>0.93974358974358974</v>
      </c>
      <c r="G75" s="855">
        <f>'AMA_UBS J Brasil'!E11</f>
        <v>662</v>
      </c>
      <c r="H75" s="767">
        <f t="shared" si="140"/>
        <v>0.8487179487179487</v>
      </c>
      <c r="I75" s="769">
        <f t="shared" si="141"/>
        <v>1845</v>
      </c>
      <c r="J75" s="857">
        <f t="shared" si="142"/>
        <v>0.78846153846153844</v>
      </c>
      <c r="K75" s="858">
        <f>'AMA_UBS J Brasil'!F11</f>
        <v>130</v>
      </c>
      <c r="L75" s="859">
        <f t="shared" si="143"/>
        <v>0.16666666666666666</v>
      </c>
      <c r="M75" s="858">
        <f>'AMA_UBS J Brasil'!G11</f>
        <v>143</v>
      </c>
      <c r="N75" s="859">
        <f t="shared" si="144"/>
        <v>0.18333333333333332</v>
      </c>
      <c r="O75" s="858">
        <f>'AMA_UBS J Brasil'!H11</f>
        <v>257</v>
      </c>
      <c r="P75" s="859">
        <f t="shared" si="145"/>
        <v>0.32948717948717948</v>
      </c>
      <c r="Q75" s="769">
        <f t="shared" si="146"/>
        <v>530</v>
      </c>
      <c r="R75" s="857">
        <f t="shared" si="147"/>
        <v>0.2264957264957265</v>
      </c>
      <c r="S75" s="858">
        <f>'AMA_UBS J Brasil'!I11</f>
        <v>145</v>
      </c>
      <c r="T75" s="859">
        <f t="shared" si="148"/>
        <v>0.1858974358974359</v>
      </c>
      <c r="U75" s="858">
        <f>'AMA_UBS J Brasil'!J11</f>
        <v>201</v>
      </c>
      <c r="V75" s="859">
        <f t="shared" si="149"/>
        <v>0.25769230769230766</v>
      </c>
      <c r="W75" s="858">
        <f>'AMA_UBS J Brasil'!K11</f>
        <v>247</v>
      </c>
      <c r="X75" s="859">
        <f t="shared" si="150"/>
        <v>0.31666666666666665</v>
      </c>
      <c r="Y75" s="769">
        <f t="shared" si="151"/>
        <v>593</v>
      </c>
      <c r="Z75" s="857">
        <f t="shared" si="152"/>
        <v>0.25341880341880341</v>
      </c>
      <c r="AA75" s="858">
        <f>'AMA_UBS J Brasil'!L11</f>
        <v>190</v>
      </c>
      <c r="AB75" s="859">
        <f t="shared" si="153"/>
        <v>0.24358974358974358</v>
      </c>
      <c r="AC75" s="858">
        <f>'AMA_UBS J Brasil'!M11</f>
        <v>204</v>
      </c>
      <c r="AD75" s="859">
        <f t="shared" si="154"/>
        <v>0.26153846153846155</v>
      </c>
      <c r="AE75" s="858">
        <f>'AMA_UBS J Brasil'!N11</f>
        <v>180</v>
      </c>
      <c r="AF75" s="859">
        <f t="shared" si="155"/>
        <v>0.23076923076923078</v>
      </c>
      <c r="AG75" s="769">
        <f t="shared" si="156"/>
        <v>574</v>
      </c>
      <c r="AH75" s="857">
        <f t="shared" si="157"/>
        <v>0.24529914529914529</v>
      </c>
    </row>
    <row r="76" spans="1:34" x14ac:dyDescent="0.25">
      <c r="A76" s="846" t="s">
        <v>8</v>
      </c>
      <c r="B76" s="849">
        <f>'AMA_UBS J Brasil'!B14</f>
        <v>384</v>
      </c>
      <c r="C76" s="850">
        <f>'AMA_UBS J Brasil'!C14</f>
        <v>264</v>
      </c>
      <c r="D76" s="847">
        <f t="shared" ref="D76:D82" si="158">C76/$B76</f>
        <v>0.6875</v>
      </c>
      <c r="E76" s="850">
        <f>'AMA_UBS J Brasil'!D14</f>
        <v>302</v>
      </c>
      <c r="F76" s="847">
        <f t="shared" ref="F76:F82" si="159">E76/$B76</f>
        <v>0.78645833333333337</v>
      </c>
      <c r="G76" s="850">
        <f>'AMA_UBS J Brasil'!E14</f>
        <v>347</v>
      </c>
      <c r="H76" s="847">
        <f t="shared" ref="H76:L82" si="160">G76/$B76</f>
        <v>0.90364583333333337</v>
      </c>
      <c r="I76" s="848">
        <f t="shared" ref="I76:I82" si="161">SUM(C76,E76,G76)</f>
        <v>913</v>
      </c>
      <c r="J76" s="851">
        <f t="shared" ref="J76:J82" si="162">I76/($B76*3)</f>
        <v>0.79253472222222221</v>
      </c>
      <c r="K76" s="852">
        <f>'AMA_UBS J Brasil'!F14</f>
        <v>197</v>
      </c>
      <c r="L76" s="853">
        <f t="shared" si="160"/>
        <v>0.51302083333333337</v>
      </c>
      <c r="M76" s="852">
        <f>'AMA_UBS J Brasil'!G14</f>
        <v>183</v>
      </c>
      <c r="N76" s="853">
        <f t="shared" ref="N76:N82" si="163">M76/$B76</f>
        <v>0.4765625</v>
      </c>
      <c r="O76" s="852">
        <f>'AMA_UBS J Brasil'!H14</f>
        <v>182</v>
      </c>
      <c r="P76" s="853">
        <f t="shared" ref="P76:P82" si="164">O76/$B76</f>
        <v>0.47395833333333331</v>
      </c>
      <c r="Q76" s="848">
        <f t="shared" ref="Q76:Q82" si="165">SUM(K76,M76,O76)</f>
        <v>562</v>
      </c>
      <c r="R76" s="851">
        <f t="shared" ref="R76:R82" si="166">Q76/($B76*3)</f>
        <v>0.48784722222222221</v>
      </c>
      <c r="S76" s="852">
        <f>'AMA_UBS J Brasil'!I14</f>
        <v>336</v>
      </c>
      <c r="T76" s="853">
        <f t="shared" si="148"/>
        <v>0.875</v>
      </c>
      <c r="U76" s="852">
        <f>'AMA_UBS J Brasil'!J14</f>
        <v>363</v>
      </c>
      <c r="V76" s="853">
        <f t="shared" si="149"/>
        <v>0.9453125</v>
      </c>
      <c r="W76" s="852">
        <f>'AMA_UBS J Brasil'!K14</f>
        <v>354</v>
      </c>
      <c r="X76" s="853">
        <f t="shared" si="150"/>
        <v>0.921875</v>
      </c>
      <c r="Y76" s="848">
        <f t="shared" si="151"/>
        <v>1053</v>
      </c>
      <c r="Z76" s="851">
        <f t="shared" si="152"/>
        <v>0.9140625</v>
      </c>
      <c r="AA76" s="852">
        <f>'AMA_UBS J Brasil'!L14</f>
        <v>320</v>
      </c>
      <c r="AB76" s="853">
        <f t="shared" si="153"/>
        <v>0.83333333333333337</v>
      </c>
      <c r="AC76" s="852">
        <f>'AMA_UBS J Brasil'!M14</f>
        <v>280</v>
      </c>
      <c r="AD76" s="853">
        <f t="shared" si="154"/>
        <v>0.72916666666666663</v>
      </c>
      <c r="AE76" s="852">
        <f>'AMA_UBS J Brasil'!N14</f>
        <v>227</v>
      </c>
      <c r="AF76" s="853">
        <f t="shared" si="155"/>
        <v>0.59114583333333337</v>
      </c>
      <c r="AG76" s="848">
        <f t="shared" si="156"/>
        <v>827</v>
      </c>
      <c r="AH76" s="851">
        <f t="shared" si="157"/>
        <v>0.71788194444444442</v>
      </c>
    </row>
    <row r="77" spans="1:34" x14ac:dyDescent="0.25">
      <c r="A77" s="88" t="s">
        <v>9</v>
      </c>
      <c r="B77" s="605">
        <f>'AMA_UBS J Brasil'!B15</f>
        <v>1344</v>
      </c>
      <c r="C77" s="106">
        <f>'AMA_UBS J Brasil'!C15</f>
        <v>691</v>
      </c>
      <c r="D77" s="117">
        <f t="shared" si="158"/>
        <v>0.51413690476190477</v>
      </c>
      <c r="E77" s="106">
        <f>'AMA_UBS J Brasil'!D15</f>
        <v>762</v>
      </c>
      <c r="F77" s="117">
        <f t="shared" si="159"/>
        <v>0.5669642857142857</v>
      </c>
      <c r="G77" s="106">
        <f>'AMA_UBS J Brasil'!E15</f>
        <v>743</v>
      </c>
      <c r="H77" s="117">
        <f t="shared" si="160"/>
        <v>0.55282738095238093</v>
      </c>
      <c r="I77" s="108">
        <f t="shared" si="161"/>
        <v>2196</v>
      </c>
      <c r="J77" s="641">
        <f t="shared" si="162"/>
        <v>0.5446428571428571</v>
      </c>
      <c r="K77" s="659">
        <f>'AMA_UBS J Brasil'!F15</f>
        <v>366</v>
      </c>
      <c r="L77" s="623">
        <f t="shared" si="160"/>
        <v>0.27232142857142855</v>
      </c>
      <c r="M77" s="659">
        <f>'AMA_UBS J Brasil'!G15</f>
        <v>240</v>
      </c>
      <c r="N77" s="623">
        <f t="shared" si="163"/>
        <v>0.17857142857142858</v>
      </c>
      <c r="O77" s="659">
        <f>'AMA_UBS J Brasil'!H15</f>
        <v>161</v>
      </c>
      <c r="P77" s="623">
        <f t="shared" si="164"/>
        <v>0.11979166666666667</v>
      </c>
      <c r="Q77" s="108">
        <f t="shared" si="165"/>
        <v>767</v>
      </c>
      <c r="R77" s="641">
        <f t="shared" si="166"/>
        <v>0.19022817460317459</v>
      </c>
      <c r="S77" s="659">
        <f>'AMA_UBS J Brasil'!I15</f>
        <v>575</v>
      </c>
      <c r="T77" s="623">
        <f t="shared" si="148"/>
        <v>0.42782738095238093</v>
      </c>
      <c r="U77" s="659">
        <f>'AMA_UBS J Brasil'!J15</f>
        <v>647</v>
      </c>
      <c r="V77" s="623">
        <f t="shared" si="149"/>
        <v>0.48139880952380953</v>
      </c>
      <c r="W77" s="659">
        <f>'AMA_UBS J Brasil'!K15</f>
        <v>539</v>
      </c>
      <c r="X77" s="623">
        <f t="shared" si="150"/>
        <v>0.40104166666666669</v>
      </c>
      <c r="Y77" s="108">
        <f t="shared" si="151"/>
        <v>1761</v>
      </c>
      <c r="Z77" s="641">
        <f t="shared" si="152"/>
        <v>0.43675595238095238</v>
      </c>
      <c r="AA77" s="659">
        <f>'AMA_UBS J Brasil'!L15</f>
        <v>533</v>
      </c>
      <c r="AB77" s="623">
        <f t="shared" si="153"/>
        <v>0.39657738095238093</v>
      </c>
      <c r="AC77" s="659">
        <f>'AMA_UBS J Brasil'!M15</f>
        <v>396</v>
      </c>
      <c r="AD77" s="623">
        <f t="shared" si="154"/>
        <v>0.29464285714285715</v>
      </c>
      <c r="AE77" s="659">
        <f>'AMA_UBS J Brasil'!N15</f>
        <v>299</v>
      </c>
      <c r="AF77" s="623">
        <f t="shared" si="155"/>
        <v>0.22247023809523808</v>
      </c>
      <c r="AG77" s="108">
        <f t="shared" si="156"/>
        <v>1228</v>
      </c>
      <c r="AH77" s="641">
        <f t="shared" si="157"/>
        <v>0.30456349206349204</v>
      </c>
    </row>
    <row r="78" spans="1:34" x14ac:dyDescent="0.25">
      <c r="A78" s="88" t="s">
        <v>10</v>
      </c>
      <c r="B78" s="605">
        <f>'AMA_UBS J Brasil'!B16</f>
        <v>789</v>
      </c>
      <c r="C78" s="106">
        <f>'AMA_UBS J Brasil'!C16</f>
        <v>525</v>
      </c>
      <c r="D78" s="117">
        <f t="shared" si="158"/>
        <v>0.66539923954372626</v>
      </c>
      <c r="E78" s="106">
        <f>'AMA_UBS J Brasil'!D16</f>
        <v>542</v>
      </c>
      <c r="F78" s="117">
        <f t="shared" si="159"/>
        <v>0.68694550063371351</v>
      </c>
      <c r="G78" s="106">
        <f>'AMA_UBS J Brasil'!E16</f>
        <v>701</v>
      </c>
      <c r="H78" s="117">
        <f t="shared" si="160"/>
        <v>0.88846641318124209</v>
      </c>
      <c r="I78" s="108">
        <f t="shared" si="161"/>
        <v>1768</v>
      </c>
      <c r="J78" s="641">
        <f t="shared" si="162"/>
        <v>0.74693705111956066</v>
      </c>
      <c r="K78" s="659">
        <f>'AMA_UBS J Brasil'!F16</f>
        <v>814</v>
      </c>
      <c r="L78" s="623">
        <f t="shared" si="160"/>
        <v>1.0316856780735109</v>
      </c>
      <c r="M78" s="659">
        <f>'AMA_UBS J Brasil'!G16</f>
        <v>826</v>
      </c>
      <c r="N78" s="623">
        <f t="shared" si="163"/>
        <v>1.0468948035487959</v>
      </c>
      <c r="O78" s="659">
        <f>'AMA_UBS J Brasil'!H16</f>
        <v>729</v>
      </c>
      <c r="P78" s="623">
        <f t="shared" si="164"/>
        <v>0.92395437262357416</v>
      </c>
      <c r="Q78" s="108">
        <f t="shared" si="165"/>
        <v>2369</v>
      </c>
      <c r="R78" s="641">
        <f t="shared" si="166"/>
        <v>1.0008449514152937</v>
      </c>
      <c r="S78" s="659">
        <f>'AMA_UBS J Brasil'!I16</f>
        <v>754</v>
      </c>
      <c r="T78" s="623">
        <f t="shared" si="148"/>
        <v>0.95564005069708491</v>
      </c>
      <c r="U78" s="659">
        <f>'AMA_UBS J Brasil'!J16</f>
        <v>807</v>
      </c>
      <c r="V78" s="623">
        <f t="shared" si="149"/>
        <v>1.0228136882129277</v>
      </c>
      <c r="W78" s="659">
        <f>'AMA_UBS J Brasil'!K16</f>
        <v>513</v>
      </c>
      <c r="X78" s="623">
        <f t="shared" si="150"/>
        <v>0.65019011406844107</v>
      </c>
      <c r="Y78" s="108">
        <f t="shared" si="151"/>
        <v>2074</v>
      </c>
      <c r="Z78" s="641">
        <f t="shared" si="152"/>
        <v>0.87621461765948461</v>
      </c>
      <c r="AA78" s="659">
        <f>'AMA_UBS J Brasil'!L16</f>
        <v>674</v>
      </c>
      <c r="AB78" s="623">
        <f t="shared" si="153"/>
        <v>0.85424588086185049</v>
      </c>
      <c r="AC78" s="659">
        <f>'AMA_UBS J Brasil'!M16</f>
        <v>717</v>
      </c>
      <c r="AD78" s="623">
        <f t="shared" si="154"/>
        <v>0.90874524714828897</v>
      </c>
      <c r="AE78" s="659">
        <f>'AMA_UBS J Brasil'!N16</f>
        <v>732</v>
      </c>
      <c r="AF78" s="623">
        <f t="shared" si="155"/>
        <v>0.92775665399239549</v>
      </c>
      <c r="AG78" s="108">
        <f t="shared" si="156"/>
        <v>2123</v>
      </c>
      <c r="AH78" s="641">
        <f t="shared" si="157"/>
        <v>0.89691592733417824</v>
      </c>
    </row>
    <row r="79" spans="1:34" x14ac:dyDescent="0.25">
      <c r="A79" s="88" t="s">
        <v>42</v>
      </c>
      <c r="B79" s="605">
        <f>'AMA_UBS J Brasil'!B18</f>
        <v>789</v>
      </c>
      <c r="C79" s="106">
        <f>'AMA_UBS J Brasil'!C18</f>
        <v>285</v>
      </c>
      <c r="D79" s="117">
        <f t="shared" si="158"/>
        <v>0.36121673003802279</v>
      </c>
      <c r="E79" s="106">
        <f>'AMA_UBS J Brasil'!D18</f>
        <v>360</v>
      </c>
      <c r="F79" s="117">
        <f t="shared" si="159"/>
        <v>0.45627376425855515</v>
      </c>
      <c r="G79" s="106">
        <f>'AMA_UBS J Brasil'!E18</f>
        <v>293</v>
      </c>
      <c r="H79" s="117">
        <f t="shared" si="160"/>
        <v>0.37135614702154623</v>
      </c>
      <c r="I79" s="108">
        <f t="shared" si="161"/>
        <v>938</v>
      </c>
      <c r="J79" s="641">
        <f t="shared" si="162"/>
        <v>0.39628221377270806</v>
      </c>
      <c r="K79" s="659">
        <f>'AMA_UBS J Brasil'!F18</f>
        <v>196</v>
      </c>
      <c r="L79" s="623">
        <f t="shared" si="160"/>
        <v>0.24841571609632446</v>
      </c>
      <c r="M79" s="659">
        <f>'AMA_UBS J Brasil'!G18</f>
        <v>269</v>
      </c>
      <c r="N79" s="623">
        <f t="shared" si="163"/>
        <v>0.34093789607097591</v>
      </c>
      <c r="O79" s="659">
        <f>'AMA_UBS J Brasil'!H18</f>
        <v>345</v>
      </c>
      <c r="P79" s="623">
        <f t="shared" si="164"/>
        <v>0.43726235741444869</v>
      </c>
      <c r="Q79" s="108">
        <f t="shared" si="165"/>
        <v>810</v>
      </c>
      <c r="R79" s="641">
        <f t="shared" si="166"/>
        <v>0.34220532319391633</v>
      </c>
      <c r="S79" s="659">
        <f>'AMA_UBS J Brasil'!I18</f>
        <v>313</v>
      </c>
      <c r="T79" s="623">
        <f t="shared" si="148"/>
        <v>0.39670468948035487</v>
      </c>
      <c r="U79" s="659">
        <f>'AMA_UBS J Brasil'!J18</f>
        <v>332</v>
      </c>
      <c r="V79" s="623">
        <f t="shared" si="149"/>
        <v>0.42078580481622307</v>
      </c>
      <c r="W79" s="659">
        <f>'AMA_UBS J Brasil'!K18</f>
        <v>309</v>
      </c>
      <c r="X79" s="623">
        <f t="shared" si="150"/>
        <v>0.39163498098859317</v>
      </c>
      <c r="Y79" s="108">
        <f t="shared" si="151"/>
        <v>954</v>
      </c>
      <c r="Z79" s="641">
        <f t="shared" si="152"/>
        <v>0.40304182509505704</v>
      </c>
      <c r="AA79" s="659">
        <f>'AMA_UBS J Brasil'!L18</f>
        <v>253</v>
      </c>
      <c r="AB79" s="623">
        <f t="shared" si="153"/>
        <v>0.32065906210392903</v>
      </c>
      <c r="AC79" s="659">
        <f>'AMA_UBS J Brasil'!M18</f>
        <v>427</v>
      </c>
      <c r="AD79" s="623">
        <f t="shared" si="154"/>
        <v>0.54119138149556401</v>
      </c>
      <c r="AE79" s="659">
        <f>'AMA_UBS J Brasil'!N18</f>
        <v>415</v>
      </c>
      <c r="AF79" s="623">
        <f t="shared" si="155"/>
        <v>0.52598225602027882</v>
      </c>
      <c r="AG79" s="108">
        <f t="shared" si="156"/>
        <v>1095</v>
      </c>
      <c r="AH79" s="641">
        <f t="shared" si="157"/>
        <v>0.46261089987325726</v>
      </c>
    </row>
    <row r="80" spans="1:34" x14ac:dyDescent="0.25">
      <c r="A80" s="88" t="s">
        <v>12</v>
      </c>
      <c r="B80" s="605">
        <f>'AMA_UBS J Brasil'!B20</f>
        <v>125</v>
      </c>
      <c r="C80" s="106">
        <f>'AMA_UBS J Brasil'!C20</f>
        <v>182</v>
      </c>
      <c r="D80" s="117">
        <f t="shared" si="158"/>
        <v>1.456</v>
      </c>
      <c r="E80" s="106">
        <f>'AMA_UBS J Brasil'!D20</f>
        <v>152</v>
      </c>
      <c r="F80" s="117">
        <f t="shared" si="159"/>
        <v>1.216</v>
      </c>
      <c r="G80" s="106">
        <f>'AMA_UBS J Brasil'!E20</f>
        <v>129</v>
      </c>
      <c r="H80" s="117">
        <f t="shared" si="160"/>
        <v>1.032</v>
      </c>
      <c r="I80" s="108">
        <f t="shared" si="161"/>
        <v>463</v>
      </c>
      <c r="J80" s="641">
        <f t="shared" si="162"/>
        <v>1.2346666666666666</v>
      </c>
      <c r="K80" s="659">
        <f>'AMA_UBS J Brasil'!F20</f>
        <v>160</v>
      </c>
      <c r="L80" s="623">
        <f t="shared" si="160"/>
        <v>1.28</v>
      </c>
      <c r="M80" s="659">
        <f>'AMA_UBS J Brasil'!G20</f>
        <v>114</v>
      </c>
      <c r="N80" s="623">
        <f t="shared" si="163"/>
        <v>0.91200000000000003</v>
      </c>
      <c r="O80" s="659">
        <f>'AMA_UBS J Brasil'!H20</f>
        <v>173</v>
      </c>
      <c r="P80" s="623">
        <f t="shared" si="164"/>
        <v>1.3839999999999999</v>
      </c>
      <c r="Q80" s="108">
        <f t="shared" si="165"/>
        <v>447</v>
      </c>
      <c r="R80" s="641">
        <f t="shared" si="166"/>
        <v>1.1919999999999999</v>
      </c>
      <c r="S80" s="659">
        <f>'AMA_UBS J Brasil'!I20</f>
        <v>148</v>
      </c>
      <c r="T80" s="623">
        <f t="shared" si="148"/>
        <v>1.1839999999999999</v>
      </c>
      <c r="U80" s="659">
        <f>'AMA_UBS J Brasil'!J20</f>
        <v>90</v>
      </c>
      <c r="V80" s="623">
        <f t="shared" si="149"/>
        <v>0.72</v>
      </c>
      <c r="W80" s="659">
        <f>'AMA_UBS J Brasil'!K20</f>
        <v>252</v>
      </c>
      <c r="X80" s="623">
        <f t="shared" si="150"/>
        <v>2.016</v>
      </c>
      <c r="Y80" s="108">
        <f t="shared" si="151"/>
        <v>490</v>
      </c>
      <c r="Z80" s="641">
        <f t="shared" si="152"/>
        <v>1.3066666666666666</v>
      </c>
      <c r="AA80" s="659">
        <f>'AMA_UBS J Brasil'!L20</f>
        <v>146</v>
      </c>
      <c r="AB80" s="623">
        <f t="shared" si="153"/>
        <v>1.1679999999999999</v>
      </c>
      <c r="AC80" s="659">
        <f>'AMA_UBS J Brasil'!M20</f>
        <v>113</v>
      </c>
      <c r="AD80" s="623">
        <f t="shared" si="154"/>
        <v>0.90400000000000003</v>
      </c>
      <c r="AE80" s="659">
        <f>'AMA_UBS J Brasil'!N20</f>
        <v>238</v>
      </c>
      <c r="AF80" s="623">
        <f t="shared" si="155"/>
        <v>1.9039999999999999</v>
      </c>
      <c r="AG80" s="108">
        <f t="shared" si="156"/>
        <v>497</v>
      </c>
      <c r="AH80" s="641">
        <f t="shared" si="157"/>
        <v>1.3253333333333333</v>
      </c>
    </row>
    <row r="81" spans="1:34" ht="16.5" thickBot="1" x14ac:dyDescent="0.3">
      <c r="A81" s="110" t="s">
        <v>13</v>
      </c>
      <c r="B81" s="606">
        <f>'AMA_UBS J Brasil'!B21</f>
        <v>789</v>
      </c>
      <c r="C81" s="111">
        <f>'AMA_UBS J Brasil'!C21</f>
        <v>578</v>
      </c>
      <c r="D81" s="121">
        <f t="shared" si="158"/>
        <v>0.73257287705956908</v>
      </c>
      <c r="E81" s="111">
        <f>'AMA_UBS J Brasil'!D21</f>
        <v>601</v>
      </c>
      <c r="F81" s="121">
        <f t="shared" si="159"/>
        <v>0.76172370088719898</v>
      </c>
      <c r="G81" s="111">
        <f>'AMA_UBS J Brasil'!E21</f>
        <v>583</v>
      </c>
      <c r="H81" s="121">
        <f t="shared" si="160"/>
        <v>0.73891001267427125</v>
      </c>
      <c r="I81" s="113">
        <f t="shared" si="161"/>
        <v>1762</v>
      </c>
      <c r="J81" s="642">
        <f t="shared" si="162"/>
        <v>0.74440219687367981</v>
      </c>
      <c r="K81" s="660">
        <f>'AMA_UBS J Brasil'!F21</f>
        <v>379</v>
      </c>
      <c r="L81" s="624">
        <f t="shared" si="160"/>
        <v>0.4803548795944233</v>
      </c>
      <c r="M81" s="660">
        <f>'AMA_UBS J Brasil'!G21</f>
        <v>380</v>
      </c>
      <c r="N81" s="624">
        <f t="shared" si="163"/>
        <v>0.48162230671736372</v>
      </c>
      <c r="O81" s="660">
        <f>'AMA_UBS J Brasil'!H21</f>
        <v>469</v>
      </c>
      <c r="P81" s="624">
        <f t="shared" si="164"/>
        <v>0.59442332065906212</v>
      </c>
      <c r="Q81" s="113">
        <f t="shared" si="165"/>
        <v>1228</v>
      </c>
      <c r="R81" s="642">
        <f t="shared" si="166"/>
        <v>0.51880016899028303</v>
      </c>
      <c r="S81" s="660">
        <f>'AMA_UBS J Brasil'!I21</f>
        <v>564</v>
      </c>
      <c r="T81" s="624">
        <f t="shared" si="148"/>
        <v>0.71482889733840305</v>
      </c>
      <c r="U81" s="660">
        <f>'AMA_UBS J Brasil'!J21</f>
        <v>665</v>
      </c>
      <c r="V81" s="624">
        <f t="shared" si="149"/>
        <v>0.84283903675538652</v>
      </c>
      <c r="W81" s="660">
        <f>'AMA_UBS J Brasil'!K21</f>
        <v>578</v>
      </c>
      <c r="X81" s="624">
        <f t="shared" si="150"/>
        <v>0.73257287705956908</v>
      </c>
      <c r="Y81" s="113">
        <f t="shared" si="151"/>
        <v>1807</v>
      </c>
      <c r="Z81" s="642">
        <f t="shared" si="152"/>
        <v>0.76341360371778622</v>
      </c>
      <c r="AA81" s="660">
        <f>'AMA_UBS J Brasil'!L21</f>
        <v>549</v>
      </c>
      <c r="AB81" s="624">
        <f t="shared" si="153"/>
        <v>0.69581749049429653</v>
      </c>
      <c r="AC81" s="660">
        <f>'AMA_UBS J Brasil'!M21</f>
        <v>333</v>
      </c>
      <c r="AD81" s="624">
        <f t="shared" si="154"/>
        <v>0.4220532319391635</v>
      </c>
      <c r="AE81" s="660">
        <f>'AMA_UBS J Brasil'!N21</f>
        <v>472</v>
      </c>
      <c r="AF81" s="624">
        <f t="shared" si="155"/>
        <v>0.59822560202788344</v>
      </c>
      <c r="AG81" s="113">
        <f t="shared" si="156"/>
        <v>1354</v>
      </c>
      <c r="AH81" s="642">
        <f t="shared" si="157"/>
        <v>0.57203210815378114</v>
      </c>
    </row>
    <row r="82" spans="1:34" ht="16.5" thickBot="1" x14ac:dyDescent="0.3">
      <c r="A82" s="6" t="s">
        <v>312</v>
      </c>
      <c r="B82" s="671">
        <f>SUM(B73:B81)</f>
        <v>13080</v>
      </c>
      <c r="C82" s="671">
        <f>SUM(C73:C81)</f>
        <v>10037</v>
      </c>
      <c r="D82" s="22">
        <f t="shared" si="158"/>
        <v>0.76735474006116211</v>
      </c>
      <c r="E82" s="8">
        <f>SUM(E73:E81)</f>
        <v>11341</v>
      </c>
      <c r="F82" s="22">
        <f t="shared" si="159"/>
        <v>0.86704892966360858</v>
      </c>
      <c r="G82" s="8">
        <f>SUM(G73:G81)</f>
        <v>10920</v>
      </c>
      <c r="H82" s="22">
        <f t="shared" si="160"/>
        <v>0.83486238532110091</v>
      </c>
      <c r="I82" s="80">
        <f t="shared" si="161"/>
        <v>32298</v>
      </c>
      <c r="J82" s="670">
        <f t="shared" si="162"/>
        <v>0.82308868501529053</v>
      </c>
      <c r="K82" s="654">
        <f>SUM(K73:K81)</f>
        <v>8230</v>
      </c>
      <c r="L82" s="669">
        <f t="shared" si="160"/>
        <v>0.62920489296636084</v>
      </c>
      <c r="M82" s="654">
        <f>SUM(M73:M81)</f>
        <v>7810</v>
      </c>
      <c r="N82" s="669">
        <f t="shared" si="163"/>
        <v>0.59709480122324154</v>
      </c>
      <c r="O82" s="654">
        <f>SUM(O73:O81)</f>
        <v>8698</v>
      </c>
      <c r="P82" s="669">
        <f t="shared" si="164"/>
        <v>0.66498470948012234</v>
      </c>
      <c r="Q82" s="80">
        <f t="shared" si="165"/>
        <v>24738</v>
      </c>
      <c r="R82" s="670">
        <f t="shared" si="166"/>
        <v>0.63042813455657487</v>
      </c>
      <c r="S82" s="654">
        <f>SUM(S73:S81)</f>
        <v>8451</v>
      </c>
      <c r="T82" s="669">
        <f t="shared" si="148"/>
        <v>0.64610091743119269</v>
      </c>
      <c r="U82" s="654">
        <f>SUM(U73:U81)</f>
        <v>10365</v>
      </c>
      <c r="V82" s="669">
        <f t="shared" si="149"/>
        <v>0.79243119266055051</v>
      </c>
      <c r="W82" s="654">
        <f>SUM(W73:W81)</f>
        <v>9396</v>
      </c>
      <c r="X82" s="669">
        <f t="shared" si="150"/>
        <v>0.71834862385321097</v>
      </c>
      <c r="Y82" s="80">
        <f t="shared" si="151"/>
        <v>28212</v>
      </c>
      <c r="Z82" s="670">
        <f t="shared" si="152"/>
        <v>0.71896024464831809</v>
      </c>
      <c r="AA82" s="654">
        <f>SUM(AA73:AA81)</f>
        <v>9876</v>
      </c>
      <c r="AB82" s="669">
        <f t="shared" si="153"/>
        <v>0.75504587155963299</v>
      </c>
      <c r="AC82" s="654">
        <f>SUM(AC73:AC81)</f>
        <v>9695</v>
      </c>
      <c r="AD82" s="669">
        <f t="shared" si="154"/>
        <v>0.74120795107033643</v>
      </c>
      <c r="AE82" s="654">
        <f>SUM(AE73:AE81)</f>
        <v>8891</v>
      </c>
      <c r="AF82" s="669">
        <f t="shared" si="155"/>
        <v>0.67974006116207952</v>
      </c>
      <c r="AG82" s="80">
        <f t="shared" si="156"/>
        <v>28462</v>
      </c>
      <c r="AH82" s="670">
        <f t="shared" si="157"/>
        <v>0.72533129459734969</v>
      </c>
    </row>
    <row r="84" spans="1:34" x14ac:dyDescent="0.25">
      <c r="A84" s="1301" t="s">
        <v>478</v>
      </c>
      <c r="B84" s="1241"/>
      <c r="C84" s="1241"/>
      <c r="D84" s="1241"/>
      <c r="E84" s="1241"/>
      <c r="F84" s="1241"/>
      <c r="G84" s="1241"/>
      <c r="H84" s="1241"/>
      <c r="I84" s="1241"/>
      <c r="J84" s="1241"/>
      <c r="K84" s="1241"/>
      <c r="L84" s="1241"/>
      <c r="M84" s="1241"/>
      <c r="N84" s="1241"/>
      <c r="O84" s="1241"/>
      <c r="P84" s="1241"/>
      <c r="Q84" s="1241"/>
      <c r="R84" s="1241"/>
      <c r="S84" s="1241"/>
      <c r="T84" s="1241"/>
      <c r="U84" s="1241"/>
      <c r="V84" s="1241"/>
      <c r="W84" s="1241"/>
      <c r="X84" s="1241"/>
      <c r="Y84" s="1241"/>
      <c r="Z84" s="1241"/>
    </row>
    <row r="85" spans="1:34" ht="24.75" thickBot="1" x14ac:dyDescent="0.3">
      <c r="A85" s="14" t="s">
        <v>14</v>
      </c>
      <c r="B85" s="12" t="s">
        <v>164</v>
      </c>
      <c r="C85" s="14" t="s">
        <v>461</v>
      </c>
      <c r="D85" s="15" t="s">
        <v>1</v>
      </c>
      <c r="E85" s="14" t="s">
        <v>462</v>
      </c>
      <c r="F85" s="15" t="s">
        <v>1</v>
      </c>
      <c r="G85" s="14" t="s">
        <v>463</v>
      </c>
      <c r="H85" s="15" t="s">
        <v>1</v>
      </c>
      <c r="I85" s="100" t="s">
        <v>426</v>
      </c>
      <c r="J85" s="13" t="s">
        <v>196</v>
      </c>
      <c r="K85" s="14" t="s">
        <v>464</v>
      </c>
      <c r="L85" s="15" t="s">
        <v>1</v>
      </c>
      <c r="M85" s="14" t="s">
        <v>465</v>
      </c>
      <c r="N85" s="15" t="s">
        <v>1</v>
      </c>
      <c r="O85" s="14" t="s">
        <v>466</v>
      </c>
      <c r="P85" s="15" t="s">
        <v>1</v>
      </c>
      <c r="Q85" s="100" t="s">
        <v>426</v>
      </c>
      <c r="R85" s="13" t="s">
        <v>196</v>
      </c>
      <c r="S85" s="14" t="s">
        <v>467</v>
      </c>
      <c r="T85" s="15" t="s">
        <v>1</v>
      </c>
      <c r="U85" s="14" t="s">
        <v>468</v>
      </c>
      <c r="V85" s="15" t="s">
        <v>1</v>
      </c>
      <c r="W85" s="14" t="s">
        <v>469</v>
      </c>
      <c r="X85" s="15" t="s">
        <v>1</v>
      </c>
      <c r="Y85" s="100" t="s">
        <v>426</v>
      </c>
      <c r="Z85" s="13" t="s">
        <v>196</v>
      </c>
      <c r="AA85" s="14" t="s">
        <v>470</v>
      </c>
      <c r="AB85" s="15" t="s">
        <v>1</v>
      </c>
      <c r="AC85" s="14" t="s">
        <v>471</v>
      </c>
      <c r="AD85" s="15" t="s">
        <v>1</v>
      </c>
      <c r="AE85" s="14" t="s">
        <v>472</v>
      </c>
      <c r="AF85" s="15" t="s">
        <v>1</v>
      </c>
      <c r="AG85" s="100" t="s">
        <v>426</v>
      </c>
      <c r="AH85" s="13" t="s">
        <v>196</v>
      </c>
    </row>
    <row r="86" spans="1:34" ht="16.5" thickTop="1" x14ac:dyDescent="0.25">
      <c r="A86" s="88" t="s">
        <v>10</v>
      </c>
      <c r="B86" s="605">
        <f>'AMA_UBS V Guilherme'!B11</f>
        <v>658</v>
      </c>
      <c r="C86" s="106">
        <f>'AMA_UBS V Guilherme'!C11</f>
        <v>464</v>
      </c>
      <c r="D86" s="117">
        <f t="shared" ref="D86:D90" si="167">C86/$B86</f>
        <v>0.70516717325227962</v>
      </c>
      <c r="E86" s="106">
        <f>'AMA_UBS V Guilherme'!D11</f>
        <v>529</v>
      </c>
      <c r="F86" s="117">
        <f t="shared" ref="F86:F90" si="168">E86/$B86</f>
        <v>0.80395136778115506</v>
      </c>
      <c r="G86" s="106">
        <f>'AMA_UBS V Guilherme'!E11</f>
        <v>491</v>
      </c>
      <c r="H86" s="117">
        <f t="shared" ref="H86:L90" si="169">G86/$B86</f>
        <v>0.74620060790273557</v>
      </c>
      <c r="I86" s="108">
        <f>SUM(C86,E86,G86)</f>
        <v>1484</v>
      </c>
      <c r="J86" s="641">
        <f>I86/($B86*3)</f>
        <v>0.75177304964539005</v>
      </c>
      <c r="K86" s="659">
        <f>'AMA_UBS V Guilherme'!F11</f>
        <v>453</v>
      </c>
      <c r="L86" s="623">
        <f t="shared" si="169"/>
        <v>0.68844984802431608</v>
      </c>
      <c r="M86" s="659">
        <f>'AMA_UBS V Guilherme'!G11</f>
        <v>474</v>
      </c>
      <c r="N86" s="623">
        <f t="shared" ref="N86:N90" si="170">M86/$B86</f>
        <v>0.72036474164133735</v>
      </c>
      <c r="O86" s="659">
        <f>'AMA_UBS V Guilherme'!H11</f>
        <v>374</v>
      </c>
      <c r="P86" s="623">
        <f t="shared" ref="P86:P90" si="171">O86/$B86</f>
        <v>0.56838905775075987</v>
      </c>
      <c r="Q86" s="108">
        <f>SUM(K86,M86,O86)</f>
        <v>1301</v>
      </c>
      <c r="R86" s="641">
        <f>Q86/($B86*3)</f>
        <v>0.65906788247213777</v>
      </c>
      <c r="S86" s="659">
        <f>'AMA_UBS V Guilherme'!I11</f>
        <v>572</v>
      </c>
      <c r="T86" s="623">
        <f t="shared" ref="T86" si="172">S86/$B86</f>
        <v>0.8693009118541033</v>
      </c>
      <c r="U86" s="659">
        <f>'AMA_UBS V Guilherme'!J11</f>
        <v>672</v>
      </c>
      <c r="V86" s="623">
        <f t="shared" ref="V86:V90" si="173">U86/$B86</f>
        <v>1.0212765957446808</v>
      </c>
      <c r="W86" s="659">
        <f>'AMA_UBS V Guilherme'!K11</f>
        <v>700</v>
      </c>
      <c r="X86" s="623">
        <f t="shared" ref="X86:X90" si="174">W86/$B86</f>
        <v>1.0638297872340425</v>
      </c>
      <c r="Y86" s="108">
        <f>SUM(S86,U86,W86)</f>
        <v>1944</v>
      </c>
      <c r="Z86" s="641">
        <f>Y86/($B86*3)</f>
        <v>0.98480243161094227</v>
      </c>
      <c r="AA86" s="659">
        <f>'AMA_UBS V Guilherme'!L11</f>
        <v>425</v>
      </c>
      <c r="AB86" s="623">
        <f t="shared" ref="AB86" si="175">AA86/$B86</f>
        <v>0.64589665653495443</v>
      </c>
      <c r="AC86" s="659">
        <f>'AMA_UBS V Guilherme'!M11</f>
        <v>615</v>
      </c>
      <c r="AD86" s="623">
        <f t="shared" ref="AD86:AD90" si="176">AC86/$B86</f>
        <v>0.93465045592705165</v>
      </c>
      <c r="AE86" s="659">
        <f>'AMA_UBS V Guilherme'!N11</f>
        <v>377</v>
      </c>
      <c r="AF86" s="623">
        <f t="shared" ref="AF86:AF90" si="177">AE86/$B86</f>
        <v>0.57294832826747721</v>
      </c>
      <c r="AG86" s="108">
        <f>SUM(AA86,AC86,AE86)</f>
        <v>1417</v>
      </c>
      <c r="AH86" s="641">
        <f>AG86/($B86*3)</f>
        <v>0.71783181357649439</v>
      </c>
    </row>
    <row r="87" spans="1:34" x14ac:dyDescent="0.25">
      <c r="A87" s="88" t="s">
        <v>42</v>
      </c>
      <c r="B87" s="605">
        <f>'AMA_UBS V Guilherme'!B13</f>
        <v>526</v>
      </c>
      <c r="C87" s="106">
        <f>'AMA_UBS V Guilherme'!C13</f>
        <v>194</v>
      </c>
      <c r="D87" s="117">
        <f>C87/$B87</f>
        <v>0.36882129277566539</v>
      </c>
      <c r="E87" s="106">
        <f>'AMA_UBS V Guilherme'!D13</f>
        <v>237</v>
      </c>
      <c r="F87" s="117">
        <f>E87/$B87</f>
        <v>0.45057034220532322</v>
      </c>
      <c r="G87" s="106">
        <f>'AMA_UBS V Guilherme'!E13</f>
        <v>74</v>
      </c>
      <c r="H87" s="117">
        <f>G87/$B87</f>
        <v>0.14068441064638784</v>
      </c>
      <c r="I87" s="108">
        <f>SUM(C87,E87,G87)</f>
        <v>505</v>
      </c>
      <c r="J87" s="641">
        <f>I87/($B87*3)</f>
        <v>0.32002534854245879</v>
      </c>
      <c r="K87" s="659">
        <f>'AMA_UBS V Guilherme'!F13</f>
        <v>154</v>
      </c>
      <c r="L87" s="623">
        <f>K87/$B87</f>
        <v>0.29277566539923955</v>
      </c>
      <c r="M87" s="659">
        <f>'AMA_UBS V Guilherme'!G13</f>
        <v>290</v>
      </c>
      <c r="N87" s="623">
        <f t="shared" si="170"/>
        <v>0.5513307984790875</v>
      </c>
      <c r="O87" s="659">
        <f>'AMA_UBS V Guilherme'!H13</f>
        <v>259</v>
      </c>
      <c r="P87" s="623">
        <f t="shared" si="171"/>
        <v>0.4923954372623574</v>
      </c>
      <c r="Q87" s="108">
        <f>SUM(K87,M87,O87)</f>
        <v>703</v>
      </c>
      <c r="R87" s="641">
        <f>Q87/($B87*3)</f>
        <v>0.44550063371356147</v>
      </c>
      <c r="S87" s="659">
        <f>'AMA_UBS V Guilherme'!I13</f>
        <v>221</v>
      </c>
      <c r="T87" s="623">
        <f>S87/$B87</f>
        <v>0.42015209125475284</v>
      </c>
      <c r="U87" s="659">
        <f>'AMA_UBS V Guilherme'!J13</f>
        <v>339</v>
      </c>
      <c r="V87" s="623">
        <f t="shared" si="173"/>
        <v>0.64448669201520914</v>
      </c>
      <c r="W87" s="659">
        <f>'AMA_UBS V Guilherme'!K13</f>
        <v>393</v>
      </c>
      <c r="X87" s="623">
        <f t="shared" si="174"/>
        <v>0.74714828897338403</v>
      </c>
      <c r="Y87" s="108">
        <f>SUM(S87,U87,W87)</f>
        <v>953</v>
      </c>
      <c r="Z87" s="641">
        <f>Y87/($B87*3)</f>
        <v>0.60392902408111537</v>
      </c>
      <c r="AA87" s="659">
        <f>'AMA_UBS V Guilherme'!L13</f>
        <v>259</v>
      </c>
      <c r="AB87" s="623">
        <f>AA87/$B87</f>
        <v>0.4923954372623574</v>
      </c>
      <c r="AC87" s="659">
        <f>'AMA_UBS V Guilherme'!M13</f>
        <v>0</v>
      </c>
      <c r="AD87" s="623">
        <f t="shared" si="176"/>
        <v>0</v>
      </c>
      <c r="AE87" s="659">
        <f>'AMA_UBS V Guilherme'!N13</f>
        <v>283</v>
      </c>
      <c r="AF87" s="623">
        <f t="shared" si="177"/>
        <v>0.53802281368821292</v>
      </c>
      <c r="AG87" s="108">
        <f>SUM(AA87,AC87,AE87)</f>
        <v>542</v>
      </c>
      <c r="AH87" s="641">
        <f>AG87/($B87*3)</f>
        <v>0.34347275031685676</v>
      </c>
    </row>
    <row r="88" spans="1:34" x14ac:dyDescent="0.25">
      <c r="A88" s="88" t="s">
        <v>12</v>
      </c>
      <c r="B88" s="605">
        <f>'AMA_UBS V Guilherme'!B15</f>
        <v>125</v>
      </c>
      <c r="C88" s="106">
        <f>'AMA_UBS V Guilherme'!C15</f>
        <v>46</v>
      </c>
      <c r="D88" s="117">
        <f t="shared" si="167"/>
        <v>0.36799999999999999</v>
      </c>
      <c r="E88" s="106">
        <f>'AMA_UBS V Guilherme'!D15</f>
        <v>131</v>
      </c>
      <c r="F88" s="117">
        <f t="shared" si="168"/>
        <v>1.048</v>
      </c>
      <c r="G88" s="106">
        <f>'AMA_UBS V Guilherme'!E15</f>
        <v>147</v>
      </c>
      <c r="H88" s="117">
        <f t="shared" si="169"/>
        <v>1.1759999999999999</v>
      </c>
      <c r="I88" s="108">
        <f>SUM(C88,E88,G88)</f>
        <v>324</v>
      </c>
      <c r="J88" s="641">
        <f>I88/($B88*3)</f>
        <v>0.86399999999999999</v>
      </c>
      <c r="K88" s="659">
        <f>'AMA_UBS V Guilherme'!F15</f>
        <v>93</v>
      </c>
      <c r="L88" s="623">
        <f t="shared" si="169"/>
        <v>0.74399999999999999</v>
      </c>
      <c r="M88" s="659">
        <f>'AMA_UBS V Guilherme'!G15</f>
        <v>136</v>
      </c>
      <c r="N88" s="623">
        <f t="shared" si="170"/>
        <v>1.0880000000000001</v>
      </c>
      <c r="O88" s="659">
        <f>'AMA_UBS V Guilherme'!H15</f>
        <v>151</v>
      </c>
      <c r="P88" s="623">
        <f t="shared" si="171"/>
        <v>1.208</v>
      </c>
      <c r="Q88" s="108">
        <f>SUM(K88,M88,O88)</f>
        <v>380</v>
      </c>
      <c r="R88" s="641">
        <f>Q88/($B88*3)</f>
        <v>1.0133333333333334</v>
      </c>
      <c r="S88" s="659">
        <f>'AMA_UBS V Guilherme'!I15</f>
        <v>144</v>
      </c>
      <c r="T88" s="623">
        <f t="shared" ref="T88:T90" si="178">S88/$B88</f>
        <v>1.1519999999999999</v>
      </c>
      <c r="U88" s="659">
        <f>'AMA_UBS V Guilherme'!J15</f>
        <v>143</v>
      </c>
      <c r="V88" s="623">
        <f t="shared" si="173"/>
        <v>1.1439999999999999</v>
      </c>
      <c r="W88" s="659">
        <f>'AMA_UBS V Guilherme'!K15</f>
        <v>160</v>
      </c>
      <c r="X88" s="623">
        <f t="shared" si="174"/>
        <v>1.28</v>
      </c>
      <c r="Y88" s="108">
        <f>SUM(S88,U88,W88)</f>
        <v>447</v>
      </c>
      <c r="Z88" s="641">
        <f>Y88/($B88*3)</f>
        <v>1.1919999999999999</v>
      </c>
      <c r="AA88" s="659">
        <f>'AMA_UBS V Guilherme'!L15</f>
        <v>123</v>
      </c>
      <c r="AB88" s="623">
        <f t="shared" ref="AB88:AB90" si="179">AA88/$B88</f>
        <v>0.98399999999999999</v>
      </c>
      <c r="AC88" s="659">
        <f>'AMA_UBS V Guilherme'!M15</f>
        <v>105</v>
      </c>
      <c r="AD88" s="623">
        <f t="shared" si="176"/>
        <v>0.84</v>
      </c>
      <c r="AE88" s="659">
        <f>'AMA_UBS V Guilherme'!N15</f>
        <v>167</v>
      </c>
      <c r="AF88" s="623">
        <f t="shared" si="177"/>
        <v>1.3360000000000001</v>
      </c>
      <c r="AG88" s="108">
        <f>SUM(AA88,AC88,AE88)</f>
        <v>395</v>
      </c>
      <c r="AH88" s="641">
        <f>AG88/($B88*3)</f>
        <v>1.0533333333333332</v>
      </c>
    </row>
    <row r="89" spans="1:34" ht="16.5" thickBot="1" x14ac:dyDescent="0.3">
      <c r="A89" s="110" t="s">
        <v>13</v>
      </c>
      <c r="B89" s="606">
        <f>'AMA_UBS V Guilherme'!B16</f>
        <v>552</v>
      </c>
      <c r="C89" s="111">
        <f>'AMA_UBS V Guilherme'!C16</f>
        <v>347</v>
      </c>
      <c r="D89" s="121">
        <f t="shared" si="167"/>
        <v>0.62862318840579712</v>
      </c>
      <c r="E89" s="111">
        <f>'AMA_UBS V Guilherme'!D16</f>
        <v>316</v>
      </c>
      <c r="F89" s="121">
        <f t="shared" si="168"/>
        <v>0.57246376811594202</v>
      </c>
      <c r="G89" s="111">
        <f>'AMA_UBS V Guilherme'!E16</f>
        <v>277</v>
      </c>
      <c r="H89" s="121">
        <f t="shared" si="169"/>
        <v>0.50181159420289856</v>
      </c>
      <c r="I89" s="113">
        <f>SUM(C89,E89,G89)</f>
        <v>940</v>
      </c>
      <c r="J89" s="642">
        <f>I89/($B89*3)</f>
        <v>0.56763285024154586</v>
      </c>
      <c r="K89" s="660">
        <f>'AMA_UBS V Guilherme'!F16</f>
        <v>159</v>
      </c>
      <c r="L89" s="624">
        <f t="shared" si="169"/>
        <v>0.28804347826086957</v>
      </c>
      <c r="M89" s="660">
        <f>'AMA_UBS V Guilherme'!G16</f>
        <v>297</v>
      </c>
      <c r="N89" s="624">
        <f t="shared" si="170"/>
        <v>0.53804347826086951</v>
      </c>
      <c r="O89" s="660">
        <f>'AMA_UBS V Guilherme'!H16</f>
        <v>335</v>
      </c>
      <c r="P89" s="624">
        <f t="shared" si="171"/>
        <v>0.60688405797101452</v>
      </c>
      <c r="Q89" s="113">
        <f>SUM(K89,M89,O89)</f>
        <v>791</v>
      </c>
      <c r="R89" s="642">
        <f>Q89/($B89*3)</f>
        <v>0.47765700483091789</v>
      </c>
      <c r="S89" s="660">
        <f>'AMA_UBS V Guilherme'!I16</f>
        <v>400</v>
      </c>
      <c r="T89" s="624">
        <f t="shared" si="178"/>
        <v>0.72463768115942029</v>
      </c>
      <c r="U89" s="660">
        <f>'AMA_UBS V Guilherme'!J16</f>
        <v>542</v>
      </c>
      <c r="V89" s="624">
        <f t="shared" si="173"/>
        <v>0.98188405797101452</v>
      </c>
      <c r="W89" s="660">
        <f>'AMA_UBS V Guilherme'!K16</f>
        <v>537</v>
      </c>
      <c r="X89" s="624">
        <f t="shared" si="174"/>
        <v>0.97282608695652173</v>
      </c>
      <c r="Y89" s="113">
        <f>SUM(S89,U89,W89)</f>
        <v>1479</v>
      </c>
      <c r="Z89" s="642">
        <f>Y89/($B89*3)</f>
        <v>0.89311594202898548</v>
      </c>
      <c r="AA89" s="660">
        <f>'AMA_UBS V Guilherme'!L16</f>
        <v>320</v>
      </c>
      <c r="AB89" s="624">
        <f t="shared" si="179"/>
        <v>0.57971014492753625</v>
      </c>
      <c r="AC89" s="660">
        <f>'AMA_UBS V Guilherme'!M16</f>
        <v>381</v>
      </c>
      <c r="AD89" s="624">
        <f t="shared" si="176"/>
        <v>0.69021739130434778</v>
      </c>
      <c r="AE89" s="660">
        <f>'AMA_UBS V Guilherme'!N16</f>
        <v>567</v>
      </c>
      <c r="AF89" s="624">
        <f t="shared" si="177"/>
        <v>1.0271739130434783</v>
      </c>
      <c r="AG89" s="113">
        <f>SUM(AA89,AC89,AE89)</f>
        <v>1268</v>
      </c>
      <c r="AH89" s="642">
        <f>AG89/($B89*3)</f>
        <v>0.7657004830917874</v>
      </c>
    </row>
    <row r="90" spans="1:34" ht="16.5" thickBot="1" x14ac:dyDescent="0.3">
      <c r="A90" s="6" t="s">
        <v>364</v>
      </c>
      <c r="B90" s="671">
        <f>SUM(B86:B89)</f>
        <v>1861</v>
      </c>
      <c r="C90" s="8">
        <f>SUM(C86:C89)</f>
        <v>1051</v>
      </c>
      <c r="D90" s="22">
        <f t="shared" si="167"/>
        <v>0.56475013433637833</v>
      </c>
      <c r="E90" s="8">
        <f>SUM(E86:E89)</f>
        <v>1213</v>
      </c>
      <c r="F90" s="22">
        <f t="shared" si="168"/>
        <v>0.65180010746910266</v>
      </c>
      <c r="G90" s="8">
        <f>SUM(G86:G89)</f>
        <v>989</v>
      </c>
      <c r="H90" s="22">
        <f t="shared" si="169"/>
        <v>0.53143471252015051</v>
      </c>
      <c r="I90" s="80">
        <f>SUM(C90,E90,G90)</f>
        <v>3253</v>
      </c>
      <c r="J90" s="670">
        <f>I90/($B90*3)</f>
        <v>0.58266165144187709</v>
      </c>
      <c r="K90" s="654">
        <f>SUM(K86:K89)</f>
        <v>859</v>
      </c>
      <c r="L90" s="669">
        <f t="shared" si="169"/>
        <v>0.46157979580870501</v>
      </c>
      <c r="M90" s="654">
        <f t="shared" ref="M90" si="180">SUM(M86:M89)</f>
        <v>1197</v>
      </c>
      <c r="N90" s="669">
        <f t="shared" si="170"/>
        <v>0.64320257925846325</v>
      </c>
      <c r="O90" s="654">
        <f t="shared" ref="O90" si="181">SUM(O86:O89)</f>
        <v>1119</v>
      </c>
      <c r="P90" s="669">
        <f t="shared" si="171"/>
        <v>0.6012896292315959</v>
      </c>
      <c r="Q90" s="80">
        <f>SUM(K90,M90,O90)</f>
        <v>3175</v>
      </c>
      <c r="R90" s="670">
        <f>Q90/($B90*3)</f>
        <v>0.56869066809958801</v>
      </c>
      <c r="S90" s="654">
        <f>SUM(S86:S89)</f>
        <v>1337</v>
      </c>
      <c r="T90" s="669">
        <f t="shared" si="178"/>
        <v>0.7184309511015583</v>
      </c>
      <c r="U90" s="654">
        <f t="shared" ref="U90" si="182">SUM(U86:U89)</f>
        <v>1696</v>
      </c>
      <c r="V90" s="669">
        <f t="shared" si="173"/>
        <v>0.91133799032778073</v>
      </c>
      <c r="W90" s="654">
        <f t="shared" ref="W90" si="183">SUM(W86:W89)</f>
        <v>1790</v>
      </c>
      <c r="X90" s="669">
        <f t="shared" si="174"/>
        <v>0.9618484685652875</v>
      </c>
      <c r="Y90" s="80">
        <f>SUM(S90,U90,W90)</f>
        <v>4823</v>
      </c>
      <c r="Z90" s="670">
        <f>Y90/($B90*3)</f>
        <v>0.86387246999820888</v>
      </c>
      <c r="AA90" s="654">
        <f>SUM(AA86:AA89)</f>
        <v>1127</v>
      </c>
      <c r="AB90" s="669">
        <f t="shared" si="179"/>
        <v>0.60558839333691561</v>
      </c>
      <c r="AC90" s="654">
        <f t="shared" ref="AC90" si="184">SUM(AC86:AC89)</f>
        <v>1101</v>
      </c>
      <c r="AD90" s="669">
        <f t="shared" si="176"/>
        <v>0.59161740999462653</v>
      </c>
      <c r="AE90" s="654">
        <f t="shared" ref="AE90" si="185">SUM(AE86:AE89)</f>
        <v>1394</v>
      </c>
      <c r="AF90" s="669">
        <f t="shared" si="177"/>
        <v>0.74905964535196135</v>
      </c>
      <c r="AG90" s="80">
        <f>SUM(AA90,AC90,AE90)</f>
        <v>3622</v>
      </c>
      <c r="AH90" s="670">
        <f>AG90/($B90*3)</f>
        <v>0.64875514956116787</v>
      </c>
    </row>
    <row r="92" spans="1:34" x14ac:dyDescent="0.25">
      <c r="A92" s="1301" t="s">
        <v>479</v>
      </c>
      <c r="B92" s="1241"/>
      <c r="C92" s="1241"/>
      <c r="D92" s="1241"/>
      <c r="E92" s="1241"/>
      <c r="F92" s="1241"/>
      <c r="G92" s="1241"/>
      <c r="H92" s="1241"/>
      <c r="I92" s="1241"/>
      <c r="J92" s="1241"/>
      <c r="K92" s="1241"/>
      <c r="L92" s="1241"/>
      <c r="M92" s="1241"/>
      <c r="N92" s="1241"/>
      <c r="O92" s="1241"/>
      <c r="P92" s="1241"/>
      <c r="Q92" s="1241"/>
      <c r="R92" s="1241"/>
      <c r="S92" s="1241"/>
      <c r="T92" s="1241"/>
      <c r="U92" s="1241"/>
      <c r="V92" s="1241"/>
      <c r="W92" s="1241"/>
      <c r="X92" s="1241"/>
      <c r="Y92" s="1241"/>
      <c r="Z92" s="1241"/>
    </row>
    <row r="93" spans="1:34" ht="24.75" thickBot="1" x14ac:dyDescent="0.3">
      <c r="A93" s="14" t="s">
        <v>14</v>
      </c>
      <c r="B93" s="12" t="s">
        <v>164</v>
      </c>
      <c r="C93" s="14" t="s">
        <v>461</v>
      </c>
      <c r="D93" s="15" t="s">
        <v>1</v>
      </c>
      <c r="E93" s="14" t="s">
        <v>462</v>
      </c>
      <c r="F93" s="15" t="s">
        <v>1</v>
      </c>
      <c r="G93" s="14" t="s">
        <v>463</v>
      </c>
      <c r="H93" s="15" t="s">
        <v>1</v>
      </c>
      <c r="I93" s="100" t="s">
        <v>426</v>
      </c>
      <c r="J93" s="13" t="s">
        <v>196</v>
      </c>
      <c r="K93" s="14" t="s">
        <v>464</v>
      </c>
      <c r="L93" s="15" t="s">
        <v>1</v>
      </c>
      <c r="M93" s="14" t="s">
        <v>465</v>
      </c>
      <c r="N93" s="15" t="s">
        <v>1</v>
      </c>
      <c r="O93" s="14" t="s">
        <v>466</v>
      </c>
      <c r="P93" s="15" t="s">
        <v>1</v>
      </c>
      <c r="Q93" s="100" t="s">
        <v>426</v>
      </c>
      <c r="R93" s="13" t="s">
        <v>196</v>
      </c>
      <c r="S93" s="14" t="s">
        <v>467</v>
      </c>
      <c r="T93" s="15" t="s">
        <v>1</v>
      </c>
      <c r="U93" s="14" t="s">
        <v>468</v>
      </c>
      <c r="V93" s="15" t="s">
        <v>1</v>
      </c>
      <c r="W93" s="14" t="s">
        <v>469</v>
      </c>
      <c r="X93" s="15" t="s">
        <v>1</v>
      </c>
      <c r="Y93" s="100" t="s">
        <v>426</v>
      </c>
      <c r="Z93" s="13" t="s">
        <v>196</v>
      </c>
      <c r="AA93" s="14" t="s">
        <v>470</v>
      </c>
      <c r="AB93" s="15" t="s">
        <v>1</v>
      </c>
      <c r="AC93" s="14" t="s">
        <v>471</v>
      </c>
      <c r="AD93" s="15" t="s">
        <v>1</v>
      </c>
      <c r="AE93" s="14" t="s">
        <v>472</v>
      </c>
      <c r="AF93" s="15" t="s">
        <v>1</v>
      </c>
      <c r="AG93" s="100" t="s">
        <v>426</v>
      </c>
      <c r="AH93" s="13" t="s">
        <v>196</v>
      </c>
    </row>
    <row r="94" spans="1:34" ht="16.5" thickTop="1" x14ac:dyDescent="0.25">
      <c r="A94" s="27" t="s">
        <v>52</v>
      </c>
      <c r="B94" s="604">
        <f>'CEO II V EDE'!B9</f>
        <v>120</v>
      </c>
      <c r="C94" s="105">
        <f>'CEO II V EDE'!C9</f>
        <v>54</v>
      </c>
      <c r="D94" s="19">
        <f t="shared" ref="D94:D102" si="186">C94/$B94</f>
        <v>0.45</v>
      </c>
      <c r="E94" s="105">
        <f>'CEO II V EDE'!D9</f>
        <v>98</v>
      </c>
      <c r="F94" s="19">
        <f>E94/$B94</f>
        <v>0.81666666666666665</v>
      </c>
      <c r="G94" s="105">
        <f>'CEO II V EDE'!E9</f>
        <v>167</v>
      </c>
      <c r="H94" s="19">
        <f>G94/$B94</f>
        <v>1.3916666666666666</v>
      </c>
      <c r="I94" s="77">
        <f t="shared" ref="I94:I102" si="187">SUM(C94,E94,G94)</f>
        <v>319</v>
      </c>
      <c r="J94" s="643">
        <f t="shared" ref="J94:J102" si="188">I94/($B94*3)</f>
        <v>0.88611111111111107</v>
      </c>
      <c r="K94" s="658">
        <f>'CEO II V EDE'!F9</f>
        <v>59</v>
      </c>
      <c r="L94" s="625">
        <f>K94/$B94</f>
        <v>0.49166666666666664</v>
      </c>
      <c r="M94" s="658">
        <f>'CEO II V EDE'!G9</f>
        <v>160</v>
      </c>
      <c r="N94" s="625">
        <f t="shared" ref="N94" si="189">M94/$B94</f>
        <v>1.3333333333333333</v>
      </c>
      <c r="O94" s="658">
        <f>'CEO II V EDE'!H9</f>
        <v>159</v>
      </c>
      <c r="P94" s="625">
        <f t="shared" ref="P94" si="190">O94/$B94</f>
        <v>1.325</v>
      </c>
      <c r="Q94" s="77">
        <f t="shared" ref="Q94:Q102" si="191">SUM(K94,M94,O94)</f>
        <v>378</v>
      </c>
      <c r="R94" s="643">
        <f t="shared" ref="R94:R102" si="192">Q94/($B94*3)</f>
        <v>1.05</v>
      </c>
      <c r="S94" s="658">
        <f>'CEO II V EDE'!I9</f>
        <v>94</v>
      </c>
      <c r="T94" s="625">
        <f>S94/$B94</f>
        <v>0.78333333333333333</v>
      </c>
      <c r="U94" s="658">
        <f>'CEO II V EDE'!J9</f>
        <v>196</v>
      </c>
      <c r="V94" s="625">
        <f t="shared" ref="V94" si="193">U94/$B94</f>
        <v>1.6333333333333333</v>
      </c>
      <c r="W94" s="658">
        <f>'CEO II V EDE'!K9</f>
        <v>154</v>
      </c>
      <c r="X94" s="625">
        <f t="shared" ref="X94" si="194">W94/$B94</f>
        <v>1.2833333333333334</v>
      </c>
      <c r="Y94" s="77">
        <f t="shared" ref="Y94:Y102" si="195">SUM(S94,U94,W94)</f>
        <v>444</v>
      </c>
      <c r="Z94" s="643">
        <f t="shared" ref="Z94:Z102" si="196">Y94/($B94*3)</f>
        <v>1.2333333333333334</v>
      </c>
      <c r="AA94" s="658">
        <f>'CEO II V EDE'!L9</f>
        <v>334</v>
      </c>
      <c r="AB94" s="625">
        <f>AA94/$B94</f>
        <v>2.7833333333333332</v>
      </c>
      <c r="AC94" s="658">
        <f>'CEO II V EDE'!M9</f>
        <v>313</v>
      </c>
      <c r="AD94" s="625">
        <f t="shared" ref="AD94" si="197">AC94/$B94</f>
        <v>2.6083333333333334</v>
      </c>
      <c r="AE94" s="658">
        <f>'CEO II V EDE'!N9</f>
        <v>416</v>
      </c>
      <c r="AF94" s="625">
        <f t="shared" ref="AF94" si="198">AE94/$B94</f>
        <v>3.4666666666666668</v>
      </c>
      <c r="AG94" s="77">
        <f t="shared" ref="AG94:AG102" si="199">SUM(AA94,AC94,AE94)</f>
        <v>1063</v>
      </c>
      <c r="AH94" s="643">
        <f t="shared" ref="AH94:AH102" si="200">AG94/($B94*3)</f>
        <v>2.9527777777777779</v>
      </c>
    </row>
    <row r="95" spans="1:34" x14ac:dyDescent="0.25">
      <c r="A95" s="119" t="s">
        <v>53</v>
      </c>
      <c r="B95" s="605" t="str">
        <f>'CEO II V EDE'!B10</f>
        <v>S/ meta</v>
      </c>
      <c r="C95" s="106">
        <f>'CEO II V EDE'!C10</f>
        <v>26</v>
      </c>
      <c r="D95" s="19" t="s">
        <v>190</v>
      </c>
      <c r="E95" s="106">
        <f>'CEO II V EDE'!D10</f>
        <v>42</v>
      </c>
      <c r="F95" s="19" t="s">
        <v>190</v>
      </c>
      <c r="G95" s="106">
        <f>'CEO II V EDE'!E10</f>
        <v>56</v>
      </c>
      <c r="H95" s="19" t="s">
        <v>190</v>
      </c>
      <c r="I95" s="108">
        <f t="shared" si="187"/>
        <v>124</v>
      </c>
      <c r="J95" s="643" t="e">
        <f t="shared" si="188"/>
        <v>#VALUE!</v>
      </c>
      <c r="K95" s="659">
        <f>'CEO II V EDE'!F10</f>
        <v>23</v>
      </c>
      <c r="L95" s="625" t="e">
        <f>K95/$B95</f>
        <v>#VALUE!</v>
      </c>
      <c r="M95" s="659">
        <f>'CEO II V EDE'!G10</f>
        <v>42</v>
      </c>
      <c r="N95" s="625" t="s">
        <v>190</v>
      </c>
      <c r="O95" s="659">
        <f>'CEO II V EDE'!H10</f>
        <v>52</v>
      </c>
      <c r="P95" s="625" t="s">
        <v>190</v>
      </c>
      <c r="Q95" s="108">
        <f t="shared" si="191"/>
        <v>117</v>
      </c>
      <c r="R95" s="643" t="e">
        <f t="shared" si="192"/>
        <v>#VALUE!</v>
      </c>
      <c r="S95" s="659">
        <f>'CEO II V EDE'!I10</f>
        <v>19</v>
      </c>
      <c r="T95" s="625" t="e">
        <f>S95/$B95</f>
        <v>#VALUE!</v>
      </c>
      <c r="U95" s="659">
        <f>'CEO II V EDE'!J10</f>
        <v>38</v>
      </c>
      <c r="V95" s="625" t="s">
        <v>190</v>
      </c>
      <c r="W95" s="659">
        <f>'CEO II V EDE'!K10</f>
        <v>45</v>
      </c>
      <c r="X95" s="625" t="s">
        <v>190</v>
      </c>
      <c r="Y95" s="108">
        <f t="shared" si="195"/>
        <v>102</v>
      </c>
      <c r="Z95" s="643" t="e">
        <f t="shared" si="196"/>
        <v>#VALUE!</v>
      </c>
      <c r="AA95" s="659">
        <f>'CEO II V EDE'!L10</f>
        <v>53</v>
      </c>
      <c r="AB95" s="625" t="e">
        <f>AA95/$B95</f>
        <v>#VALUE!</v>
      </c>
      <c r="AC95" s="659">
        <f>'CEO II V EDE'!M10</f>
        <v>52</v>
      </c>
      <c r="AD95" s="625" t="s">
        <v>190</v>
      </c>
      <c r="AE95" s="659">
        <f>'CEO II V EDE'!N10</f>
        <v>64</v>
      </c>
      <c r="AF95" s="625" t="s">
        <v>190</v>
      </c>
      <c r="AG95" s="108">
        <f t="shared" si="199"/>
        <v>169</v>
      </c>
      <c r="AH95" s="643" t="e">
        <f t="shared" si="200"/>
        <v>#VALUE!</v>
      </c>
    </row>
    <row r="96" spans="1:34" x14ac:dyDescent="0.25">
      <c r="A96" s="119" t="s">
        <v>54</v>
      </c>
      <c r="B96" s="605">
        <f>'CEO II V EDE'!B11</f>
        <v>80</v>
      </c>
      <c r="C96" s="106">
        <f>'CEO II V EDE'!C11</f>
        <v>37</v>
      </c>
      <c r="D96" s="19">
        <f t="shared" si="186"/>
        <v>0.46250000000000002</v>
      </c>
      <c r="E96" s="106">
        <f>'CEO II V EDE'!D11</f>
        <v>87</v>
      </c>
      <c r="F96" s="19">
        <f t="shared" ref="F96:F102" si="201">E96/$B96</f>
        <v>1.0874999999999999</v>
      </c>
      <c r="G96" s="106">
        <f>'CEO II V EDE'!E11</f>
        <v>72</v>
      </c>
      <c r="H96" s="19">
        <f t="shared" ref="H96:L102" si="202">G96/$B96</f>
        <v>0.9</v>
      </c>
      <c r="I96" s="108">
        <f t="shared" si="187"/>
        <v>196</v>
      </c>
      <c r="J96" s="643">
        <f t="shared" si="188"/>
        <v>0.81666666666666665</v>
      </c>
      <c r="K96" s="659">
        <f>'CEO II V EDE'!F11</f>
        <v>63</v>
      </c>
      <c r="L96" s="625">
        <f t="shared" si="202"/>
        <v>0.78749999999999998</v>
      </c>
      <c r="M96" s="659">
        <f>'CEO II V EDE'!G11</f>
        <v>45</v>
      </c>
      <c r="N96" s="625">
        <f t="shared" ref="N96:N102" si="203">M96/$B96</f>
        <v>0.5625</v>
      </c>
      <c r="O96" s="659">
        <f>'CEO II V EDE'!H11</f>
        <v>103</v>
      </c>
      <c r="P96" s="625">
        <f t="shared" ref="P96:P102" si="204">O96/$B96</f>
        <v>1.2875000000000001</v>
      </c>
      <c r="Q96" s="108">
        <f t="shared" si="191"/>
        <v>211</v>
      </c>
      <c r="R96" s="643">
        <f t="shared" si="192"/>
        <v>0.87916666666666665</v>
      </c>
      <c r="S96" s="659">
        <f>'CEO II V EDE'!I11</f>
        <v>124</v>
      </c>
      <c r="T96" s="625">
        <f t="shared" ref="T96:T102" si="205">S96/$B96</f>
        <v>1.55</v>
      </c>
      <c r="U96" s="659">
        <f>'CEO II V EDE'!J11</f>
        <v>271</v>
      </c>
      <c r="V96" s="625">
        <f t="shared" ref="V96:V102" si="206">U96/$B96</f>
        <v>3.3875000000000002</v>
      </c>
      <c r="W96" s="659">
        <f>'CEO II V EDE'!K11</f>
        <v>175</v>
      </c>
      <c r="X96" s="625">
        <f t="shared" ref="X96:X102" si="207">W96/$B96</f>
        <v>2.1875</v>
      </c>
      <c r="Y96" s="108">
        <f t="shared" si="195"/>
        <v>570</v>
      </c>
      <c r="Z96" s="643">
        <f t="shared" si="196"/>
        <v>2.375</v>
      </c>
      <c r="AA96" s="659">
        <f>'CEO II V EDE'!L11</f>
        <v>145</v>
      </c>
      <c r="AB96" s="625">
        <f t="shared" ref="AB96:AB102" si="208">AA96/$B96</f>
        <v>1.8125</v>
      </c>
      <c r="AC96" s="659">
        <f>'CEO II V EDE'!M11</f>
        <v>218</v>
      </c>
      <c r="AD96" s="625">
        <f t="shared" ref="AD96:AD102" si="209">AC96/$B96</f>
        <v>2.7250000000000001</v>
      </c>
      <c r="AE96" s="659">
        <f>'CEO II V EDE'!N11</f>
        <v>135</v>
      </c>
      <c r="AF96" s="625">
        <f t="shared" ref="AF96:AF102" si="210">AE96/$B96</f>
        <v>1.6875</v>
      </c>
      <c r="AG96" s="108">
        <f t="shared" si="199"/>
        <v>498</v>
      </c>
      <c r="AH96" s="643">
        <f t="shared" si="200"/>
        <v>2.0750000000000002</v>
      </c>
    </row>
    <row r="97" spans="1:34" x14ac:dyDescent="0.25">
      <c r="A97" s="119" t="s">
        <v>55</v>
      </c>
      <c r="B97" s="605">
        <f>'CEO II V EDE'!B12</f>
        <v>120</v>
      </c>
      <c r="C97" s="106">
        <f>'CEO II V EDE'!C12</f>
        <v>14</v>
      </c>
      <c r="D97" s="19">
        <f t="shared" si="186"/>
        <v>0.11666666666666667</v>
      </c>
      <c r="E97" s="106">
        <f>'CEO II V EDE'!D12</f>
        <v>12</v>
      </c>
      <c r="F97" s="19">
        <f t="shared" si="201"/>
        <v>0.1</v>
      </c>
      <c r="G97" s="106">
        <f>'CEO II V EDE'!E12</f>
        <v>19</v>
      </c>
      <c r="H97" s="19">
        <f t="shared" si="202"/>
        <v>0.15833333333333333</v>
      </c>
      <c r="I97" s="108">
        <f t="shared" si="187"/>
        <v>45</v>
      </c>
      <c r="J97" s="643">
        <f t="shared" si="188"/>
        <v>0.125</v>
      </c>
      <c r="K97" s="659">
        <f>'CEO II V EDE'!F12</f>
        <v>3</v>
      </c>
      <c r="L97" s="625">
        <f t="shared" si="202"/>
        <v>2.5000000000000001E-2</v>
      </c>
      <c r="M97" s="659">
        <f>'CEO II V EDE'!G12</f>
        <v>28</v>
      </c>
      <c r="N97" s="625">
        <f t="shared" si="203"/>
        <v>0.23333333333333334</v>
      </c>
      <c r="O97" s="659">
        <f>'CEO II V EDE'!H12</f>
        <v>31</v>
      </c>
      <c r="P97" s="625">
        <f t="shared" si="204"/>
        <v>0.25833333333333336</v>
      </c>
      <c r="Q97" s="108">
        <f t="shared" si="191"/>
        <v>62</v>
      </c>
      <c r="R97" s="643">
        <f t="shared" si="192"/>
        <v>0.17222222222222222</v>
      </c>
      <c r="S97" s="659">
        <f>'CEO II V EDE'!I12</f>
        <v>32</v>
      </c>
      <c r="T97" s="625">
        <f t="shared" si="205"/>
        <v>0.26666666666666666</v>
      </c>
      <c r="U97" s="659">
        <f>'CEO II V EDE'!J12</f>
        <v>26</v>
      </c>
      <c r="V97" s="625">
        <f t="shared" si="206"/>
        <v>0.21666666666666667</v>
      </c>
      <c r="W97" s="659">
        <f>'CEO II V EDE'!K12</f>
        <v>25</v>
      </c>
      <c r="X97" s="625">
        <f t="shared" si="207"/>
        <v>0.20833333333333334</v>
      </c>
      <c r="Y97" s="108">
        <f t="shared" si="195"/>
        <v>83</v>
      </c>
      <c r="Z97" s="643">
        <f t="shared" si="196"/>
        <v>0.23055555555555557</v>
      </c>
      <c r="AA97" s="659">
        <f>'CEO II V EDE'!L12</f>
        <v>27</v>
      </c>
      <c r="AB97" s="625">
        <f t="shared" si="208"/>
        <v>0.22500000000000001</v>
      </c>
      <c r="AC97" s="659">
        <f>'CEO II V EDE'!M12</f>
        <v>51</v>
      </c>
      <c r="AD97" s="625">
        <f t="shared" si="209"/>
        <v>0.42499999999999999</v>
      </c>
      <c r="AE97" s="659">
        <f>'CEO II V EDE'!N12</f>
        <v>45</v>
      </c>
      <c r="AF97" s="625">
        <f t="shared" si="210"/>
        <v>0.375</v>
      </c>
      <c r="AG97" s="108">
        <f t="shared" si="199"/>
        <v>123</v>
      </c>
      <c r="AH97" s="643">
        <f t="shared" si="200"/>
        <v>0.34166666666666667</v>
      </c>
    </row>
    <row r="98" spans="1:34" x14ac:dyDescent="0.25">
      <c r="A98" s="119" t="s">
        <v>56</v>
      </c>
      <c r="B98" s="605">
        <f>'CEO II V EDE'!B13</f>
        <v>80</v>
      </c>
      <c r="C98" s="106">
        <f>'CEO II V EDE'!C13</f>
        <v>147</v>
      </c>
      <c r="D98" s="19">
        <f t="shared" si="186"/>
        <v>1.8374999999999999</v>
      </c>
      <c r="E98" s="106">
        <f>'CEO II V EDE'!D13</f>
        <v>107</v>
      </c>
      <c r="F98" s="19">
        <f t="shared" si="201"/>
        <v>1.3374999999999999</v>
      </c>
      <c r="G98" s="106">
        <f>'CEO II V EDE'!E13</f>
        <v>89</v>
      </c>
      <c r="H98" s="19">
        <f t="shared" si="202"/>
        <v>1.1125</v>
      </c>
      <c r="I98" s="108">
        <f t="shared" si="187"/>
        <v>343</v>
      </c>
      <c r="J98" s="643">
        <f t="shared" si="188"/>
        <v>1.4291666666666667</v>
      </c>
      <c r="K98" s="659">
        <f>'CEO II V EDE'!F13</f>
        <v>71</v>
      </c>
      <c r="L98" s="625">
        <f t="shared" si="202"/>
        <v>0.88749999999999996</v>
      </c>
      <c r="M98" s="659">
        <f>'CEO II V EDE'!G13</f>
        <v>144</v>
      </c>
      <c r="N98" s="625">
        <f t="shared" si="203"/>
        <v>1.8</v>
      </c>
      <c r="O98" s="659">
        <f>'CEO II V EDE'!H13</f>
        <v>116</v>
      </c>
      <c r="P98" s="625">
        <f t="shared" si="204"/>
        <v>1.45</v>
      </c>
      <c r="Q98" s="108">
        <f t="shared" si="191"/>
        <v>331</v>
      </c>
      <c r="R98" s="643">
        <f t="shared" si="192"/>
        <v>1.3791666666666667</v>
      </c>
      <c r="S98" s="659">
        <f>'CEO II V EDE'!I13</f>
        <v>108</v>
      </c>
      <c r="T98" s="625">
        <f t="shared" si="205"/>
        <v>1.35</v>
      </c>
      <c r="U98" s="659">
        <f>'CEO II V EDE'!J13</f>
        <v>172</v>
      </c>
      <c r="V98" s="625">
        <f t="shared" si="206"/>
        <v>2.15</v>
      </c>
      <c r="W98" s="659">
        <f>'CEO II V EDE'!K13</f>
        <v>28</v>
      </c>
      <c r="X98" s="625">
        <f t="shared" si="207"/>
        <v>0.35</v>
      </c>
      <c r="Y98" s="108">
        <f t="shared" si="195"/>
        <v>308</v>
      </c>
      <c r="Z98" s="643">
        <f t="shared" si="196"/>
        <v>1.2833333333333334</v>
      </c>
      <c r="AA98" s="659">
        <f>'CEO II V EDE'!L13</f>
        <v>106</v>
      </c>
      <c r="AB98" s="625">
        <f t="shared" si="208"/>
        <v>1.325</v>
      </c>
      <c r="AC98" s="659">
        <f>'CEO II V EDE'!M13</f>
        <v>149</v>
      </c>
      <c r="AD98" s="625">
        <f t="shared" si="209"/>
        <v>1.8625</v>
      </c>
      <c r="AE98" s="659">
        <f>'CEO II V EDE'!N13</f>
        <v>141</v>
      </c>
      <c r="AF98" s="625">
        <f t="shared" si="210"/>
        <v>1.7625</v>
      </c>
      <c r="AG98" s="108">
        <f t="shared" si="199"/>
        <v>396</v>
      </c>
      <c r="AH98" s="643">
        <f t="shared" si="200"/>
        <v>1.65</v>
      </c>
    </row>
    <row r="99" spans="1:34" x14ac:dyDescent="0.25">
      <c r="A99" s="161" t="s">
        <v>57</v>
      </c>
      <c r="B99" s="605">
        <f>'CEO II V EDE'!B14</f>
        <v>360</v>
      </c>
      <c r="C99" s="106">
        <f>'CEO II V EDE'!C14</f>
        <v>152</v>
      </c>
      <c r="D99" s="19">
        <f t="shared" si="186"/>
        <v>0.42222222222222222</v>
      </c>
      <c r="E99" s="106">
        <f>'CEO II V EDE'!D14</f>
        <v>228</v>
      </c>
      <c r="F99" s="19">
        <f t="shared" si="201"/>
        <v>0.6333333333333333</v>
      </c>
      <c r="G99" s="106">
        <f>'CEO II V EDE'!E14</f>
        <v>357</v>
      </c>
      <c r="H99" s="19">
        <f t="shared" si="202"/>
        <v>0.9916666666666667</v>
      </c>
      <c r="I99" s="108">
        <f t="shared" si="187"/>
        <v>737</v>
      </c>
      <c r="J99" s="643">
        <f t="shared" si="188"/>
        <v>0.68240740740740746</v>
      </c>
      <c r="K99" s="659">
        <f>'CEO II V EDE'!F14</f>
        <v>129</v>
      </c>
      <c r="L99" s="625">
        <f t="shared" si="202"/>
        <v>0.35833333333333334</v>
      </c>
      <c r="M99" s="659">
        <f>'CEO II V EDE'!G14</f>
        <v>230</v>
      </c>
      <c r="N99" s="625">
        <f t="shared" si="203"/>
        <v>0.63888888888888884</v>
      </c>
      <c r="O99" s="659">
        <f>'CEO II V EDE'!H14</f>
        <v>218</v>
      </c>
      <c r="P99" s="625">
        <f t="shared" si="204"/>
        <v>0.60555555555555551</v>
      </c>
      <c r="Q99" s="108">
        <f t="shared" si="191"/>
        <v>577</v>
      </c>
      <c r="R99" s="643">
        <f t="shared" si="192"/>
        <v>0.53425925925925921</v>
      </c>
      <c r="S99" s="659">
        <f>'CEO II V EDE'!I14</f>
        <v>95</v>
      </c>
      <c r="T99" s="625">
        <f t="shared" si="205"/>
        <v>0.2638888888888889</v>
      </c>
      <c r="U99" s="659">
        <f>'CEO II V EDE'!J14</f>
        <v>142</v>
      </c>
      <c r="V99" s="625">
        <f t="shared" si="206"/>
        <v>0.39444444444444443</v>
      </c>
      <c r="W99" s="659">
        <f>'CEO II V EDE'!K14</f>
        <v>142</v>
      </c>
      <c r="X99" s="625">
        <f t="shared" si="207"/>
        <v>0.39444444444444443</v>
      </c>
      <c r="Y99" s="108">
        <f t="shared" si="195"/>
        <v>379</v>
      </c>
      <c r="Z99" s="643">
        <f t="shared" si="196"/>
        <v>0.35092592592592592</v>
      </c>
      <c r="AA99" s="659">
        <f>'CEO II V EDE'!L14</f>
        <v>178</v>
      </c>
      <c r="AB99" s="625">
        <f t="shared" si="208"/>
        <v>0.49444444444444446</v>
      </c>
      <c r="AC99" s="659">
        <f>'CEO II V EDE'!M14</f>
        <v>126</v>
      </c>
      <c r="AD99" s="625">
        <f t="shared" si="209"/>
        <v>0.35</v>
      </c>
      <c r="AE99" s="659">
        <f>'CEO II V EDE'!N14</f>
        <v>92</v>
      </c>
      <c r="AF99" s="625">
        <f t="shared" si="210"/>
        <v>0.25555555555555554</v>
      </c>
      <c r="AG99" s="108">
        <f t="shared" si="199"/>
        <v>396</v>
      </c>
      <c r="AH99" s="643">
        <f t="shared" si="200"/>
        <v>0.36666666666666664</v>
      </c>
    </row>
    <row r="100" spans="1:34" ht="24" x14ac:dyDescent="0.25">
      <c r="A100" s="161" t="s">
        <v>58</v>
      </c>
      <c r="B100" s="605">
        <f>'CEO II V EDE'!B15</f>
        <v>320</v>
      </c>
      <c r="C100" s="106">
        <f>'CEO II V EDE'!C15</f>
        <v>143</v>
      </c>
      <c r="D100" s="19">
        <f t="shared" si="186"/>
        <v>0.44687500000000002</v>
      </c>
      <c r="E100" s="106">
        <f>'CEO II V EDE'!D15</f>
        <v>353</v>
      </c>
      <c r="F100" s="19">
        <f t="shared" si="201"/>
        <v>1.1031249999999999</v>
      </c>
      <c r="G100" s="106">
        <f>'CEO II V EDE'!E15</f>
        <v>269</v>
      </c>
      <c r="H100" s="19">
        <f t="shared" si="202"/>
        <v>0.84062499999999996</v>
      </c>
      <c r="I100" s="108">
        <f t="shared" si="187"/>
        <v>765</v>
      </c>
      <c r="J100" s="643">
        <f t="shared" si="188"/>
        <v>0.796875</v>
      </c>
      <c r="K100" s="659">
        <f>'CEO II V EDE'!F15</f>
        <v>144</v>
      </c>
      <c r="L100" s="625">
        <f t="shared" si="202"/>
        <v>0.45</v>
      </c>
      <c r="M100" s="659">
        <f>'CEO II V EDE'!G15</f>
        <v>180</v>
      </c>
      <c r="N100" s="625">
        <f t="shared" si="203"/>
        <v>0.5625</v>
      </c>
      <c r="O100" s="659">
        <f>'CEO II V EDE'!H15</f>
        <v>187</v>
      </c>
      <c r="P100" s="625">
        <f t="shared" si="204"/>
        <v>0.58437499999999998</v>
      </c>
      <c r="Q100" s="108">
        <f t="shared" si="191"/>
        <v>511</v>
      </c>
      <c r="R100" s="643">
        <f t="shared" si="192"/>
        <v>0.53229166666666672</v>
      </c>
      <c r="S100" s="659">
        <f>'CEO II V EDE'!I15</f>
        <v>126</v>
      </c>
      <c r="T100" s="625">
        <f t="shared" si="205"/>
        <v>0.39374999999999999</v>
      </c>
      <c r="U100" s="659">
        <f>'CEO II V EDE'!J15</f>
        <v>141</v>
      </c>
      <c r="V100" s="625">
        <f t="shared" si="206"/>
        <v>0.44062499999999999</v>
      </c>
      <c r="W100" s="659">
        <f>'CEO II V EDE'!K15</f>
        <v>215</v>
      </c>
      <c r="X100" s="625">
        <f t="shared" si="207"/>
        <v>0.671875</v>
      </c>
      <c r="Y100" s="108">
        <f t="shared" si="195"/>
        <v>482</v>
      </c>
      <c r="Z100" s="643">
        <f t="shared" si="196"/>
        <v>0.50208333333333333</v>
      </c>
      <c r="AA100" s="659">
        <f>'CEO II V EDE'!L15</f>
        <v>208</v>
      </c>
      <c r="AB100" s="625">
        <f t="shared" si="208"/>
        <v>0.65</v>
      </c>
      <c r="AC100" s="659">
        <f>'CEO II V EDE'!M15</f>
        <v>187</v>
      </c>
      <c r="AD100" s="625">
        <f t="shared" si="209"/>
        <v>0.58437499999999998</v>
      </c>
      <c r="AE100" s="659">
        <f>'CEO II V EDE'!N15</f>
        <v>113</v>
      </c>
      <c r="AF100" s="625">
        <f t="shared" si="210"/>
        <v>0.35312500000000002</v>
      </c>
      <c r="AG100" s="108">
        <f t="shared" si="199"/>
        <v>508</v>
      </c>
      <c r="AH100" s="643">
        <f t="shared" si="200"/>
        <v>0.52916666666666667</v>
      </c>
    </row>
    <row r="101" spans="1:34" ht="24.75" thickBot="1" x14ac:dyDescent="0.3">
      <c r="A101" s="120" t="s">
        <v>59</v>
      </c>
      <c r="B101" s="606">
        <f>'CEO II V EDE'!B16</f>
        <v>40</v>
      </c>
      <c r="C101" s="111">
        <f>'CEO II V EDE'!C16</f>
        <v>31</v>
      </c>
      <c r="D101" s="121">
        <f t="shared" si="186"/>
        <v>0.77500000000000002</v>
      </c>
      <c r="E101" s="111">
        <f>'CEO II V EDE'!D16</f>
        <v>67</v>
      </c>
      <c r="F101" s="121">
        <f t="shared" si="201"/>
        <v>1.675</v>
      </c>
      <c r="G101" s="111">
        <f>'CEO II V EDE'!E16</f>
        <v>119</v>
      </c>
      <c r="H101" s="121">
        <f t="shared" si="202"/>
        <v>2.9750000000000001</v>
      </c>
      <c r="I101" s="113">
        <f t="shared" si="187"/>
        <v>217</v>
      </c>
      <c r="J101" s="642">
        <f t="shared" si="188"/>
        <v>1.8083333333333333</v>
      </c>
      <c r="K101" s="660">
        <f>'CEO II V EDE'!F16</f>
        <v>19</v>
      </c>
      <c r="L101" s="624">
        <f t="shared" si="202"/>
        <v>0.47499999999999998</v>
      </c>
      <c r="M101" s="660">
        <f>'CEO II V EDE'!G16</f>
        <v>52</v>
      </c>
      <c r="N101" s="624">
        <f t="shared" si="203"/>
        <v>1.3</v>
      </c>
      <c r="O101" s="660">
        <f>'CEO II V EDE'!H16</f>
        <v>58</v>
      </c>
      <c r="P101" s="624">
        <f t="shared" si="204"/>
        <v>1.45</v>
      </c>
      <c r="Q101" s="113">
        <f t="shared" si="191"/>
        <v>129</v>
      </c>
      <c r="R101" s="642">
        <f t="shared" si="192"/>
        <v>1.075</v>
      </c>
      <c r="S101" s="660">
        <f>'CEO II V EDE'!I16</f>
        <v>15</v>
      </c>
      <c r="T101" s="624">
        <f t="shared" si="205"/>
        <v>0.375</v>
      </c>
      <c r="U101" s="660">
        <f>'CEO II V EDE'!J16</f>
        <v>22</v>
      </c>
      <c r="V101" s="624">
        <f t="shared" si="206"/>
        <v>0.55000000000000004</v>
      </c>
      <c r="W101" s="660">
        <f>'CEO II V EDE'!K16</f>
        <v>19</v>
      </c>
      <c r="X101" s="624">
        <f t="shared" si="207"/>
        <v>0.47499999999999998</v>
      </c>
      <c r="Y101" s="113">
        <f t="shared" si="195"/>
        <v>56</v>
      </c>
      <c r="Z101" s="642">
        <f t="shared" si="196"/>
        <v>0.46666666666666667</v>
      </c>
      <c r="AA101" s="660">
        <f>'CEO II V EDE'!L16</f>
        <v>24</v>
      </c>
      <c r="AB101" s="624">
        <f t="shared" si="208"/>
        <v>0.6</v>
      </c>
      <c r="AC101" s="660">
        <f>'CEO II V EDE'!M16</f>
        <v>23</v>
      </c>
      <c r="AD101" s="624">
        <f t="shared" si="209"/>
        <v>0.57499999999999996</v>
      </c>
      <c r="AE101" s="660">
        <f>'CEO II V EDE'!N16</f>
        <v>23</v>
      </c>
      <c r="AF101" s="624">
        <f t="shared" si="210"/>
        <v>0.57499999999999996</v>
      </c>
      <c r="AG101" s="113">
        <f t="shared" si="199"/>
        <v>70</v>
      </c>
      <c r="AH101" s="642">
        <f t="shared" si="200"/>
        <v>0.58333333333333337</v>
      </c>
    </row>
    <row r="102" spans="1:34" ht="16.5" thickBot="1" x14ac:dyDescent="0.3">
      <c r="A102" s="6" t="s">
        <v>365</v>
      </c>
      <c r="B102" s="671">
        <f>SUM(B94:B101)</f>
        <v>1120</v>
      </c>
      <c r="C102" s="8">
        <f>SUM(C94:C101)</f>
        <v>604</v>
      </c>
      <c r="D102" s="22">
        <f t="shared" si="186"/>
        <v>0.53928571428571426</v>
      </c>
      <c r="E102" s="8">
        <f>SUM(E94:E101)</f>
        <v>994</v>
      </c>
      <c r="F102" s="22">
        <f t="shared" si="201"/>
        <v>0.88749999999999996</v>
      </c>
      <c r="G102" s="8">
        <f>SUM(G94:G101)</f>
        <v>1148</v>
      </c>
      <c r="H102" s="22">
        <f t="shared" si="202"/>
        <v>1.0249999999999999</v>
      </c>
      <c r="I102" s="80">
        <f t="shared" si="187"/>
        <v>2746</v>
      </c>
      <c r="J102" s="670">
        <f t="shared" si="188"/>
        <v>0.81726190476190474</v>
      </c>
      <c r="K102" s="654">
        <f>SUM(K94:K101)</f>
        <v>511</v>
      </c>
      <c r="L102" s="669">
        <f t="shared" si="202"/>
        <v>0.45624999999999999</v>
      </c>
      <c r="M102" s="654">
        <f t="shared" ref="M102" si="211">SUM(M94:M101)</f>
        <v>881</v>
      </c>
      <c r="N102" s="669">
        <f t="shared" si="203"/>
        <v>0.78660714285714284</v>
      </c>
      <c r="O102" s="654">
        <f t="shared" ref="O102" si="212">SUM(O94:O101)</f>
        <v>924</v>
      </c>
      <c r="P102" s="669">
        <f t="shared" si="204"/>
        <v>0.82499999999999996</v>
      </c>
      <c r="Q102" s="80">
        <f t="shared" si="191"/>
        <v>2316</v>
      </c>
      <c r="R102" s="670">
        <f t="shared" si="192"/>
        <v>0.68928571428571428</v>
      </c>
      <c r="S102" s="654">
        <f>SUM(S94:S101)</f>
        <v>613</v>
      </c>
      <c r="T102" s="669">
        <f t="shared" si="205"/>
        <v>0.54732142857142863</v>
      </c>
      <c r="U102" s="654">
        <f t="shared" ref="U102" si="213">SUM(U94:U101)</f>
        <v>1008</v>
      </c>
      <c r="V102" s="669">
        <f t="shared" si="206"/>
        <v>0.9</v>
      </c>
      <c r="W102" s="654">
        <f t="shared" ref="W102" si="214">SUM(W94:W101)</f>
        <v>803</v>
      </c>
      <c r="X102" s="669">
        <f t="shared" si="207"/>
        <v>0.71696428571428572</v>
      </c>
      <c r="Y102" s="80">
        <f t="shared" si="195"/>
        <v>2424</v>
      </c>
      <c r="Z102" s="670">
        <f t="shared" si="196"/>
        <v>0.72142857142857142</v>
      </c>
      <c r="AA102" s="654">
        <f>SUM(AA94:AA101)</f>
        <v>1075</v>
      </c>
      <c r="AB102" s="669">
        <f t="shared" si="208"/>
        <v>0.9598214285714286</v>
      </c>
      <c r="AC102" s="654">
        <f t="shared" ref="AC102" si="215">SUM(AC94:AC101)</f>
        <v>1119</v>
      </c>
      <c r="AD102" s="669">
        <f t="shared" si="209"/>
        <v>0.99910714285714286</v>
      </c>
      <c r="AE102" s="654">
        <f t="shared" ref="AE102" si="216">SUM(AE94:AE101)</f>
        <v>1029</v>
      </c>
      <c r="AF102" s="669">
        <f t="shared" si="210"/>
        <v>0.91874999999999996</v>
      </c>
      <c r="AG102" s="80">
        <f t="shared" si="199"/>
        <v>3223</v>
      </c>
      <c r="AH102" s="670">
        <f t="shared" si="200"/>
        <v>0.95922619047619051</v>
      </c>
    </row>
    <row r="104" spans="1:34" x14ac:dyDescent="0.25">
      <c r="A104" s="1301" t="s">
        <v>480</v>
      </c>
      <c r="B104" s="1241"/>
      <c r="C104" s="1241"/>
      <c r="D104" s="1241"/>
      <c r="E104" s="1241"/>
      <c r="F104" s="1241"/>
      <c r="G104" s="1241"/>
      <c r="H104" s="1241"/>
      <c r="I104" s="1241"/>
      <c r="J104" s="1241"/>
      <c r="K104" s="1241"/>
      <c r="L104" s="1241"/>
      <c r="M104" s="1241"/>
      <c r="N104" s="1241"/>
      <c r="O104" s="1241"/>
      <c r="P104" s="1241"/>
      <c r="Q104" s="1241"/>
      <c r="R104" s="1241"/>
      <c r="S104" s="1241"/>
      <c r="T104" s="1241"/>
      <c r="U104" s="1241"/>
      <c r="V104" s="1241"/>
      <c r="W104" s="1241"/>
      <c r="X104" s="1241"/>
      <c r="Y104" s="1241"/>
      <c r="Z104" s="1241"/>
    </row>
    <row r="105" spans="1:34" ht="24.75" thickBot="1" x14ac:dyDescent="0.3">
      <c r="A105" s="14" t="s">
        <v>14</v>
      </c>
      <c r="B105" s="12" t="s">
        <v>164</v>
      </c>
      <c r="C105" s="14" t="s">
        <v>461</v>
      </c>
      <c r="D105" s="15" t="s">
        <v>1</v>
      </c>
      <c r="E105" s="14" t="s">
        <v>462</v>
      </c>
      <c r="F105" s="15" t="s">
        <v>1</v>
      </c>
      <c r="G105" s="14" t="s">
        <v>463</v>
      </c>
      <c r="H105" s="15" t="s">
        <v>1</v>
      </c>
      <c r="I105" s="100" t="s">
        <v>426</v>
      </c>
      <c r="J105" s="13" t="s">
        <v>196</v>
      </c>
      <c r="K105" s="14" t="s">
        <v>464</v>
      </c>
      <c r="L105" s="15" t="s">
        <v>1</v>
      </c>
      <c r="M105" s="14" t="s">
        <v>465</v>
      </c>
      <c r="N105" s="15" t="s">
        <v>1</v>
      </c>
      <c r="O105" s="14" t="s">
        <v>466</v>
      </c>
      <c r="P105" s="15" t="s">
        <v>1</v>
      </c>
      <c r="Q105" s="100" t="s">
        <v>426</v>
      </c>
      <c r="R105" s="13" t="s">
        <v>196</v>
      </c>
      <c r="S105" s="14" t="s">
        <v>467</v>
      </c>
      <c r="T105" s="15" t="s">
        <v>1</v>
      </c>
      <c r="U105" s="14" t="s">
        <v>468</v>
      </c>
      <c r="V105" s="15" t="s">
        <v>1</v>
      </c>
      <c r="W105" s="14" t="s">
        <v>469</v>
      </c>
      <c r="X105" s="15" t="s">
        <v>1</v>
      </c>
      <c r="Y105" s="100" t="s">
        <v>426</v>
      </c>
      <c r="Z105" s="13" t="s">
        <v>196</v>
      </c>
      <c r="AA105" s="14" t="s">
        <v>470</v>
      </c>
      <c r="AB105" s="15" t="s">
        <v>1</v>
      </c>
      <c r="AC105" s="14" t="s">
        <v>471</v>
      </c>
      <c r="AD105" s="15" t="s">
        <v>1</v>
      </c>
      <c r="AE105" s="14" t="s">
        <v>472</v>
      </c>
      <c r="AF105" s="15" t="s">
        <v>1</v>
      </c>
      <c r="AG105" s="100" t="s">
        <v>426</v>
      </c>
      <c r="AH105" s="13" t="s">
        <v>196</v>
      </c>
    </row>
    <row r="106" spans="1:34" ht="16.5" thickTop="1" x14ac:dyDescent="0.25">
      <c r="A106" s="88" t="s">
        <v>8</v>
      </c>
      <c r="B106" s="604">
        <f>'AMA_UBS V Medeiros'!B9</f>
        <v>576</v>
      </c>
      <c r="C106" s="105">
        <f>'AMA_UBS V Medeiros'!C9</f>
        <v>438</v>
      </c>
      <c r="D106" s="19">
        <f t="shared" ref="D106:D112" si="217">C106/$B106</f>
        <v>0.76041666666666663</v>
      </c>
      <c r="E106" s="105">
        <f>'AMA_UBS V Medeiros'!D9</f>
        <v>387</v>
      </c>
      <c r="F106" s="19">
        <f t="shared" ref="F106:F112" si="218">E106/$B106</f>
        <v>0.671875</v>
      </c>
      <c r="G106" s="105">
        <f>'AMA_UBS V Medeiros'!E9</f>
        <v>351</v>
      </c>
      <c r="H106" s="19">
        <f t="shared" ref="H106:L112" si="219">G106/$B106</f>
        <v>0.609375</v>
      </c>
      <c r="I106" s="77">
        <f t="shared" ref="I106:I112" si="220">SUM(C106,E106,G106)</f>
        <v>1176</v>
      </c>
      <c r="J106" s="643">
        <f t="shared" ref="J106:J112" si="221">I106/($B106*3)</f>
        <v>0.68055555555555558</v>
      </c>
      <c r="K106" s="658">
        <f>'AMA_UBS V Medeiros'!F9</f>
        <v>198</v>
      </c>
      <c r="L106" s="625">
        <f t="shared" si="219"/>
        <v>0.34375</v>
      </c>
      <c r="M106" s="658">
        <f>'AMA_UBS V Medeiros'!G9</f>
        <v>186</v>
      </c>
      <c r="N106" s="625">
        <f t="shared" ref="N106:N112" si="222">M106/$B106</f>
        <v>0.32291666666666669</v>
      </c>
      <c r="O106" s="658">
        <f>'AMA_UBS V Medeiros'!H9</f>
        <v>201</v>
      </c>
      <c r="P106" s="625">
        <f t="shared" ref="P106:P112" si="223">O106/$B106</f>
        <v>0.34895833333333331</v>
      </c>
      <c r="Q106" s="77">
        <f t="shared" ref="Q106:Q112" si="224">SUM(K106,M106,O106)</f>
        <v>585</v>
      </c>
      <c r="R106" s="643">
        <f t="shared" ref="R106:R112" si="225">Q106/($B106*3)</f>
        <v>0.33854166666666669</v>
      </c>
      <c r="S106" s="658">
        <f>'AMA_UBS V Medeiros'!I9</f>
        <v>418</v>
      </c>
      <c r="T106" s="625">
        <f t="shared" ref="T106:T112" si="226">S106/$B106</f>
        <v>0.72569444444444442</v>
      </c>
      <c r="U106" s="658">
        <f>'AMA_UBS V Medeiros'!J9</f>
        <v>434</v>
      </c>
      <c r="V106" s="625">
        <f t="shared" ref="V106:V112" si="227">U106/$B106</f>
        <v>0.75347222222222221</v>
      </c>
      <c r="W106" s="658">
        <f>'AMA_UBS V Medeiros'!K9</f>
        <v>456</v>
      </c>
      <c r="X106" s="625">
        <f t="shared" ref="X106:X112" si="228">W106/$B106</f>
        <v>0.79166666666666663</v>
      </c>
      <c r="Y106" s="77">
        <f t="shared" ref="Y106:Y112" si="229">SUM(S106,U106,W106)</f>
        <v>1308</v>
      </c>
      <c r="Z106" s="643">
        <f t="shared" ref="Z106:Z112" si="230">Y106/($B106*3)</f>
        <v>0.75694444444444442</v>
      </c>
      <c r="AA106" s="658">
        <f>'AMA_UBS V Medeiros'!L9</f>
        <v>459</v>
      </c>
      <c r="AB106" s="625">
        <f t="shared" ref="AB106:AB112" si="231">AA106/$B106</f>
        <v>0.796875</v>
      </c>
      <c r="AC106" s="658">
        <f>'AMA_UBS V Medeiros'!M9</f>
        <v>482</v>
      </c>
      <c r="AD106" s="625">
        <f t="shared" ref="AD106:AD112" si="232">AC106/$B106</f>
        <v>0.83680555555555558</v>
      </c>
      <c r="AE106" s="658">
        <f>'AMA_UBS V Medeiros'!N9</f>
        <v>420</v>
      </c>
      <c r="AF106" s="625">
        <f t="shared" ref="AF106:AF112" si="233">AE106/$B106</f>
        <v>0.72916666666666663</v>
      </c>
      <c r="AG106" s="77">
        <f t="shared" ref="AG106:AG112" si="234">SUM(AA106,AC106,AE106)</f>
        <v>1361</v>
      </c>
      <c r="AH106" s="643">
        <f t="shared" ref="AH106:AH112" si="235">AG106/($B106*3)</f>
        <v>0.7876157407407407</v>
      </c>
    </row>
    <row r="107" spans="1:34" x14ac:dyDescent="0.25">
      <c r="A107" s="88" t="s">
        <v>9</v>
      </c>
      <c r="B107" s="605">
        <f>'AMA_UBS V Medeiros'!B10</f>
        <v>2016</v>
      </c>
      <c r="C107" s="106">
        <f>'AMA_UBS V Medeiros'!C10</f>
        <v>875</v>
      </c>
      <c r="D107" s="117">
        <f t="shared" si="217"/>
        <v>0.43402777777777779</v>
      </c>
      <c r="E107" s="106">
        <f>'AMA_UBS V Medeiros'!D10</f>
        <v>704</v>
      </c>
      <c r="F107" s="117">
        <f t="shared" si="218"/>
        <v>0.34920634920634919</v>
      </c>
      <c r="G107" s="106">
        <f>'AMA_UBS V Medeiros'!E10</f>
        <v>614</v>
      </c>
      <c r="H107" s="117">
        <f t="shared" si="219"/>
        <v>0.30456349206349204</v>
      </c>
      <c r="I107" s="108">
        <f t="shared" si="220"/>
        <v>2193</v>
      </c>
      <c r="J107" s="641">
        <f t="shared" si="221"/>
        <v>0.36259920634920634</v>
      </c>
      <c r="K107" s="659">
        <f>'AMA_UBS V Medeiros'!F10</f>
        <v>200</v>
      </c>
      <c r="L107" s="623">
        <f t="shared" si="219"/>
        <v>9.9206349206349201E-2</v>
      </c>
      <c r="M107" s="659">
        <f>'AMA_UBS V Medeiros'!G10</f>
        <v>196</v>
      </c>
      <c r="N107" s="623">
        <f t="shared" si="222"/>
        <v>9.7222222222222224E-2</v>
      </c>
      <c r="O107" s="659">
        <f>'AMA_UBS V Medeiros'!H10</f>
        <v>228</v>
      </c>
      <c r="P107" s="623">
        <f t="shared" si="223"/>
        <v>0.1130952380952381</v>
      </c>
      <c r="Q107" s="108">
        <f t="shared" si="224"/>
        <v>624</v>
      </c>
      <c r="R107" s="641">
        <f t="shared" si="225"/>
        <v>0.10317460317460317</v>
      </c>
      <c r="S107" s="659">
        <f>'AMA_UBS V Medeiros'!I10</f>
        <v>866</v>
      </c>
      <c r="T107" s="623">
        <f t="shared" si="226"/>
        <v>0.42956349206349204</v>
      </c>
      <c r="U107" s="659">
        <f>'AMA_UBS V Medeiros'!J10</f>
        <v>868</v>
      </c>
      <c r="V107" s="623">
        <f t="shared" si="227"/>
        <v>0.43055555555555558</v>
      </c>
      <c r="W107" s="659">
        <f>'AMA_UBS V Medeiros'!K10</f>
        <v>849</v>
      </c>
      <c r="X107" s="623">
        <f t="shared" si="228"/>
        <v>0.42113095238095238</v>
      </c>
      <c r="Y107" s="108">
        <f t="shared" si="229"/>
        <v>2583</v>
      </c>
      <c r="Z107" s="641">
        <f t="shared" si="230"/>
        <v>0.42708333333333331</v>
      </c>
      <c r="AA107" s="659">
        <f>'AMA_UBS V Medeiros'!L10</f>
        <v>844</v>
      </c>
      <c r="AB107" s="623">
        <f t="shared" si="231"/>
        <v>0.41865079365079366</v>
      </c>
      <c r="AC107" s="659">
        <f>'AMA_UBS V Medeiros'!M10</f>
        <v>1085</v>
      </c>
      <c r="AD107" s="623">
        <f t="shared" si="232"/>
        <v>0.53819444444444442</v>
      </c>
      <c r="AE107" s="659">
        <f>'AMA_UBS V Medeiros'!N10</f>
        <v>1005</v>
      </c>
      <c r="AF107" s="623">
        <f t="shared" si="233"/>
        <v>0.49851190476190477</v>
      </c>
      <c r="AG107" s="108">
        <f t="shared" si="234"/>
        <v>2934</v>
      </c>
      <c r="AH107" s="641">
        <f t="shared" si="235"/>
        <v>0.48511904761904762</v>
      </c>
    </row>
    <row r="108" spans="1:34" x14ac:dyDescent="0.25">
      <c r="A108" s="88" t="s">
        <v>10</v>
      </c>
      <c r="B108" s="605">
        <f>'AMA_UBS V Medeiros'!B11</f>
        <v>1315</v>
      </c>
      <c r="C108" s="106">
        <f>'AMA_UBS V Medeiros'!C11</f>
        <v>925</v>
      </c>
      <c r="D108" s="117">
        <f t="shared" si="217"/>
        <v>0.70342205323193918</v>
      </c>
      <c r="E108" s="106">
        <f>'AMA_UBS V Medeiros'!D11</f>
        <v>1080</v>
      </c>
      <c r="F108" s="117">
        <f t="shared" si="218"/>
        <v>0.82129277566539927</v>
      </c>
      <c r="G108" s="106">
        <f>'AMA_UBS V Medeiros'!E11</f>
        <v>1196</v>
      </c>
      <c r="H108" s="117">
        <f t="shared" si="219"/>
        <v>0.90950570342205328</v>
      </c>
      <c r="I108" s="108">
        <f t="shared" si="220"/>
        <v>3201</v>
      </c>
      <c r="J108" s="641">
        <f t="shared" si="221"/>
        <v>0.81140684410646391</v>
      </c>
      <c r="K108" s="659">
        <f>'AMA_UBS V Medeiros'!F11</f>
        <v>1128</v>
      </c>
      <c r="L108" s="623">
        <f t="shared" si="219"/>
        <v>0.85779467680608368</v>
      </c>
      <c r="M108" s="659">
        <f>'AMA_UBS V Medeiros'!G11</f>
        <v>1173</v>
      </c>
      <c r="N108" s="623">
        <f t="shared" si="222"/>
        <v>0.89201520912547527</v>
      </c>
      <c r="O108" s="659">
        <f>'AMA_UBS V Medeiros'!H11</f>
        <v>1161</v>
      </c>
      <c r="P108" s="623">
        <f t="shared" si="223"/>
        <v>0.88288973384030422</v>
      </c>
      <c r="Q108" s="108">
        <f t="shared" si="224"/>
        <v>3462</v>
      </c>
      <c r="R108" s="641">
        <f t="shared" si="225"/>
        <v>0.87756653992395439</v>
      </c>
      <c r="S108" s="659">
        <f>'AMA_UBS V Medeiros'!I11</f>
        <v>800</v>
      </c>
      <c r="T108" s="623">
        <f t="shared" si="226"/>
        <v>0.60836501901140683</v>
      </c>
      <c r="U108" s="659">
        <f>'AMA_UBS V Medeiros'!J11</f>
        <v>1123</v>
      </c>
      <c r="V108" s="623">
        <f t="shared" si="227"/>
        <v>0.85399239543726235</v>
      </c>
      <c r="W108" s="659">
        <f>'AMA_UBS V Medeiros'!K11</f>
        <v>989</v>
      </c>
      <c r="X108" s="623">
        <f t="shared" si="228"/>
        <v>0.75209125475285166</v>
      </c>
      <c r="Y108" s="108">
        <f t="shared" si="229"/>
        <v>2912</v>
      </c>
      <c r="Z108" s="641">
        <f t="shared" si="230"/>
        <v>0.73814955640050695</v>
      </c>
      <c r="AA108" s="659">
        <f>'AMA_UBS V Medeiros'!L11</f>
        <v>801</v>
      </c>
      <c r="AB108" s="623">
        <f t="shared" si="231"/>
        <v>0.60912547528517114</v>
      </c>
      <c r="AC108" s="659">
        <f>'AMA_UBS V Medeiros'!M11</f>
        <v>1127</v>
      </c>
      <c r="AD108" s="623">
        <f t="shared" si="232"/>
        <v>0.85703422053231937</v>
      </c>
      <c r="AE108" s="659">
        <f>'AMA_UBS V Medeiros'!N11</f>
        <v>1130</v>
      </c>
      <c r="AF108" s="623">
        <f t="shared" si="233"/>
        <v>0.85931558935361219</v>
      </c>
      <c r="AG108" s="108">
        <f t="shared" si="234"/>
        <v>3058</v>
      </c>
      <c r="AH108" s="641">
        <f t="shared" si="235"/>
        <v>0.77515842839036753</v>
      </c>
    </row>
    <row r="109" spans="1:34" x14ac:dyDescent="0.25">
      <c r="A109" s="88" t="s">
        <v>11</v>
      </c>
      <c r="B109" s="605">
        <f>'AMA_UBS V Medeiros'!B13</f>
        <v>526</v>
      </c>
      <c r="C109" s="106">
        <f>'AMA_UBS V Medeiros'!C13</f>
        <v>314</v>
      </c>
      <c r="D109" s="117">
        <f t="shared" si="217"/>
        <v>0.59695817490494296</v>
      </c>
      <c r="E109" s="106">
        <f>'AMA_UBS V Medeiros'!D13</f>
        <v>336</v>
      </c>
      <c r="F109" s="117">
        <f t="shared" si="218"/>
        <v>0.63878326996197721</v>
      </c>
      <c r="G109" s="106">
        <f>'AMA_UBS V Medeiros'!E13</f>
        <v>508</v>
      </c>
      <c r="H109" s="117">
        <f t="shared" si="219"/>
        <v>0.96577946768060841</v>
      </c>
      <c r="I109" s="108">
        <f t="shared" si="220"/>
        <v>1158</v>
      </c>
      <c r="J109" s="641">
        <f t="shared" si="221"/>
        <v>0.73384030418250945</v>
      </c>
      <c r="K109" s="659">
        <f>'AMA_UBS V Medeiros'!F13</f>
        <v>334</v>
      </c>
      <c r="L109" s="623">
        <f t="shared" si="219"/>
        <v>0.63498098859315588</v>
      </c>
      <c r="M109" s="659">
        <f>'AMA_UBS V Medeiros'!G13</f>
        <v>411</v>
      </c>
      <c r="N109" s="623">
        <f t="shared" si="222"/>
        <v>0.78136882129277563</v>
      </c>
      <c r="O109" s="659">
        <f>'AMA_UBS V Medeiros'!H13</f>
        <v>418</v>
      </c>
      <c r="P109" s="623">
        <f t="shared" si="223"/>
        <v>0.79467680608365021</v>
      </c>
      <c r="Q109" s="108">
        <f t="shared" si="224"/>
        <v>1163</v>
      </c>
      <c r="R109" s="641">
        <f t="shared" si="225"/>
        <v>0.73700887198986054</v>
      </c>
      <c r="S109" s="659">
        <f>'AMA_UBS V Medeiros'!I13</f>
        <v>145</v>
      </c>
      <c r="T109" s="623">
        <f t="shared" si="226"/>
        <v>0.27566539923954375</v>
      </c>
      <c r="U109" s="659">
        <f>'AMA_UBS V Medeiros'!J13</f>
        <v>220</v>
      </c>
      <c r="V109" s="623">
        <f t="shared" si="227"/>
        <v>0.41825095057034223</v>
      </c>
      <c r="W109" s="659">
        <f>'AMA_UBS V Medeiros'!K13</f>
        <v>316</v>
      </c>
      <c r="X109" s="623">
        <f t="shared" si="228"/>
        <v>0.60076045627376429</v>
      </c>
      <c r="Y109" s="108">
        <f t="shared" si="229"/>
        <v>681</v>
      </c>
      <c r="Z109" s="641">
        <f t="shared" si="230"/>
        <v>0.43155893536121676</v>
      </c>
      <c r="AA109" s="659">
        <f>'AMA_UBS V Medeiros'!L13</f>
        <v>295</v>
      </c>
      <c r="AB109" s="623">
        <f t="shared" si="231"/>
        <v>0.56083650190114065</v>
      </c>
      <c r="AC109" s="659">
        <f>'AMA_UBS V Medeiros'!M13</f>
        <v>446</v>
      </c>
      <c r="AD109" s="623">
        <f t="shared" si="232"/>
        <v>0.84790874524714832</v>
      </c>
      <c r="AE109" s="659">
        <f>'AMA_UBS V Medeiros'!N13</f>
        <v>380</v>
      </c>
      <c r="AF109" s="623">
        <f t="shared" si="233"/>
        <v>0.72243346007604559</v>
      </c>
      <c r="AG109" s="108">
        <f t="shared" si="234"/>
        <v>1121</v>
      </c>
      <c r="AH109" s="641">
        <f t="shared" si="235"/>
        <v>0.71039290240811148</v>
      </c>
    </row>
    <row r="110" spans="1:34" x14ac:dyDescent="0.25">
      <c r="A110" s="88" t="s">
        <v>12</v>
      </c>
      <c r="B110" s="605">
        <f>'AMA_UBS V Medeiros'!B15</f>
        <v>125</v>
      </c>
      <c r="C110" s="106">
        <f>'AMA_UBS V Medeiros'!C15</f>
        <v>243</v>
      </c>
      <c r="D110" s="117">
        <f t="shared" si="217"/>
        <v>1.944</v>
      </c>
      <c r="E110" s="106">
        <f>'AMA_UBS V Medeiros'!D15</f>
        <v>198</v>
      </c>
      <c r="F110" s="117">
        <f t="shared" si="218"/>
        <v>1.5840000000000001</v>
      </c>
      <c r="G110" s="106">
        <f>'AMA_UBS V Medeiros'!E15</f>
        <v>191</v>
      </c>
      <c r="H110" s="117">
        <f t="shared" si="219"/>
        <v>1.528</v>
      </c>
      <c r="I110" s="108">
        <f t="shared" si="220"/>
        <v>632</v>
      </c>
      <c r="J110" s="641">
        <f t="shared" si="221"/>
        <v>1.6853333333333333</v>
      </c>
      <c r="K110" s="659">
        <f>'AMA_UBS V Medeiros'!F15</f>
        <v>118</v>
      </c>
      <c r="L110" s="623">
        <f t="shared" si="219"/>
        <v>0.94399999999999995</v>
      </c>
      <c r="M110" s="659">
        <f>'AMA_UBS V Medeiros'!G15</f>
        <v>159</v>
      </c>
      <c r="N110" s="623">
        <f t="shared" si="222"/>
        <v>1.272</v>
      </c>
      <c r="O110" s="659">
        <f>'AMA_UBS V Medeiros'!H15</f>
        <v>218</v>
      </c>
      <c r="P110" s="623">
        <f t="shared" si="223"/>
        <v>1.744</v>
      </c>
      <c r="Q110" s="108">
        <f t="shared" si="224"/>
        <v>495</v>
      </c>
      <c r="R110" s="641">
        <f t="shared" si="225"/>
        <v>1.32</v>
      </c>
      <c r="S110" s="659">
        <f>'AMA_UBS V Medeiros'!I15</f>
        <v>201</v>
      </c>
      <c r="T110" s="623">
        <f t="shared" si="226"/>
        <v>1.6080000000000001</v>
      </c>
      <c r="U110" s="659">
        <f>'AMA_UBS V Medeiros'!J15</f>
        <v>249</v>
      </c>
      <c r="V110" s="623">
        <f t="shared" si="227"/>
        <v>1.992</v>
      </c>
      <c r="W110" s="659">
        <f>'AMA_UBS V Medeiros'!K15</f>
        <v>25</v>
      </c>
      <c r="X110" s="623">
        <f t="shared" si="228"/>
        <v>0.2</v>
      </c>
      <c r="Y110" s="108">
        <f t="shared" si="229"/>
        <v>475</v>
      </c>
      <c r="Z110" s="641">
        <f t="shared" si="230"/>
        <v>1.2666666666666666</v>
      </c>
      <c r="AA110" s="659">
        <f>'AMA_UBS V Medeiros'!L15</f>
        <v>176</v>
      </c>
      <c r="AB110" s="623">
        <f t="shared" si="231"/>
        <v>1.4079999999999999</v>
      </c>
      <c r="AC110" s="659">
        <f>'AMA_UBS V Medeiros'!M15</f>
        <v>223</v>
      </c>
      <c r="AD110" s="623">
        <f t="shared" si="232"/>
        <v>1.784</v>
      </c>
      <c r="AE110" s="659">
        <f>'AMA_UBS V Medeiros'!N15</f>
        <v>195</v>
      </c>
      <c r="AF110" s="623">
        <f t="shared" si="233"/>
        <v>1.56</v>
      </c>
      <c r="AG110" s="108">
        <f t="shared" si="234"/>
        <v>594</v>
      </c>
      <c r="AH110" s="641">
        <f t="shared" si="235"/>
        <v>1.5840000000000001</v>
      </c>
    </row>
    <row r="111" spans="1:34" ht="16.5" thickBot="1" x14ac:dyDescent="0.3">
      <c r="A111" s="110" t="s">
        <v>13</v>
      </c>
      <c r="B111" s="606">
        <f>'AMA_UBS V Medeiros'!B16</f>
        <v>659</v>
      </c>
      <c r="C111" s="111">
        <f>'AMA_UBS V Medeiros'!C16</f>
        <v>374</v>
      </c>
      <c r="D111" s="121">
        <f t="shared" si="217"/>
        <v>0.56752655538694996</v>
      </c>
      <c r="E111" s="111">
        <f>'AMA_UBS V Medeiros'!D16</f>
        <v>403</v>
      </c>
      <c r="F111" s="121">
        <f t="shared" si="218"/>
        <v>0.61153262518968132</v>
      </c>
      <c r="G111" s="111">
        <f>'AMA_UBS V Medeiros'!E16</f>
        <v>571</v>
      </c>
      <c r="H111" s="121">
        <f t="shared" si="219"/>
        <v>0.866464339908953</v>
      </c>
      <c r="I111" s="113">
        <f t="shared" si="220"/>
        <v>1348</v>
      </c>
      <c r="J111" s="642">
        <f t="shared" si="221"/>
        <v>0.68184117349519469</v>
      </c>
      <c r="K111" s="660">
        <f>'AMA_UBS V Medeiros'!F16</f>
        <v>404</v>
      </c>
      <c r="L111" s="624">
        <f t="shared" si="219"/>
        <v>0.61305007587253413</v>
      </c>
      <c r="M111" s="660">
        <f>'AMA_UBS V Medeiros'!G16</f>
        <v>446</v>
      </c>
      <c r="N111" s="624">
        <f t="shared" si="222"/>
        <v>0.67678300455235207</v>
      </c>
      <c r="O111" s="660">
        <f>'AMA_UBS V Medeiros'!H16</f>
        <v>464</v>
      </c>
      <c r="P111" s="624">
        <f t="shared" si="223"/>
        <v>0.70409711684370258</v>
      </c>
      <c r="Q111" s="113">
        <f t="shared" si="224"/>
        <v>1314</v>
      </c>
      <c r="R111" s="642">
        <f t="shared" si="225"/>
        <v>0.66464339908952963</v>
      </c>
      <c r="S111" s="660">
        <f>'AMA_UBS V Medeiros'!I16</f>
        <v>367</v>
      </c>
      <c r="T111" s="624">
        <f t="shared" si="226"/>
        <v>0.55690440060698032</v>
      </c>
      <c r="U111" s="660">
        <f>'AMA_UBS V Medeiros'!J16</f>
        <v>520</v>
      </c>
      <c r="V111" s="624">
        <f t="shared" si="227"/>
        <v>0.7890743550834598</v>
      </c>
      <c r="W111" s="660">
        <f>'AMA_UBS V Medeiros'!K16</f>
        <v>382</v>
      </c>
      <c r="X111" s="624">
        <f t="shared" si="228"/>
        <v>0.5796661608497724</v>
      </c>
      <c r="Y111" s="113">
        <f t="shared" si="229"/>
        <v>1269</v>
      </c>
      <c r="Z111" s="642">
        <f t="shared" si="230"/>
        <v>0.64188163884673743</v>
      </c>
      <c r="AA111" s="660">
        <f>'AMA_UBS V Medeiros'!L16</f>
        <v>428</v>
      </c>
      <c r="AB111" s="624">
        <f t="shared" si="231"/>
        <v>0.64946889226100146</v>
      </c>
      <c r="AC111" s="660">
        <f>'AMA_UBS V Medeiros'!M16</f>
        <v>406</v>
      </c>
      <c r="AD111" s="624">
        <f t="shared" si="232"/>
        <v>0.61608497723823974</v>
      </c>
      <c r="AE111" s="660">
        <f>'AMA_UBS V Medeiros'!N16</f>
        <v>406</v>
      </c>
      <c r="AF111" s="624">
        <f t="shared" si="233"/>
        <v>0.61608497723823974</v>
      </c>
      <c r="AG111" s="113">
        <f t="shared" si="234"/>
        <v>1240</v>
      </c>
      <c r="AH111" s="642">
        <f t="shared" si="235"/>
        <v>0.62721294891249368</v>
      </c>
    </row>
    <row r="112" spans="1:34" ht="16.5" thickBot="1" x14ac:dyDescent="0.3">
      <c r="A112" s="6" t="s">
        <v>313</v>
      </c>
      <c r="B112" s="671">
        <f>SUM(B106:B111)</f>
        <v>5217</v>
      </c>
      <c r="C112" s="8">
        <f>SUM(C106:C111)</f>
        <v>3169</v>
      </c>
      <c r="D112" s="22">
        <f t="shared" si="217"/>
        <v>0.60743722445850101</v>
      </c>
      <c r="E112" s="8">
        <f>SUM(E106:E111)</f>
        <v>3108</v>
      </c>
      <c r="F112" s="22">
        <f t="shared" si="218"/>
        <v>0.5957446808510638</v>
      </c>
      <c r="G112" s="8">
        <f>SUM(G106:G111)</f>
        <v>3431</v>
      </c>
      <c r="H112" s="22">
        <f t="shared" si="219"/>
        <v>0.65765765765765771</v>
      </c>
      <c r="I112" s="80">
        <f t="shared" si="220"/>
        <v>9708</v>
      </c>
      <c r="J112" s="670">
        <f t="shared" si="221"/>
        <v>0.62027985432240751</v>
      </c>
      <c r="K112" s="654">
        <f>SUM(K106:K111)</f>
        <v>2382</v>
      </c>
      <c r="L112" s="669">
        <f t="shared" si="219"/>
        <v>0.45658424381828638</v>
      </c>
      <c r="M112" s="654">
        <f t="shared" ref="M112" si="236">SUM(M106:M111)</f>
        <v>2571</v>
      </c>
      <c r="N112" s="669">
        <f t="shared" si="222"/>
        <v>0.4928119608970673</v>
      </c>
      <c r="O112" s="654">
        <f t="shared" ref="O112" si="237">SUM(O106:O111)</f>
        <v>2690</v>
      </c>
      <c r="P112" s="669">
        <f t="shared" si="223"/>
        <v>0.51562200498370714</v>
      </c>
      <c r="Q112" s="80">
        <f t="shared" si="224"/>
        <v>7643</v>
      </c>
      <c r="R112" s="670">
        <f t="shared" si="225"/>
        <v>0.48833940323302027</v>
      </c>
      <c r="S112" s="654">
        <f>SUM(S106:S111)</f>
        <v>2797</v>
      </c>
      <c r="T112" s="669">
        <f t="shared" si="226"/>
        <v>0.53613187655740846</v>
      </c>
      <c r="U112" s="654">
        <f t="shared" ref="U112" si="238">SUM(U106:U111)</f>
        <v>3414</v>
      </c>
      <c r="V112" s="669">
        <f t="shared" si="227"/>
        <v>0.65439907993099478</v>
      </c>
      <c r="W112" s="654">
        <f t="shared" ref="W112" si="239">SUM(W106:W111)</f>
        <v>3017</v>
      </c>
      <c r="X112" s="669">
        <f t="shared" si="228"/>
        <v>0.57830170596128039</v>
      </c>
      <c r="Y112" s="80">
        <f t="shared" si="229"/>
        <v>9228</v>
      </c>
      <c r="Z112" s="670">
        <f t="shared" si="230"/>
        <v>0.58961088748322787</v>
      </c>
      <c r="AA112" s="654">
        <f>SUM(AA106:AA111)</f>
        <v>3003</v>
      </c>
      <c r="AB112" s="669">
        <f t="shared" si="231"/>
        <v>0.5756181713628522</v>
      </c>
      <c r="AC112" s="654">
        <f t="shared" ref="AC112" si="240">SUM(AC106:AC111)</f>
        <v>3769</v>
      </c>
      <c r="AD112" s="669">
        <f t="shared" si="232"/>
        <v>0.72244585010542461</v>
      </c>
      <c r="AE112" s="654">
        <f t="shared" ref="AE112" si="241">SUM(AE106:AE111)</f>
        <v>3536</v>
      </c>
      <c r="AF112" s="669">
        <f t="shared" si="233"/>
        <v>0.67778416714586931</v>
      </c>
      <c r="AG112" s="80">
        <f t="shared" si="234"/>
        <v>10308</v>
      </c>
      <c r="AH112" s="670">
        <f t="shared" si="235"/>
        <v>0.65861606287138197</v>
      </c>
    </row>
    <row r="114" spans="1:34" x14ac:dyDescent="0.25">
      <c r="A114" s="1301" t="s">
        <v>481</v>
      </c>
      <c r="B114" s="1241"/>
      <c r="C114" s="1241"/>
      <c r="D114" s="1241"/>
      <c r="E114" s="1241"/>
      <c r="F114" s="1241"/>
      <c r="G114" s="1241"/>
      <c r="H114" s="1241"/>
      <c r="I114" s="1241"/>
      <c r="J114" s="1241"/>
      <c r="K114" s="1241"/>
      <c r="L114" s="1241"/>
      <c r="M114" s="1241"/>
      <c r="N114" s="1241"/>
      <c r="O114" s="1241"/>
      <c r="P114" s="1241"/>
      <c r="Q114" s="1241"/>
      <c r="R114" s="1241"/>
      <c r="S114" s="1241"/>
      <c r="T114" s="1241"/>
      <c r="U114" s="1241"/>
      <c r="V114" s="1241"/>
      <c r="W114" s="1241"/>
      <c r="X114" s="1241"/>
      <c r="Y114" s="1241"/>
      <c r="Z114" s="1241"/>
    </row>
    <row r="115" spans="1:34" ht="24.75" thickBot="1" x14ac:dyDescent="0.3">
      <c r="A115" s="14" t="s">
        <v>14</v>
      </c>
      <c r="B115" s="12" t="s">
        <v>164</v>
      </c>
      <c r="C115" s="14" t="s">
        <v>461</v>
      </c>
      <c r="D115" s="15" t="s">
        <v>1</v>
      </c>
      <c r="E115" s="14" t="s">
        <v>462</v>
      </c>
      <c r="F115" s="15" t="s">
        <v>1</v>
      </c>
      <c r="G115" s="14" t="s">
        <v>463</v>
      </c>
      <c r="H115" s="15" t="s">
        <v>1</v>
      </c>
      <c r="I115" s="100" t="s">
        <v>426</v>
      </c>
      <c r="J115" s="13" t="s">
        <v>196</v>
      </c>
      <c r="K115" s="14" t="s">
        <v>464</v>
      </c>
      <c r="L115" s="15" t="s">
        <v>1</v>
      </c>
      <c r="M115" s="14" t="s">
        <v>465</v>
      </c>
      <c r="N115" s="15" t="s">
        <v>1</v>
      </c>
      <c r="O115" s="14" t="s">
        <v>466</v>
      </c>
      <c r="P115" s="15" t="s">
        <v>1</v>
      </c>
      <c r="Q115" s="100" t="s">
        <v>426</v>
      </c>
      <c r="R115" s="13" t="s">
        <v>196</v>
      </c>
      <c r="S115" s="14" t="s">
        <v>467</v>
      </c>
      <c r="T115" s="15" t="s">
        <v>1</v>
      </c>
      <c r="U115" s="14" t="s">
        <v>468</v>
      </c>
      <c r="V115" s="15" t="s">
        <v>1</v>
      </c>
      <c r="W115" s="14" t="s">
        <v>469</v>
      </c>
      <c r="X115" s="15" t="s">
        <v>1</v>
      </c>
      <c r="Y115" s="100" t="s">
        <v>426</v>
      </c>
      <c r="Z115" s="13" t="s">
        <v>196</v>
      </c>
      <c r="AA115" s="14" t="s">
        <v>470</v>
      </c>
      <c r="AB115" s="15" t="s">
        <v>1</v>
      </c>
      <c r="AC115" s="14" t="s">
        <v>471</v>
      </c>
      <c r="AD115" s="15" t="s">
        <v>1</v>
      </c>
      <c r="AE115" s="14" t="s">
        <v>472</v>
      </c>
      <c r="AF115" s="15" t="s">
        <v>1</v>
      </c>
      <c r="AG115" s="100" t="s">
        <v>426</v>
      </c>
      <c r="AH115" s="13" t="s">
        <v>196</v>
      </c>
    </row>
    <row r="116" spans="1:34" ht="16.5" thickTop="1" x14ac:dyDescent="0.25">
      <c r="A116" s="88" t="s">
        <v>8</v>
      </c>
      <c r="B116" s="604">
        <f>'UBS Izolina Mazzei'!B9</f>
        <v>864</v>
      </c>
      <c r="C116" s="105">
        <f>'UBS Izolina Mazzei'!C9</f>
        <v>269</v>
      </c>
      <c r="D116" s="19">
        <f t="shared" ref="D116:D124" si="242">C116/$B116</f>
        <v>0.31134259259259262</v>
      </c>
      <c r="E116" s="105">
        <f>'UBS Izolina Mazzei'!D9</f>
        <v>349</v>
      </c>
      <c r="F116" s="19">
        <f t="shared" ref="F116:F124" si="243">E116/$B116</f>
        <v>0.40393518518518517</v>
      </c>
      <c r="G116" s="105">
        <f>'UBS Izolina Mazzei'!E9</f>
        <v>412</v>
      </c>
      <c r="H116" s="19">
        <f t="shared" ref="H116:L124" si="244">G116/$B116</f>
        <v>0.47685185185185186</v>
      </c>
      <c r="I116" s="77">
        <f t="shared" ref="I116:I124" si="245">SUM(C116,E116,G116)</f>
        <v>1030</v>
      </c>
      <c r="J116" s="643">
        <f t="shared" ref="J116:J124" si="246">I116/($B116*3)</f>
        <v>0.39737654320987653</v>
      </c>
      <c r="K116" s="658">
        <f>'UBS Izolina Mazzei'!F9</f>
        <v>174</v>
      </c>
      <c r="L116" s="625">
        <f t="shared" si="244"/>
        <v>0.2013888888888889</v>
      </c>
      <c r="M116" s="658">
        <f>'UBS Izolina Mazzei'!G9</f>
        <v>205</v>
      </c>
      <c r="N116" s="625">
        <f t="shared" ref="N116:N124" si="247">M116/$B116</f>
        <v>0.23726851851851852</v>
      </c>
      <c r="O116" s="658">
        <f>'UBS Izolina Mazzei'!H9</f>
        <v>209</v>
      </c>
      <c r="P116" s="625">
        <f t="shared" ref="P116:P124" si="248">O116/$B116</f>
        <v>0.24189814814814814</v>
      </c>
      <c r="Q116" s="77">
        <f t="shared" ref="Q116:Q124" si="249">SUM(K116,M116,O116)</f>
        <v>588</v>
      </c>
      <c r="R116" s="643">
        <f t="shared" ref="R116:R124" si="250">Q116/($B116*3)</f>
        <v>0.22685185185185186</v>
      </c>
      <c r="S116" s="658">
        <f>'UBS Izolina Mazzei'!I9</f>
        <v>379</v>
      </c>
      <c r="T116" s="625">
        <f t="shared" ref="T116:T124" si="251">S116/$B116</f>
        <v>0.43865740740740738</v>
      </c>
      <c r="U116" s="658">
        <f>'UBS Izolina Mazzei'!J9</f>
        <v>409</v>
      </c>
      <c r="V116" s="625">
        <f t="shared" ref="V116:V124" si="252">U116/$B116</f>
        <v>0.47337962962962965</v>
      </c>
      <c r="W116" s="658">
        <f>'UBS Izolina Mazzei'!K9</f>
        <v>424</v>
      </c>
      <c r="X116" s="625">
        <f t="shared" ref="X116:X124" si="253">W116/$B116</f>
        <v>0.49074074074074076</v>
      </c>
      <c r="Y116" s="77">
        <f t="shared" ref="Y116:Y124" si="254">SUM(S116,U116,W116)</f>
        <v>1212</v>
      </c>
      <c r="Z116" s="643">
        <f t="shared" ref="Z116:Z124" si="255">Y116/($B116*3)</f>
        <v>0.46759259259259262</v>
      </c>
      <c r="AA116" s="658">
        <f>'UBS Izolina Mazzei'!L9</f>
        <v>362</v>
      </c>
      <c r="AB116" s="625">
        <f t="shared" ref="AB116:AB124" si="256">AA116/$B116</f>
        <v>0.41898148148148145</v>
      </c>
      <c r="AC116" s="658">
        <f>'UBS Izolina Mazzei'!M9</f>
        <v>419</v>
      </c>
      <c r="AD116" s="625">
        <f t="shared" ref="AD116:AD124" si="257">AC116/$B116</f>
        <v>0.48495370370370372</v>
      </c>
      <c r="AE116" s="658">
        <f>'UBS Izolina Mazzei'!N9</f>
        <v>513</v>
      </c>
      <c r="AF116" s="625">
        <f t="shared" ref="AF116:AF124" si="258">AE116/$B116</f>
        <v>0.59375</v>
      </c>
      <c r="AG116" s="77">
        <f t="shared" ref="AG116:AG124" si="259">SUM(AA116,AC116,AE116)</f>
        <v>1294</v>
      </c>
      <c r="AH116" s="643">
        <f t="shared" ref="AH116:AH124" si="260">AG116/($B116*3)</f>
        <v>0.49922839506172839</v>
      </c>
    </row>
    <row r="117" spans="1:34" x14ac:dyDescent="0.25">
      <c r="A117" s="88" t="s">
        <v>9</v>
      </c>
      <c r="B117" s="605">
        <f>'UBS Izolina Mazzei'!B10</f>
        <v>3024</v>
      </c>
      <c r="C117" s="106">
        <f>'UBS Izolina Mazzei'!C10</f>
        <v>500</v>
      </c>
      <c r="D117" s="117">
        <f t="shared" si="242"/>
        <v>0.16534391534391535</v>
      </c>
      <c r="E117" s="106">
        <f>'UBS Izolina Mazzei'!D10</f>
        <v>850</v>
      </c>
      <c r="F117" s="117">
        <f t="shared" si="243"/>
        <v>0.2810846560846561</v>
      </c>
      <c r="G117" s="106">
        <f>'UBS Izolina Mazzei'!E10</f>
        <v>1046</v>
      </c>
      <c r="H117" s="117">
        <f t="shared" si="244"/>
        <v>0.34589947089947087</v>
      </c>
      <c r="I117" s="108">
        <f t="shared" si="245"/>
        <v>2396</v>
      </c>
      <c r="J117" s="641">
        <f t="shared" si="246"/>
        <v>0.26410934744268078</v>
      </c>
      <c r="K117" s="659">
        <f>'UBS Izolina Mazzei'!F10</f>
        <v>267</v>
      </c>
      <c r="L117" s="623">
        <f t="shared" si="244"/>
        <v>8.8293650793650799E-2</v>
      </c>
      <c r="M117" s="659">
        <f>'UBS Izolina Mazzei'!G10</f>
        <v>411</v>
      </c>
      <c r="N117" s="623">
        <f t="shared" si="247"/>
        <v>0.1359126984126984</v>
      </c>
      <c r="O117" s="659">
        <f>'UBS Izolina Mazzei'!H10</f>
        <v>425</v>
      </c>
      <c r="P117" s="623">
        <f t="shared" si="248"/>
        <v>0.14054232804232805</v>
      </c>
      <c r="Q117" s="108">
        <f t="shared" si="249"/>
        <v>1103</v>
      </c>
      <c r="R117" s="641">
        <f t="shared" si="250"/>
        <v>0.12158289241622575</v>
      </c>
      <c r="S117" s="659">
        <f>'UBS Izolina Mazzei'!I10</f>
        <v>770</v>
      </c>
      <c r="T117" s="623">
        <f t="shared" si="251"/>
        <v>0.25462962962962965</v>
      </c>
      <c r="U117" s="659">
        <f>'UBS Izolina Mazzei'!J10</f>
        <v>919</v>
      </c>
      <c r="V117" s="623">
        <f t="shared" si="252"/>
        <v>0.3039021164021164</v>
      </c>
      <c r="W117" s="659">
        <f>'UBS Izolina Mazzei'!K10</f>
        <v>909</v>
      </c>
      <c r="X117" s="623">
        <f t="shared" si="253"/>
        <v>0.30059523809523808</v>
      </c>
      <c r="Y117" s="108">
        <f t="shared" si="254"/>
        <v>2598</v>
      </c>
      <c r="Z117" s="641">
        <f t="shared" si="255"/>
        <v>0.28637566137566139</v>
      </c>
      <c r="AA117" s="659">
        <f>'UBS Izolina Mazzei'!L10</f>
        <v>813</v>
      </c>
      <c r="AB117" s="623">
        <f t="shared" si="256"/>
        <v>0.26884920634920634</v>
      </c>
      <c r="AC117" s="659">
        <f>'UBS Izolina Mazzei'!M10</f>
        <v>1036</v>
      </c>
      <c r="AD117" s="623">
        <f t="shared" si="257"/>
        <v>0.34259259259259262</v>
      </c>
      <c r="AE117" s="659">
        <f>'UBS Izolina Mazzei'!N10</f>
        <v>1255</v>
      </c>
      <c r="AF117" s="623">
        <f t="shared" si="258"/>
        <v>0.4150132275132275</v>
      </c>
      <c r="AG117" s="108">
        <f t="shared" si="259"/>
        <v>3104</v>
      </c>
      <c r="AH117" s="641">
        <f t="shared" si="260"/>
        <v>0.3421516754850088</v>
      </c>
    </row>
    <row r="118" spans="1:34" x14ac:dyDescent="0.25">
      <c r="A118" s="88" t="s">
        <v>10</v>
      </c>
      <c r="B118" s="605">
        <f>'UBS Izolina Mazzei'!B11</f>
        <v>1052</v>
      </c>
      <c r="C118" s="106">
        <f>'UBS Izolina Mazzei'!C11</f>
        <v>272</v>
      </c>
      <c r="D118" s="117">
        <f t="shared" si="242"/>
        <v>0.2585551330798479</v>
      </c>
      <c r="E118" s="106">
        <f>'UBS Izolina Mazzei'!D11</f>
        <v>864</v>
      </c>
      <c r="F118" s="117">
        <f t="shared" si="243"/>
        <v>0.82129277566539927</v>
      </c>
      <c r="G118" s="106">
        <f>'UBS Izolina Mazzei'!E11</f>
        <v>757</v>
      </c>
      <c r="H118" s="117">
        <f t="shared" si="244"/>
        <v>0.71958174904942962</v>
      </c>
      <c r="I118" s="108">
        <f t="shared" si="245"/>
        <v>1893</v>
      </c>
      <c r="J118" s="641">
        <f t="shared" si="246"/>
        <v>0.59980988593155893</v>
      </c>
      <c r="K118" s="659">
        <f>'UBS Izolina Mazzei'!F11</f>
        <v>938</v>
      </c>
      <c r="L118" s="623">
        <f t="shared" si="244"/>
        <v>0.89163498098859317</v>
      </c>
      <c r="M118" s="659">
        <f>'UBS Izolina Mazzei'!G11</f>
        <v>968</v>
      </c>
      <c r="N118" s="623">
        <f t="shared" si="247"/>
        <v>0.92015209125475284</v>
      </c>
      <c r="O118" s="659">
        <f>'UBS Izolina Mazzei'!H11</f>
        <v>644</v>
      </c>
      <c r="P118" s="623">
        <f t="shared" si="248"/>
        <v>0.61216730038022815</v>
      </c>
      <c r="Q118" s="108">
        <f t="shared" si="249"/>
        <v>2550</v>
      </c>
      <c r="R118" s="641">
        <f t="shared" si="250"/>
        <v>0.80798479087452468</v>
      </c>
      <c r="S118" s="659">
        <f>'UBS Izolina Mazzei'!I11</f>
        <v>637</v>
      </c>
      <c r="T118" s="623">
        <f t="shared" si="251"/>
        <v>0.60551330798479086</v>
      </c>
      <c r="U118" s="659">
        <f>'UBS Izolina Mazzei'!J11</f>
        <v>648</v>
      </c>
      <c r="V118" s="623">
        <f t="shared" si="252"/>
        <v>0.61596958174904948</v>
      </c>
      <c r="W118" s="659">
        <f>'UBS Izolina Mazzei'!K11</f>
        <v>668</v>
      </c>
      <c r="X118" s="623">
        <f t="shared" si="253"/>
        <v>0.63498098859315588</v>
      </c>
      <c r="Y118" s="108">
        <f t="shared" si="254"/>
        <v>1953</v>
      </c>
      <c r="Z118" s="641">
        <f t="shared" si="255"/>
        <v>0.61882129277566544</v>
      </c>
      <c r="AA118" s="659">
        <f>'UBS Izolina Mazzei'!L11</f>
        <v>710</v>
      </c>
      <c r="AB118" s="623">
        <f t="shared" si="256"/>
        <v>0.67490494296577952</v>
      </c>
      <c r="AC118" s="659">
        <f>'UBS Izolina Mazzei'!M11</f>
        <v>555</v>
      </c>
      <c r="AD118" s="623">
        <f t="shared" si="257"/>
        <v>0.52756653992395441</v>
      </c>
      <c r="AE118" s="659">
        <f>'UBS Izolina Mazzei'!N11</f>
        <v>778</v>
      </c>
      <c r="AF118" s="623">
        <f t="shared" si="258"/>
        <v>0.73954372623574149</v>
      </c>
      <c r="AG118" s="108">
        <f t="shared" si="259"/>
        <v>2043</v>
      </c>
      <c r="AH118" s="641">
        <f t="shared" si="260"/>
        <v>0.64733840304182511</v>
      </c>
    </row>
    <row r="119" spans="1:34" x14ac:dyDescent="0.25">
      <c r="A119" s="88" t="s">
        <v>42</v>
      </c>
      <c r="B119" s="605">
        <f>'UBS Izolina Mazzei'!B12</f>
        <v>526</v>
      </c>
      <c r="C119" s="106">
        <f>'UBS Izolina Mazzei'!C12</f>
        <v>287</v>
      </c>
      <c r="D119" s="117">
        <f t="shared" si="242"/>
        <v>0.54562737642585546</v>
      </c>
      <c r="E119" s="106">
        <f>'UBS Izolina Mazzei'!D12</f>
        <v>271</v>
      </c>
      <c r="F119" s="117">
        <f t="shared" si="243"/>
        <v>0.51520912547528519</v>
      </c>
      <c r="G119" s="106">
        <f>'UBS Izolina Mazzei'!E12</f>
        <v>326</v>
      </c>
      <c r="H119" s="117">
        <f t="shared" si="244"/>
        <v>0.61977186311787069</v>
      </c>
      <c r="I119" s="108">
        <f t="shared" si="245"/>
        <v>884</v>
      </c>
      <c r="J119" s="641">
        <f t="shared" si="246"/>
        <v>0.56020278833967052</v>
      </c>
      <c r="K119" s="659">
        <f>'UBS Izolina Mazzei'!F12</f>
        <v>206</v>
      </c>
      <c r="L119" s="623">
        <f t="shared" si="244"/>
        <v>0.39163498098859317</v>
      </c>
      <c r="M119" s="659">
        <f>'UBS Izolina Mazzei'!G12</f>
        <v>251</v>
      </c>
      <c r="N119" s="623">
        <f t="shared" si="247"/>
        <v>0.47718631178707227</v>
      </c>
      <c r="O119" s="659">
        <f>'UBS Izolina Mazzei'!H12</f>
        <v>257</v>
      </c>
      <c r="P119" s="623">
        <f t="shared" si="248"/>
        <v>0.48859315589353614</v>
      </c>
      <c r="Q119" s="108">
        <f t="shared" si="249"/>
        <v>714</v>
      </c>
      <c r="R119" s="641">
        <f t="shared" si="250"/>
        <v>0.45247148288973382</v>
      </c>
      <c r="S119" s="659">
        <f>'UBS Izolina Mazzei'!I12</f>
        <v>158</v>
      </c>
      <c r="T119" s="623">
        <f t="shared" si="251"/>
        <v>0.30038022813688214</v>
      </c>
      <c r="U119" s="659">
        <f>'UBS Izolina Mazzei'!J12</f>
        <v>340</v>
      </c>
      <c r="V119" s="623">
        <f t="shared" si="252"/>
        <v>0.64638783269961975</v>
      </c>
      <c r="W119" s="659">
        <f>'UBS Izolina Mazzei'!K12</f>
        <v>348</v>
      </c>
      <c r="X119" s="623">
        <f t="shared" si="253"/>
        <v>0.66159695817490494</v>
      </c>
      <c r="Y119" s="108">
        <f t="shared" si="254"/>
        <v>846</v>
      </c>
      <c r="Z119" s="641">
        <f t="shared" si="255"/>
        <v>0.53612167300380231</v>
      </c>
      <c r="AA119" s="659">
        <f>'UBS Izolina Mazzei'!L12</f>
        <v>308</v>
      </c>
      <c r="AB119" s="623">
        <f t="shared" si="256"/>
        <v>0.5855513307984791</v>
      </c>
      <c r="AC119" s="659">
        <f>'UBS Izolina Mazzei'!M12</f>
        <v>339</v>
      </c>
      <c r="AD119" s="623">
        <f t="shared" si="257"/>
        <v>0.64448669201520914</v>
      </c>
      <c r="AE119" s="659">
        <f>'UBS Izolina Mazzei'!N12</f>
        <v>165</v>
      </c>
      <c r="AF119" s="623">
        <f t="shared" si="258"/>
        <v>0.31368821292775667</v>
      </c>
      <c r="AG119" s="108">
        <f t="shared" si="259"/>
        <v>812</v>
      </c>
      <c r="AH119" s="641">
        <f t="shared" si="260"/>
        <v>0.51457541191381495</v>
      </c>
    </row>
    <row r="120" spans="1:34" x14ac:dyDescent="0.25">
      <c r="A120" s="63" t="s">
        <v>185</v>
      </c>
      <c r="B120" s="608">
        <f>'UBS Izolina Mazzei'!B13</f>
        <v>125</v>
      </c>
      <c r="C120" s="115">
        <f>'UBS Izolina Mazzei'!C13</f>
        <v>13</v>
      </c>
      <c r="D120" s="66">
        <f t="shared" si="242"/>
        <v>0.104</v>
      </c>
      <c r="E120" s="115">
        <f>'UBS Izolina Mazzei'!D13</f>
        <v>53</v>
      </c>
      <c r="F120" s="66">
        <f t="shared" si="243"/>
        <v>0.42399999999999999</v>
      </c>
      <c r="G120" s="115">
        <f>'UBS Izolina Mazzei'!E13</f>
        <v>72</v>
      </c>
      <c r="H120" s="66">
        <f t="shared" si="244"/>
        <v>0.57599999999999996</v>
      </c>
      <c r="I120" s="130">
        <f t="shared" si="245"/>
        <v>138</v>
      </c>
      <c r="J120" s="644">
        <f t="shared" si="246"/>
        <v>0.36799999999999999</v>
      </c>
      <c r="K120" s="662">
        <f>'UBS Izolina Mazzei'!F13</f>
        <v>35</v>
      </c>
      <c r="L120" s="626">
        <f t="shared" si="244"/>
        <v>0.28000000000000003</v>
      </c>
      <c r="M120" s="662">
        <f>'UBS Izolina Mazzei'!G13</f>
        <v>60</v>
      </c>
      <c r="N120" s="626">
        <f t="shared" si="247"/>
        <v>0.48</v>
      </c>
      <c r="O120" s="662">
        <f>'UBS Izolina Mazzei'!H13</f>
        <v>52</v>
      </c>
      <c r="P120" s="626">
        <f t="shared" si="248"/>
        <v>0.41599999999999998</v>
      </c>
      <c r="Q120" s="130">
        <f t="shared" si="249"/>
        <v>147</v>
      </c>
      <c r="R120" s="644">
        <f t="shared" si="250"/>
        <v>0.39200000000000002</v>
      </c>
      <c r="S120" s="662">
        <f>'UBS Izolina Mazzei'!I13</f>
        <v>41</v>
      </c>
      <c r="T120" s="626">
        <f t="shared" si="251"/>
        <v>0.32800000000000001</v>
      </c>
      <c r="U120" s="662">
        <f>'UBS Izolina Mazzei'!J13</f>
        <v>59</v>
      </c>
      <c r="V120" s="626">
        <f t="shared" si="252"/>
        <v>0.47199999999999998</v>
      </c>
      <c r="W120" s="662">
        <f>'UBS Izolina Mazzei'!K13</f>
        <v>26</v>
      </c>
      <c r="X120" s="626">
        <f t="shared" si="253"/>
        <v>0.20799999999999999</v>
      </c>
      <c r="Y120" s="130">
        <f t="shared" si="254"/>
        <v>126</v>
      </c>
      <c r="Z120" s="644">
        <f t="shared" si="255"/>
        <v>0.33600000000000002</v>
      </c>
      <c r="AA120" s="662">
        <f>'UBS Izolina Mazzei'!L13</f>
        <v>0</v>
      </c>
      <c r="AB120" s="626">
        <f t="shared" si="256"/>
        <v>0</v>
      </c>
      <c r="AC120" s="662">
        <f>'UBS Izolina Mazzei'!M13</f>
        <v>0</v>
      </c>
      <c r="AD120" s="626">
        <f t="shared" si="257"/>
        <v>0</v>
      </c>
      <c r="AE120" s="662">
        <f>'UBS Izolina Mazzei'!N13</f>
        <v>34</v>
      </c>
      <c r="AF120" s="626">
        <f t="shared" si="258"/>
        <v>0.27200000000000002</v>
      </c>
      <c r="AG120" s="130">
        <f t="shared" si="259"/>
        <v>34</v>
      </c>
      <c r="AH120" s="644">
        <f t="shared" si="260"/>
        <v>9.0666666666666673E-2</v>
      </c>
    </row>
    <row r="121" spans="1:34" x14ac:dyDescent="0.25">
      <c r="A121" s="194" t="s">
        <v>13</v>
      </c>
      <c r="B121" s="609">
        <f>'UBS Izolina Mazzei'!B14</f>
        <v>526</v>
      </c>
      <c r="C121" s="196">
        <f>'UBS Izolina Mazzei'!C14</f>
        <v>229</v>
      </c>
      <c r="D121" s="197">
        <f t="shared" si="242"/>
        <v>0.43536121673003803</v>
      </c>
      <c r="E121" s="196">
        <f>'UBS Izolina Mazzei'!D14</f>
        <v>309</v>
      </c>
      <c r="F121" s="197">
        <f t="shared" si="243"/>
        <v>0.5874524714828897</v>
      </c>
      <c r="G121" s="196">
        <f>'UBS Izolina Mazzei'!E14</f>
        <v>358</v>
      </c>
      <c r="H121" s="197">
        <f t="shared" si="244"/>
        <v>0.68060836501901145</v>
      </c>
      <c r="I121" s="198">
        <f t="shared" si="245"/>
        <v>896</v>
      </c>
      <c r="J121" s="645">
        <f t="shared" si="246"/>
        <v>0.56780735107731306</v>
      </c>
      <c r="K121" s="663">
        <f>'UBS Izolina Mazzei'!F14</f>
        <v>289</v>
      </c>
      <c r="L121" s="627">
        <f t="shared" si="244"/>
        <v>0.54942965779467678</v>
      </c>
      <c r="M121" s="663">
        <f>'UBS Izolina Mazzei'!G14</f>
        <v>322</v>
      </c>
      <c r="N121" s="627">
        <f t="shared" si="247"/>
        <v>0.61216730038022815</v>
      </c>
      <c r="O121" s="663">
        <f>'UBS Izolina Mazzei'!H14</f>
        <v>328</v>
      </c>
      <c r="P121" s="627">
        <f t="shared" si="248"/>
        <v>0.62357414448669202</v>
      </c>
      <c r="Q121" s="198">
        <f t="shared" si="249"/>
        <v>939</v>
      </c>
      <c r="R121" s="645">
        <f t="shared" si="250"/>
        <v>0.59505703422053235</v>
      </c>
      <c r="S121" s="663">
        <f>'UBS Izolina Mazzei'!I14</f>
        <v>267</v>
      </c>
      <c r="T121" s="627">
        <f t="shared" si="251"/>
        <v>0.50760456273764254</v>
      </c>
      <c r="U121" s="663">
        <f>'UBS Izolina Mazzei'!J14</f>
        <v>364</v>
      </c>
      <c r="V121" s="627">
        <f t="shared" si="252"/>
        <v>0.69201520912547532</v>
      </c>
      <c r="W121" s="663">
        <f>'UBS Izolina Mazzei'!K14</f>
        <v>215</v>
      </c>
      <c r="X121" s="627">
        <f t="shared" si="253"/>
        <v>0.40874524714828897</v>
      </c>
      <c r="Y121" s="198">
        <f t="shared" si="254"/>
        <v>846</v>
      </c>
      <c r="Z121" s="645">
        <f t="shared" si="255"/>
        <v>0.53612167300380231</v>
      </c>
      <c r="AA121" s="663">
        <f>'UBS Izolina Mazzei'!L14</f>
        <v>330</v>
      </c>
      <c r="AB121" s="627">
        <f t="shared" si="256"/>
        <v>0.62737642585551334</v>
      </c>
      <c r="AC121" s="663">
        <f>'UBS Izolina Mazzei'!M14</f>
        <v>339</v>
      </c>
      <c r="AD121" s="627">
        <f t="shared" si="257"/>
        <v>0.64448669201520914</v>
      </c>
      <c r="AE121" s="663">
        <f>'UBS Izolina Mazzei'!N14</f>
        <v>375</v>
      </c>
      <c r="AF121" s="627">
        <f t="shared" si="258"/>
        <v>0.71292775665399244</v>
      </c>
      <c r="AG121" s="198">
        <f t="shared" si="259"/>
        <v>1044</v>
      </c>
      <c r="AH121" s="645">
        <f t="shared" si="260"/>
        <v>0.66159695817490494</v>
      </c>
    </row>
    <row r="122" spans="1:34" x14ac:dyDescent="0.25">
      <c r="A122" s="88" t="s">
        <v>430</v>
      </c>
      <c r="B122" s="609">
        <f>'UBS Izolina Mazzei'!B15</f>
        <v>187</v>
      </c>
      <c r="C122" s="196">
        <f>'UBS Izolina Mazzei'!C15</f>
        <v>100</v>
      </c>
      <c r="D122" s="197">
        <f t="shared" ref="D122:D123" si="261">C122/$B122</f>
        <v>0.53475935828877008</v>
      </c>
      <c r="E122" s="196">
        <f>'UBS Izolina Mazzei'!D15</f>
        <v>87</v>
      </c>
      <c r="F122" s="197">
        <f t="shared" ref="F122:F123" si="262">E122/$B122</f>
        <v>0.46524064171122997</v>
      </c>
      <c r="G122" s="196">
        <f>'UBS Izolina Mazzei'!E15</f>
        <v>152</v>
      </c>
      <c r="H122" s="197">
        <f t="shared" ref="H122:H123" si="263">G122/$B122</f>
        <v>0.81283422459893051</v>
      </c>
      <c r="I122" s="198">
        <f t="shared" ref="I122:I123" si="264">SUM(C122,E122,G122)</f>
        <v>339</v>
      </c>
      <c r="J122" s="645">
        <f t="shared" ref="J122:J123" si="265">I122/($B122*3)</f>
        <v>0.60427807486631013</v>
      </c>
      <c r="K122" s="663">
        <f>'UBS Izolina Mazzei'!F15</f>
        <v>122</v>
      </c>
      <c r="L122" s="627">
        <f t="shared" ref="L122:L123" si="266">K122/$B122</f>
        <v>0.65240641711229952</v>
      </c>
      <c r="M122" s="663">
        <f>'UBS Izolina Mazzei'!G15</f>
        <v>147</v>
      </c>
      <c r="N122" s="627">
        <f t="shared" ref="N122:N123" si="267">M122/$B122</f>
        <v>0.78609625668449201</v>
      </c>
      <c r="O122" s="663">
        <f>'UBS Izolina Mazzei'!H15</f>
        <v>189</v>
      </c>
      <c r="P122" s="627">
        <f t="shared" ref="P122:P123" si="268">O122/$B122</f>
        <v>1.0106951871657754</v>
      </c>
      <c r="Q122" s="198">
        <f t="shared" ref="Q122:Q123" si="269">SUM(K122,M122,O122)</f>
        <v>458</v>
      </c>
      <c r="R122" s="645">
        <f t="shared" ref="R122:R123" si="270">Q122/($B122*3)</f>
        <v>0.81639928698752229</v>
      </c>
      <c r="S122" s="663">
        <f>'UBS Izolina Mazzei'!I15</f>
        <v>161</v>
      </c>
      <c r="T122" s="627">
        <f t="shared" si="251"/>
        <v>0.86096256684491979</v>
      </c>
      <c r="U122" s="663">
        <f>'UBS Izolina Mazzei'!J15</f>
        <v>88</v>
      </c>
      <c r="V122" s="627">
        <f t="shared" si="252"/>
        <v>0.47058823529411764</v>
      </c>
      <c r="W122" s="663">
        <f>'UBS Izolina Mazzei'!K15</f>
        <v>83</v>
      </c>
      <c r="X122" s="627">
        <f t="shared" si="253"/>
        <v>0.44385026737967914</v>
      </c>
      <c r="Y122" s="198">
        <f t="shared" si="254"/>
        <v>332</v>
      </c>
      <c r="Z122" s="645">
        <f t="shared" si="255"/>
        <v>0.59180035650623886</v>
      </c>
      <c r="AA122" s="663">
        <f>'UBS Izolina Mazzei'!L15</f>
        <v>125</v>
      </c>
      <c r="AB122" s="627">
        <f t="shared" si="256"/>
        <v>0.66844919786096257</v>
      </c>
      <c r="AC122" s="663">
        <f>'UBS Izolina Mazzei'!M15</f>
        <v>46</v>
      </c>
      <c r="AD122" s="627">
        <f t="shared" si="257"/>
        <v>0.24598930481283424</v>
      </c>
      <c r="AE122" s="663">
        <f>'UBS Izolina Mazzei'!N15</f>
        <v>96</v>
      </c>
      <c r="AF122" s="627">
        <f t="shared" si="258"/>
        <v>0.5133689839572193</v>
      </c>
      <c r="AG122" s="198">
        <f t="shared" si="259"/>
        <v>267</v>
      </c>
      <c r="AH122" s="645">
        <f t="shared" si="260"/>
        <v>0.47593582887700536</v>
      </c>
    </row>
    <row r="123" spans="1:34" x14ac:dyDescent="0.25">
      <c r="A123" s="88" t="s">
        <v>431</v>
      </c>
      <c r="B123" s="609">
        <f>'UBS Izolina Mazzei'!B16</f>
        <v>0</v>
      </c>
      <c r="C123" s="196">
        <f>'UBS Izolina Mazzei'!C16</f>
        <v>0</v>
      </c>
      <c r="D123" s="197" t="e">
        <f t="shared" si="261"/>
        <v>#DIV/0!</v>
      </c>
      <c r="E123" s="196">
        <f>'UBS Izolina Mazzei'!D16</f>
        <v>157</v>
      </c>
      <c r="F123" s="197" t="e">
        <f t="shared" si="262"/>
        <v>#DIV/0!</v>
      </c>
      <c r="G123" s="196">
        <f>'UBS Izolina Mazzei'!E16</f>
        <v>171</v>
      </c>
      <c r="H123" s="197" t="e">
        <f t="shared" si="263"/>
        <v>#DIV/0!</v>
      </c>
      <c r="I123" s="198">
        <f t="shared" si="264"/>
        <v>328</v>
      </c>
      <c r="J123" s="645" t="e">
        <f t="shared" si="265"/>
        <v>#DIV/0!</v>
      </c>
      <c r="K123" s="663">
        <f>'UBS Izolina Mazzei'!F16</f>
        <v>116</v>
      </c>
      <c r="L123" s="627" t="e">
        <f t="shared" si="266"/>
        <v>#DIV/0!</v>
      </c>
      <c r="M123" s="663">
        <f>'UBS Izolina Mazzei'!G16</f>
        <v>63</v>
      </c>
      <c r="N123" s="627" t="e">
        <f t="shared" si="267"/>
        <v>#DIV/0!</v>
      </c>
      <c r="O123" s="663">
        <f>'UBS Izolina Mazzei'!H16</f>
        <v>155</v>
      </c>
      <c r="P123" s="627" t="e">
        <f t="shared" si="268"/>
        <v>#DIV/0!</v>
      </c>
      <c r="Q123" s="198">
        <f t="shared" si="269"/>
        <v>334</v>
      </c>
      <c r="R123" s="645" t="e">
        <f t="shared" si="270"/>
        <v>#DIV/0!</v>
      </c>
      <c r="S123" s="663">
        <f>'UBS Izolina Mazzei'!I16</f>
        <v>145</v>
      </c>
      <c r="T123" s="627" t="e">
        <f t="shared" si="251"/>
        <v>#DIV/0!</v>
      </c>
      <c r="U123" s="663">
        <f>'UBS Izolina Mazzei'!J16</f>
        <v>139</v>
      </c>
      <c r="V123" s="627" t="e">
        <f t="shared" si="252"/>
        <v>#DIV/0!</v>
      </c>
      <c r="W123" s="663">
        <f>'UBS Izolina Mazzei'!K16</f>
        <v>141</v>
      </c>
      <c r="X123" s="627" t="e">
        <f t="shared" si="253"/>
        <v>#DIV/0!</v>
      </c>
      <c r="Y123" s="198">
        <f t="shared" si="254"/>
        <v>425</v>
      </c>
      <c r="Z123" s="645" t="e">
        <f t="shared" si="255"/>
        <v>#DIV/0!</v>
      </c>
      <c r="AA123" s="663">
        <f>'UBS Izolina Mazzei'!L16</f>
        <v>142</v>
      </c>
      <c r="AB123" s="627" t="e">
        <f t="shared" si="256"/>
        <v>#DIV/0!</v>
      </c>
      <c r="AC123" s="663">
        <f>'UBS Izolina Mazzei'!M16</f>
        <v>166</v>
      </c>
      <c r="AD123" s="627" t="e">
        <f t="shared" si="257"/>
        <v>#DIV/0!</v>
      </c>
      <c r="AE123" s="663">
        <f>'UBS Izolina Mazzei'!N16</f>
        <v>176</v>
      </c>
      <c r="AF123" s="627" t="e">
        <f t="shared" si="258"/>
        <v>#DIV/0!</v>
      </c>
      <c r="AG123" s="198">
        <f t="shared" si="259"/>
        <v>484</v>
      </c>
      <c r="AH123" s="645" t="e">
        <f t="shared" si="260"/>
        <v>#DIV/0!</v>
      </c>
    </row>
    <row r="124" spans="1:34" ht="16.5" thickBot="1" x14ac:dyDescent="0.3">
      <c r="A124" s="6" t="s">
        <v>366</v>
      </c>
      <c r="B124" s="671">
        <f>SUM(B116:B121)</f>
        <v>6117</v>
      </c>
      <c r="C124" s="8">
        <f>SUM(C116:C121)</f>
        <v>1570</v>
      </c>
      <c r="D124" s="22">
        <f t="shared" si="242"/>
        <v>0.25666176230178189</v>
      </c>
      <c r="E124" s="8">
        <f>SUM(E116:E121)</f>
        <v>2696</v>
      </c>
      <c r="F124" s="22">
        <f t="shared" si="243"/>
        <v>0.44073892430930195</v>
      </c>
      <c r="G124" s="8">
        <f>SUM(G116:G121)</f>
        <v>2971</v>
      </c>
      <c r="H124" s="22">
        <f t="shared" si="244"/>
        <v>0.48569560241948667</v>
      </c>
      <c r="I124" s="80">
        <f t="shared" si="245"/>
        <v>7237</v>
      </c>
      <c r="J124" s="670">
        <f t="shared" si="246"/>
        <v>0.39436542967685684</v>
      </c>
      <c r="K124" s="654">
        <f>SUM(K116:K121)</f>
        <v>1909</v>
      </c>
      <c r="L124" s="669">
        <f t="shared" si="244"/>
        <v>0.31208108549942781</v>
      </c>
      <c r="M124" s="654">
        <f t="shared" ref="M124" si="271">SUM(M116:M121)</f>
        <v>2217</v>
      </c>
      <c r="N124" s="669">
        <f t="shared" si="247"/>
        <v>0.36243256498283472</v>
      </c>
      <c r="O124" s="654">
        <f t="shared" ref="O124" si="272">SUM(O116:O121)</f>
        <v>1915</v>
      </c>
      <c r="P124" s="669">
        <f t="shared" si="248"/>
        <v>0.3130619584763773</v>
      </c>
      <c r="Q124" s="80">
        <f t="shared" si="249"/>
        <v>6041</v>
      </c>
      <c r="R124" s="670">
        <f t="shared" si="250"/>
        <v>0.32919186965287994</v>
      </c>
      <c r="S124" s="654">
        <f>SUM(S116:S121)</f>
        <v>2252</v>
      </c>
      <c r="T124" s="669">
        <f t="shared" si="251"/>
        <v>0.36815432401504006</v>
      </c>
      <c r="U124" s="654">
        <f t="shared" ref="U124" si="273">SUM(U116:U121)</f>
        <v>2739</v>
      </c>
      <c r="V124" s="669">
        <f t="shared" si="252"/>
        <v>0.44776851397743994</v>
      </c>
      <c r="W124" s="654">
        <f t="shared" ref="W124" si="274">SUM(W116:W121)</f>
        <v>2590</v>
      </c>
      <c r="X124" s="669">
        <f t="shared" si="253"/>
        <v>0.4234101683831944</v>
      </c>
      <c r="Y124" s="80">
        <f t="shared" si="254"/>
        <v>7581</v>
      </c>
      <c r="Z124" s="670">
        <f t="shared" si="255"/>
        <v>0.41311100212522478</v>
      </c>
      <c r="AA124" s="654">
        <f>SUM(AA116:AA121)</f>
        <v>2523</v>
      </c>
      <c r="AB124" s="669">
        <f t="shared" si="256"/>
        <v>0.41245708680725846</v>
      </c>
      <c r="AC124" s="654">
        <f t="shared" ref="AC124" si="275">SUM(AC116:AC121)</f>
        <v>2688</v>
      </c>
      <c r="AD124" s="669">
        <f t="shared" si="257"/>
        <v>0.4394310936733693</v>
      </c>
      <c r="AE124" s="654">
        <f t="shared" ref="AE124" si="276">SUM(AE116:AE121)</f>
        <v>3120</v>
      </c>
      <c r="AF124" s="669">
        <f t="shared" si="258"/>
        <v>0.51005394801373227</v>
      </c>
      <c r="AG124" s="80">
        <f t="shared" si="259"/>
        <v>8331</v>
      </c>
      <c r="AH124" s="670">
        <f t="shared" si="260"/>
        <v>0.45398070949811997</v>
      </c>
    </row>
    <row r="126" spans="1:34" x14ac:dyDescent="0.25">
      <c r="A126" s="1301" t="s">
        <v>473</v>
      </c>
      <c r="B126" s="1241"/>
      <c r="C126" s="1241"/>
      <c r="D126" s="1241"/>
      <c r="E126" s="1241"/>
      <c r="F126" s="1241"/>
      <c r="G126" s="1241"/>
      <c r="H126" s="1241"/>
      <c r="I126" s="1241"/>
      <c r="J126" s="1241"/>
      <c r="K126" s="1241"/>
      <c r="L126" s="1241"/>
      <c r="M126" s="1241"/>
      <c r="N126" s="1241"/>
      <c r="O126" s="1241"/>
      <c r="P126" s="1241"/>
      <c r="Q126" s="1241"/>
      <c r="R126" s="1241"/>
      <c r="S126" s="1241"/>
      <c r="T126" s="1241"/>
      <c r="U126" s="1241"/>
      <c r="V126" s="1241"/>
      <c r="W126" s="1241"/>
      <c r="X126" s="1241"/>
      <c r="Y126" s="1241"/>
      <c r="Z126" s="1241"/>
    </row>
    <row r="127" spans="1:34" ht="24.75" thickBot="1" x14ac:dyDescent="0.3">
      <c r="A127" s="14" t="s">
        <v>14</v>
      </c>
      <c r="B127" s="12" t="s">
        <v>164</v>
      </c>
      <c r="C127" s="14" t="s">
        <v>461</v>
      </c>
      <c r="D127" s="15" t="s">
        <v>1</v>
      </c>
      <c r="E127" s="14" t="s">
        <v>462</v>
      </c>
      <c r="F127" s="15" t="s">
        <v>1</v>
      </c>
      <c r="G127" s="14" t="s">
        <v>463</v>
      </c>
      <c r="H127" s="15" t="s">
        <v>1</v>
      </c>
      <c r="I127" s="100" t="s">
        <v>426</v>
      </c>
      <c r="J127" s="13" t="s">
        <v>196</v>
      </c>
      <c r="K127" s="14" t="s">
        <v>464</v>
      </c>
      <c r="L127" s="15" t="s">
        <v>1</v>
      </c>
      <c r="M127" s="14" t="s">
        <v>465</v>
      </c>
      <c r="N127" s="15" t="s">
        <v>1</v>
      </c>
      <c r="O127" s="14" t="s">
        <v>466</v>
      </c>
      <c r="P127" s="15" t="s">
        <v>1</v>
      </c>
      <c r="Q127" s="100" t="s">
        <v>426</v>
      </c>
      <c r="R127" s="13" t="s">
        <v>196</v>
      </c>
      <c r="S127" s="14" t="s">
        <v>467</v>
      </c>
      <c r="T127" s="15" t="s">
        <v>1</v>
      </c>
      <c r="U127" s="14" t="s">
        <v>468</v>
      </c>
      <c r="V127" s="15" t="s">
        <v>1</v>
      </c>
      <c r="W127" s="14" t="s">
        <v>469</v>
      </c>
      <c r="X127" s="15" t="s">
        <v>1</v>
      </c>
      <c r="Y127" s="100" t="s">
        <v>426</v>
      </c>
      <c r="Z127" s="13" t="s">
        <v>196</v>
      </c>
      <c r="AA127" s="14" t="s">
        <v>470</v>
      </c>
      <c r="AB127" s="15" t="s">
        <v>1</v>
      </c>
      <c r="AC127" s="14" t="s">
        <v>471</v>
      </c>
      <c r="AD127" s="15" t="s">
        <v>1</v>
      </c>
      <c r="AE127" s="14" t="s">
        <v>472</v>
      </c>
      <c r="AF127" s="15" t="s">
        <v>1</v>
      </c>
      <c r="AG127" s="100" t="s">
        <v>426</v>
      </c>
      <c r="AH127" s="13" t="s">
        <v>196</v>
      </c>
    </row>
    <row r="128" spans="1:34" thickTop="1" x14ac:dyDescent="0.25">
      <c r="A128" s="42" t="s">
        <v>432</v>
      </c>
      <c r="B128" s="43">
        <f>'UBS Izolina Mazzei'!B24</f>
        <v>0</v>
      </c>
      <c r="C128" s="44">
        <f>'UBS Izolina Mazzei'!C24</f>
        <v>680</v>
      </c>
      <c r="D128" s="45" t="e">
        <f t="shared" ref="D128:D134" si="277">C128/$B128</f>
        <v>#DIV/0!</v>
      </c>
      <c r="E128" s="44">
        <f>'UBS Izolina Mazzei'!D24</f>
        <v>650</v>
      </c>
      <c r="F128" s="45" t="e">
        <f t="shared" ref="F128:F135" si="278">E128/$B128</f>
        <v>#DIV/0!</v>
      </c>
      <c r="G128" s="44">
        <f>'UBS Izolina Mazzei'!E24</f>
        <v>669</v>
      </c>
      <c r="H128" s="45" t="e">
        <f t="shared" ref="H128:H135" si="279">G128/$B128</f>
        <v>#DIV/0!</v>
      </c>
      <c r="I128" s="132">
        <f>SUM(C128,E128,G128)</f>
        <v>1999</v>
      </c>
      <c r="J128" s="133" t="e">
        <f>I128/($B128*3)</f>
        <v>#DIV/0!</v>
      </c>
      <c r="K128" s="44">
        <f>'UBS Izolina Mazzei'!F24</f>
        <v>360</v>
      </c>
      <c r="L128" s="45" t="e">
        <f t="shared" ref="L128:L135" si="280">K128/$B128</f>
        <v>#DIV/0!</v>
      </c>
      <c r="M128" s="44">
        <f>'UBS Izolina Mazzei'!G24</f>
        <v>815</v>
      </c>
      <c r="N128" s="45" t="e">
        <f t="shared" ref="N128:N135" si="281">M128/$B128</f>
        <v>#DIV/0!</v>
      </c>
      <c r="O128" s="44">
        <f>'UBS Izolina Mazzei'!H24</f>
        <v>869</v>
      </c>
      <c r="P128" s="45" t="e">
        <f t="shared" ref="P128:P135" si="282">O128/$B128</f>
        <v>#DIV/0!</v>
      </c>
      <c r="Q128" s="132">
        <f>SUM(K128,M128,O128)</f>
        <v>2044</v>
      </c>
      <c r="R128" s="133" t="e">
        <f>Q128/($B128*3)</f>
        <v>#DIV/0!</v>
      </c>
      <c r="S128" s="44">
        <f>'UBS Izolina Mazzei'!I24</f>
        <v>868</v>
      </c>
      <c r="T128" s="45" t="e">
        <f t="shared" ref="T128:T131" si="283">S128/$B128</f>
        <v>#DIV/0!</v>
      </c>
      <c r="U128" s="44">
        <f>'UBS Izolina Mazzei'!J24</f>
        <v>1240</v>
      </c>
      <c r="V128" s="45" t="e">
        <f t="shared" ref="V128:V131" si="284">U128/$B128</f>
        <v>#DIV/0!</v>
      </c>
      <c r="W128" s="44">
        <f>'UBS Izolina Mazzei'!K24</f>
        <v>308</v>
      </c>
      <c r="X128" s="45" t="e">
        <f t="shared" ref="X128:X131" si="285">W128/$B128</f>
        <v>#DIV/0!</v>
      </c>
      <c r="Y128" s="132">
        <f>SUM(S128,U128,W128)</f>
        <v>2416</v>
      </c>
      <c r="Z128" s="133" t="e">
        <f>Y128/($B128*3)</f>
        <v>#DIV/0!</v>
      </c>
      <c r="AA128" s="44">
        <f>'UBS Izolina Mazzei'!L24</f>
        <v>479</v>
      </c>
      <c r="AB128" s="45" t="e">
        <f t="shared" ref="AB128:AB132" si="286">AA128/$B128</f>
        <v>#DIV/0!</v>
      </c>
      <c r="AC128" s="44">
        <f>'UBS Izolina Mazzei'!M24</f>
        <v>580</v>
      </c>
      <c r="AD128" s="45" t="e">
        <f t="shared" ref="AD128:AD132" si="287">AC128/$B128</f>
        <v>#DIV/0!</v>
      </c>
      <c r="AE128" s="44">
        <f>'UBS Izolina Mazzei'!N24</f>
        <v>227</v>
      </c>
      <c r="AF128" s="45" t="e">
        <f t="shared" ref="AF128:AF132" si="288">AE128/$B128</f>
        <v>#DIV/0!</v>
      </c>
      <c r="AG128" s="132">
        <f>SUM(AA128,AC128,AE128)</f>
        <v>1286</v>
      </c>
      <c r="AH128" s="133" t="e">
        <f>AG128/($B128*3)</f>
        <v>#DIV/0!</v>
      </c>
    </row>
    <row r="129" spans="1:34" ht="15" x14ac:dyDescent="0.25">
      <c r="A129" s="36" t="s">
        <v>433</v>
      </c>
      <c r="B129" s="25">
        <f>'UBS Izolina Mazzei'!B25</f>
        <v>420</v>
      </c>
      <c r="C129" s="708">
        <f>'UBS Izolina Mazzei'!C25</f>
        <v>204</v>
      </c>
      <c r="D129" s="45">
        <f t="shared" si="277"/>
        <v>0.48571428571428571</v>
      </c>
      <c r="E129" s="26">
        <f>'UBS Izolina Mazzei'!D25</f>
        <v>195</v>
      </c>
      <c r="F129" s="45">
        <f t="shared" si="278"/>
        <v>0.4642857142857143</v>
      </c>
      <c r="G129" s="26">
        <f>'UBS Izolina Mazzei'!E25</f>
        <v>121</v>
      </c>
      <c r="H129" s="45">
        <f t="shared" si="279"/>
        <v>0.28809523809523807</v>
      </c>
      <c r="I129" s="188">
        <f t="shared" ref="I129:I134" si="289">SUM(C129,E129,G129)</f>
        <v>520</v>
      </c>
      <c r="J129" s="133">
        <f t="shared" ref="J129:J134" si="290">I129/($B129*3)</f>
        <v>0.41269841269841268</v>
      </c>
      <c r="K129" s="26">
        <f>'UBS Izolina Mazzei'!F25</f>
        <v>131</v>
      </c>
      <c r="L129" s="45">
        <f t="shared" si="280"/>
        <v>0.31190476190476191</v>
      </c>
      <c r="M129" s="26">
        <f>'UBS Izolina Mazzei'!G25</f>
        <v>44</v>
      </c>
      <c r="N129" s="45">
        <f t="shared" si="281"/>
        <v>0.10476190476190476</v>
      </c>
      <c r="O129" s="26">
        <f>'UBS Izolina Mazzei'!H25</f>
        <v>72</v>
      </c>
      <c r="P129" s="45">
        <f t="shared" si="282"/>
        <v>0.17142857142857143</v>
      </c>
      <c r="Q129" s="188">
        <f t="shared" ref="Q129:Q135" si="291">SUM(K129,M129,O129)</f>
        <v>247</v>
      </c>
      <c r="R129" s="133">
        <f t="shared" ref="R129:R135" si="292">Q129/($B129*3)</f>
        <v>0.19603174603174603</v>
      </c>
      <c r="S129" s="26">
        <f>'UBS Izolina Mazzei'!I25</f>
        <v>121</v>
      </c>
      <c r="T129" s="45">
        <f t="shared" si="283"/>
        <v>0.28809523809523807</v>
      </c>
      <c r="U129" s="26">
        <f>'UBS Izolina Mazzei'!J25</f>
        <v>195</v>
      </c>
      <c r="V129" s="45">
        <f t="shared" si="284"/>
        <v>0.4642857142857143</v>
      </c>
      <c r="W129" s="26">
        <f>'UBS Izolina Mazzei'!K25</f>
        <v>206</v>
      </c>
      <c r="X129" s="45">
        <f t="shared" si="285"/>
        <v>0.49047619047619045</v>
      </c>
      <c r="Y129" s="188">
        <f t="shared" ref="Y129:Y131" si="293">SUM(S129,U129,W129)</f>
        <v>522</v>
      </c>
      <c r="Z129" s="133">
        <f t="shared" ref="Z129:Z131" si="294">Y129/($B129*3)</f>
        <v>0.41428571428571431</v>
      </c>
      <c r="AA129" s="26">
        <f>'UBS Izolina Mazzei'!L25</f>
        <v>285</v>
      </c>
      <c r="AB129" s="45">
        <f t="shared" si="286"/>
        <v>0.6785714285714286</v>
      </c>
      <c r="AC129" s="26">
        <f>'UBS Izolina Mazzei'!M25</f>
        <v>305</v>
      </c>
      <c r="AD129" s="45">
        <f t="shared" si="287"/>
        <v>0.72619047619047616</v>
      </c>
      <c r="AE129" s="26">
        <f>'UBS Izolina Mazzei'!N25</f>
        <v>271</v>
      </c>
      <c r="AF129" s="45">
        <f t="shared" si="288"/>
        <v>0.64523809523809528</v>
      </c>
      <c r="AG129" s="188">
        <f t="shared" ref="AG129:AG132" si="295">SUM(AA129,AC129,AE129)</f>
        <v>861</v>
      </c>
      <c r="AH129" s="133">
        <f t="shared" ref="AH129:AH132" si="296">AG129/($B129*3)</f>
        <v>0.68333333333333335</v>
      </c>
    </row>
    <row r="130" spans="1:34" ht="15" x14ac:dyDescent="0.25">
      <c r="A130" s="36" t="s">
        <v>434</v>
      </c>
      <c r="B130" s="25">
        <f>'UBS Izolina Mazzei'!B26</f>
        <v>44</v>
      </c>
      <c r="C130" s="708">
        <f>'UBS Izolina Mazzei'!C26</f>
        <v>64</v>
      </c>
      <c r="D130" s="45">
        <f t="shared" si="277"/>
        <v>1.4545454545454546</v>
      </c>
      <c r="E130" s="26">
        <f>'UBS Izolina Mazzei'!D26</f>
        <v>72</v>
      </c>
      <c r="F130" s="45">
        <f t="shared" si="278"/>
        <v>1.6363636363636365</v>
      </c>
      <c r="G130" s="26">
        <f>'UBS Izolina Mazzei'!E26</f>
        <v>69</v>
      </c>
      <c r="H130" s="45">
        <f t="shared" si="279"/>
        <v>1.5681818181818181</v>
      </c>
      <c r="I130" s="188">
        <f t="shared" si="289"/>
        <v>205</v>
      </c>
      <c r="J130" s="133">
        <f t="shared" si="290"/>
        <v>1.553030303030303</v>
      </c>
      <c r="K130" s="26">
        <f>'UBS Izolina Mazzei'!F26</f>
        <v>115</v>
      </c>
      <c r="L130" s="45">
        <f t="shared" si="280"/>
        <v>2.6136363636363638</v>
      </c>
      <c r="M130" s="26">
        <f>'UBS Izolina Mazzei'!G26</f>
        <v>122</v>
      </c>
      <c r="N130" s="45">
        <f t="shared" si="281"/>
        <v>2.7727272727272729</v>
      </c>
      <c r="O130" s="26">
        <f>'UBS Izolina Mazzei'!H26</f>
        <v>63</v>
      </c>
      <c r="P130" s="45">
        <f t="shared" si="282"/>
        <v>1.4318181818181819</v>
      </c>
      <c r="Q130" s="188">
        <f t="shared" si="291"/>
        <v>300</v>
      </c>
      <c r="R130" s="133">
        <f t="shared" si="292"/>
        <v>2.2727272727272729</v>
      </c>
      <c r="S130" s="26">
        <f>'UBS Izolina Mazzei'!I26</f>
        <v>25</v>
      </c>
      <c r="T130" s="45">
        <f t="shared" si="283"/>
        <v>0.56818181818181823</v>
      </c>
      <c r="U130" s="26">
        <f>'UBS Izolina Mazzei'!J26</f>
        <v>91</v>
      </c>
      <c r="V130" s="45">
        <f t="shared" si="284"/>
        <v>2.0681818181818183</v>
      </c>
      <c r="W130" s="26">
        <f>'UBS Izolina Mazzei'!K26</f>
        <v>62</v>
      </c>
      <c r="X130" s="45">
        <f t="shared" si="285"/>
        <v>1.4090909090909092</v>
      </c>
      <c r="Y130" s="188">
        <f t="shared" si="293"/>
        <v>178</v>
      </c>
      <c r="Z130" s="133">
        <f t="shared" si="294"/>
        <v>1.3484848484848484</v>
      </c>
      <c r="AA130" s="26">
        <f>'UBS Izolina Mazzei'!L26</f>
        <v>46</v>
      </c>
      <c r="AB130" s="45">
        <f t="shared" si="286"/>
        <v>1.0454545454545454</v>
      </c>
      <c r="AC130" s="26">
        <f>'UBS Izolina Mazzei'!M26</f>
        <v>65</v>
      </c>
      <c r="AD130" s="45">
        <f t="shared" si="287"/>
        <v>1.4772727272727273</v>
      </c>
      <c r="AE130" s="26">
        <f>'UBS Izolina Mazzei'!N26</f>
        <v>95</v>
      </c>
      <c r="AF130" s="45">
        <f t="shared" si="288"/>
        <v>2.1590909090909092</v>
      </c>
      <c r="AG130" s="188">
        <f t="shared" si="295"/>
        <v>206</v>
      </c>
      <c r="AH130" s="133">
        <f t="shared" si="296"/>
        <v>1.5606060606060606</v>
      </c>
    </row>
    <row r="131" spans="1:34" ht="15" x14ac:dyDescent="0.25">
      <c r="A131" s="36" t="s">
        <v>435</v>
      </c>
      <c r="B131" s="95">
        <f>'UBS Izolina Mazzei'!B27</f>
        <v>80</v>
      </c>
      <c r="C131" s="708">
        <f>'UBS Izolina Mazzei'!C27</f>
        <v>70</v>
      </c>
      <c r="D131" s="135">
        <f t="shared" si="277"/>
        <v>0.875</v>
      </c>
      <c r="E131" s="708">
        <f>'UBS Izolina Mazzei'!D27</f>
        <v>97</v>
      </c>
      <c r="F131" s="135">
        <f t="shared" si="278"/>
        <v>1.2124999999999999</v>
      </c>
      <c r="G131" s="708">
        <f>'UBS Izolina Mazzei'!E27</f>
        <v>79</v>
      </c>
      <c r="H131" s="135">
        <f t="shared" si="279"/>
        <v>0.98750000000000004</v>
      </c>
      <c r="I131" s="862">
        <f t="shared" si="289"/>
        <v>246</v>
      </c>
      <c r="J131" s="136">
        <f t="shared" si="290"/>
        <v>1.0249999999999999</v>
      </c>
      <c r="K131" s="708">
        <f>'UBS Izolina Mazzei'!F27</f>
        <v>156</v>
      </c>
      <c r="L131" s="135">
        <f t="shared" si="280"/>
        <v>1.95</v>
      </c>
      <c r="M131" s="708">
        <f>'UBS Izolina Mazzei'!G27</f>
        <v>91</v>
      </c>
      <c r="N131" s="135">
        <f t="shared" si="281"/>
        <v>1.1375</v>
      </c>
      <c r="O131" s="708">
        <f>'UBS Izolina Mazzei'!H27</f>
        <v>174</v>
      </c>
      <c r="P131" s="135">
        <f t="shared" si="282"/>
        <v>2.1749999999999998</v>
      </c>
      <c r="Q131" s="862">
        <f t="shared" si="291"/>
        <v>421</v>
      </c>
      <c r="R131" s="136">
        <f t="shared" si="292"/>
        <v>1.7541666666666667</v>
      </c>
      <c r="S131" s="708">
        <f>'UBS Izolina Mazzei'!I27</f>
        <v>142</v>
      </c>
      <c r="T131" s="135">
        <f t="shared" si="283"/>
        <v>1.7749999999999999</v>
      </c>
      <c r="U131" s="708">
        <f>'UBS Izolina Mazzei'!J27</f>
        <v>158</v>
      </c>
      <c r="V131" s="135">
        <f t="shared" si="284"/>
        <v>1.9750000000000001</v>
      </c>
      <c r="W131" s="708">
        <f>'UBS Izolina Mazzei'!K27</f>
        <v>128</v>
      </c>
      <c r="X131" s="135">
        <f t="shared" si="285"/>
        <v>1.6</v>
      </c>
      <c r="Y131" s="862">
        <f t="shared" si="293"/>
        <v>428</v>
      </c>
      <c r="Z131" s="136">
        <f t="shared" si="294"/>
        <v>1.7833333333333334</v>
      </c>
      <c r="AA131" s="708">
        <f>'UBS Izolina Mazzei'!L27</f>
        <v>82</v>
      </c>
      <c r="AB131" s="135">
        <f t="shared" si="286"/>
        <v>1.0249999999999999</v>
      </c>
      <c r="AC131" s="708">
        <f>'UBS Izolina Mazzei'!M27</f>
        <v>143</v>
      </c>
      <c r="AD131" s="135">
        <f t="shared" si="287"/>
        <v>1.7875000000000001</v>
      </c>
      <c r="AE131" s="708">
        <f>'UBS Izolina Mazzei'!N27</f>
        <v>103</v>
      </c>
      <c r="AF131" s="135">
        <f t="shared" si="288"/>
        <v>1.2875000000000001</v>
      </c>
      <c r="AG131" s="862">
        <f t="shared" si="295"/>
        <v>328</v>
      </c>
      <c r="AH131" s="136">
        <f t="shared" si="296"/>
        <v>1.3666666666666667</v>
      </c>
    </row>
    <row r="132" spans="1:34" ht="15" x14ac:dyDescent="0.25">
      <c r="A132" s="1299" t="s">
        <v>458</v>
      </c>
      <c r="B132" s="1329">
        <f>'UBS Izolina Mazzei'!B28</f>
        <v>48</v>
      </c>
      <c r="C132" s="1297">
        <f>'UBS Izolina Mazzei'!C28</f>
        <v>80</v>
      </c>
      <c r="D132" s="1295">
        <f t="shared" si="277"/>
        <v>1.6666666666666667</v>
      </c>
      <c r="E132" s="1297">
        <f>'UBS Izolina Mazzei'!D28</f>
        <v>62</v>
      </c>
      <c r="F132" s="1295">
        <f t="shared" ref="F132" si="297">E132/$B132</f>
        <v>1.2916666666666667</v>
      </c>
      <c r="G132" s="1297">
        <f>'UBS Izolina Mazzei'!E28</f>
        <v>68</v>
      </c>
      <c r="H132" s="1295">
        <f t="shared" ref="H132" si="298">G132/$B132</f>
        <v>1.4166666666666667</v>
      </c>
      <c r="I132" s="1304">
        <f t="shared" ref="I132" si="299">SUM(C132,E132,G132)</f>
        <v>210</v>
      </c>
      <c r="J132" s="1327">
        <f t="shared" ref="J132" si="300">I132/($B132*3)</f>
        <v>1.4583333333333333</v>
      </c>
      <c r="K132" s="1297">
        <f>'UBS Izolina Mazzei'!F28</f>
        <v>25</v>
      </c>
      <c r="L132" s="1295">
        <f t="shared" ref="L132" si="301">K132/$B132</f>
        <v>0.52083333333333337</v>
      </c>
      <c r="M132" s="1297">
        <f>'UBS Izolina Mazzei'!G28</f>
        <v>78</v>
      </c>
      <c r="N132" s="1295">
        <f t="shared" ref="N132" si="302">M132/$B132</f>
        <v>1.625</v>
      </c>
      <c r="O132" s="1297">
        <f>'UBS Izolina Mazzei'!H28</f>
        <v>98</v>
      </c>
      <c r="P132" s="1295">
        <f t="shared" ref="P132" si="303">O132/$B132</f>
        <v>2.0416666666666665</v>
      </c>
      <c r="Q132" s="1304">
        <f t="shared" ref="Q132" si="304">SUM(K132,M132,O132)</f>
        <v>201</v>
      </c>
      <c r="R132" s="1327">
        <f t="shared" ref="R132" si="305">Q132/($B132*3)</f>
        <v>1.3958333333333333</v>
      </c>
      <c r="S132" s="1297">
        <f>'UBS Izolina Mazzei'!I28</f>
        <v>75</v>
      </c>
      <c r="T132" s="1295">
        <f t="shared" ref="T132" si="306">S132/$B132</f>
        <v>1.5625</v>
      </c>
      <c r="U132" s="1297">
        <f>'UBS Izolina Mazzei'!J28</f>
        <v>90</v>
      </c>
      <c r="V132" s="1295">
        <f t="shared" ref="V132" si="307">U132/$B132</f>
        <v>1.875</v>
      </c>
      <c r="W132" s="1297">
        <f>'UBS Izolina Mazzei'!K28</f>
        <v>53</v>
      </c>
      <c r="X132" s="1295">
        <f t="shared" ref="X132" si="308">W132/$B132</f>
        <v>1.1041666666666667</v>
      </c>
      <c r="Y132" s="1304">
        <f t="shared" ref="Y132" si="309">SUM(S132,U132,W132)</f>
        <v>218</v>
      </c>
      <c r="Z132" s="1327">
        <f t="shared" ref="Z132" si="310">Y132/($B132*3)</f>
        <v>1.5138888888888888</v>
      </c>
      <c r="AA132" s="1297">
        <f>'UBS Izolina Mazzei'!L28</f>
        <v>74</v>
      </c>
      <c r="AB132" s="1295">
        <f t="shared" si="286"/>
        <v>1.5416666666666667</v>
      </c>
      <c r="AC132" s="1297">
        <f>'UBS Izolina Mazzei'!M28</f>
        <v>88</v>
      </c>
      <c r="AD132" s="1295">
        <f t="shared" si="287"/>
        <v>1.8333333333333333</v>
      </c>
      <c r="AE132" s="1297">
        <f>'UBS Izolina Mazzei'!N28</f>
        <v>92</v>
      </c>
      <c r="AF132" s="1295">
        <f t="shared" si="288"/>
        <v>1.9166666666666667</v>
      </c>
      <c r="AG132" s="1304">
        <f t="shared" si="295"/>
        <v>254</v>
      </c>
      <c r="AH132" s="1327">
        <f t="shared" si="296"/>
        <v>1.7638888888888888</v>
      </c>
    </row>
    <row r="133" spans="1:34" ht="15" x14ac:dyDescent="0.25">
      <c r="A133" s="1300"/>
      <c r="B133" s="1330"/>
      <c r="C133" s="1298"/>
      <c r="D133" s="1296"/>
      <c r="E133" s="1298"/>
      <c r="F133" s="1296"/>
      <c r="G133" s="1298"/>
      <c r="H133" s="1296"/>
      <c r="I133" s="1305"/>
      <c r="J133" s="1328"/>
      <c r="K133" s="1298"/>
      <c r="L133" s="1296"/>
      <c r="M133" s="1298"/>
      <c r="N133" s="1296"/>
      <c r="O133" s="1298"/>
      <c r="P133" s="1296"/>
      <c r="Q133" s="1305"/>
      <c r="R133" s="1328"/>
      <c r="S133" s="1298"/>
      <c r="T133" s="1296"/>
      <c r="U133" s="1298"/>
      <c r="V133" s="1296"/>
      <c r="W133" s="1298"/>
      <c r="X133" s="1296"/>
      <c r="Y133" s="1305"/>
      <c r="Z133" s="1328"/>
      <c r="AA133" s="1298"/>
      <c r="AB133" s="1296"/>
      <c r="AC133" s="1298"/>
      <c r="AD133" s="1296"/>
      <c r="AE133" s="1298"/>
      <c r="AF133" s="1296"/>
      <c r="AG133" s="1305"/>
      <c r="AH133" s="1328"/>
    </row>
    <row r="134" spans="1:34" thickBot="1" x14ac:dyDescent="0.3">
      <c r="A134" s="36" t="s">
        <v>436</v>
      </c>
      <c r="B134" s="25">
        <f>'UBS Izolina Mazzei'!B29</f>
        <v>75</v>
      </c>
      <c r="C134" s="709">
        <f>'UBS Izolina Mazzei'!C29</f>
        <v>32</v>
      </c>
      <c r="D134" s="37">
        <f t="shared" si="277"/>
        <v>0.42666666666666669</v>
      </c>
      <c r="E134" s="26">
        <f>'UBS Izolina Mazzei'!D29</f>
        <v>57</v>
      </c>
      <c r="F134" s="37">
        <f t="shared" si="278"/>
        <v>0.76</v>
      </c>
      <c r="G134" s="26">
        <f>'UBS Izolina Mazzei'!E29</f>
        <v>46</v>
      </c>
      <c r="H134" s="37">
        <f t="shared" si="279"/>
        <v>0.61333333333333329</v>
      </c>
      <c r="I134" s="188">
        <f t="shared" si="289"/>
        <v>135</v>
      </c>
      <c r="J134" s="192">
        <f t="shared" si="290"/>
        <v>0.6</v>
      </c>
      <c r="K134" s="26">
        <f>'UBS Izolina Mazzei'!F29</f>
        <v>27</v>
      </c>
      <c r="L134" s="37">
        <f t="shared" si="280"/>
        <v>0.36</v>
      </c>
      <c r="M134" s="26">
        <f>'UBS Izolina Mazzei'!G29</f>
        <v>40</v>
      </c>
      <c r="N134" s="37">
        <f t="shared" si="281"/>
        <v>0.53333333333333333</v>
      </c>
      <c r="O134" s="26">
        <f>'UBS Izolina Mazzei'!H29</f>
        <v>9</v>
      </c>
      <c r="P134" s="37">
        <f t="shared" si="282"/>
        <v>0.12</v>
      </c>
      <c r="Q134" s="188">
        <f t="shared" si="291"/>
        <v>76</v>
      </c>
      <c r="R134" s="192">
        <f t="shared" si="292"/>
        <v>0.33777777777777779</v>
      </c>
      <c r="S134" s="26">
        <f>'UBS Izolina Mazzei'!I29</f>
        <v>38</v>
      </c>
      <c r="T134" s="37">
        <f t="shared" ref="T134:T135" si="311">S134/$B134</f>
        <v>0.50666666666666671</v>
      </c>
      <c r="U134" s="26">
        <f>'UBS Izolina Mazzei'!J29</f>
        <v>78</v>
      </c>
      <c r="V134" s="37">
        <f t="shared" ref="V134:V135" si="312">U134/$B134</f>
        <v>1.04</v>
      </c>
      <c r="W134" s="26">
        <f>'UBS Izolina Mazzei'!K29</f>
        <v>68</v>
      </c>
      <c r="X134" s="37">
        <f t="shared" ref="X134:X135" si="313">W134/$B134</f>
        <v>0.90666666666666662</v>
      </c>
      <c r="Y134" s="188">
        <f t="shared" ref="Y134:Y135" si="314">SUM(S134,U134,W134)</f>
        <v>184</v>
      </c>
      <c r="Z134" s="192">
        <f t="shared" ref="Z134:Z135" si="315">Y134/($B134*3)</f>
        <v>0.81777777777777783</v>
      </c>
      <c r="AA134" s="26">
        <f>'UBS Izolina Mazzei'!L29</f>
        <v>74</v>
      </c>
      <c r="AB134" s="37">
        <f t="shared" ref="AB134:AB135" si="316">AA134/$B134</f>
        <v>0.98666666666666669</v>
      </c>
      <c r="AC134" s="26">
        <f>'UBS Izolina Mazzei'!M29</f>
        <v>10</v>
      </c>
      <c r="AD134" s="37">
        <f t="shared" ref="AD134:AD135" si="317">AC134/$B134</f>
        <v>0.13333333333333333</v>
      </c>
      <c r="AE134" s="26">
        <f>'UBS Izolina Mazzei'!N29</f>
        <v>59</v>
      </c>
      <c r="AF134" s="37">
        <f t="shared" ref="AF134:AF135" si="318">AE134/$B134</f>
        <v>0.78666666666666663</v>
      </c>
      <c r="AG134" s="188">
        <f t="shared" ref="AG134:AG135" si="319">SUM(AA134,AC134,AE134)</f>
        <v>143</v>
      </c>
      <c r="AH134" s="192">
        <f t="shared" ref="AH134:AH135" si="320">AG134/($B134*3)</f>
        <v>0.63555555555555554</v>
      </c>
    </row>
    <row r="135" spans="1:34" thickBot="1" x14ac:dyDescent="0.3">
      <c r="A135" s="38" t="s">
        <v>7</v>
      </c>
      <c r="B135" s="39">
        <f>SUM(B128:B134)</f>
        <v>667</v>
      </c>
      <c r="C135" s="40">
        <f>SUM(C128:C134)</f>
        <v>1130</v>
      </c>
      <c r="D135" s="102">
        <f>C135/$B135</f>
        <v>1.6941529235382309</v>
      </c>
      <c r="E135" s="40">
        <f>SUM(E128:E134)</f>
        <v>1133</v>
      </c>
      <c r="F135" s="102">
        <f t="shared" si="278"/>
        <v>1.6986506746626686</v>
      </c>
      <c r="G135" s="40">
        <f>SUM(G128:G134)</f>
        <v>1052</v>
      </c>
      <c r="H135" s="102">
        <f t="shared" si="279"/>
        <v>1.5772113943028485</v>
      </c>
      <c r="I135" s="150">
        <f>SUM(C135,E135,G135)</f>
        <v>3315</v>
      </c>
      <c r="J135" s="193">
        <f>I135/($B135*3)</f>
        <v>1.656671664167916</v>
      </c>
      <c r="K135" s="40">
        <f>SUM(K128:K134)</f>
        <v>814</v>
      </c>
      <c r="L135" s="102">
        <f t="shared" si="280"/>
        <v>1.2203898050974513</v>
      </c>
      <c r="M135" s="40">
        <f t="shared" ref="M135" si="321">SUM(M128:M134)</f>
        <v>1190</v>
      </c>
      <c r="N135" s="102">
        <f t="shared" si="281"/>
        <v>1.7841079460269864</v>
      </c>
      <c r="O135" s="40">
        <f t="shared" ref="O135" si="322">SUM(O128:O134)</f>
        <v>1285</v>
      </c>
      <c r="P135" s="102">
        <f t="shared" si="282"/>
        <v>1.9265367316341828</v>
      </c>
      <c r="Q135" s="150">
        <f t="shared" si="291"/>
        <v>3289</v>
      </c>
      <c r="R135" s="193">
        <f t="shared" si="292"/>
        <v>1.6436781609195403</v>
      </c>
      <c r="S135" s="40">
        <f>SUM(S128:S134)</f>
        <v>1269</v>
      </c>
      <c r="T135" s="102">
        <f t="shared" si="311"/>
        <v>1.9025487256371814</v>
      </c>
      <c r="U135" s="40">
        <f t="shared" ref="U135" si="323">SUM(U128:U134)</f>
        <v>1852</v>
      </c>
      <c r="V135" s="102">
        <f t="shared" si="312"/>
        <v>2.7766116941529235</v>
      </c>
      <c r="W135" s="40">
        <f t="shared" ref="W135" si="324">SUM(W128:W134)</f>
        <v>825</v>
      </c>
      <c r="X135" s="102">
        <f t="shared" si="313"/>
        <v>1.2368815592203899</v>
      </c>
      <c r="Y135" s="150">
        <f t="shared" si="314"/>
        <v>3946</v>
      </c>
      <c r="Z135" s="193">
        <f t="shared" si="315"/>
        <v>1.9720139930034983</v>
      </c>
      <c r="AA135" s="40">
        <f>SUM(AA128:AA134)</f>
        <v>1040</v>
      </c>
      <c r="AB135" s="102">
        <f t="shared" si="316"/>
        <v>1.5592203898050974</v>
      </c>
      <c r="AC135" s="40">
        <f t="shared" ref="AC135" si="325">SUM(AC128:AC134)</f>
        <v>1191</v>
      </c>
      <c r="AD135" s="102">
        <f t="shared" si="317"/>
        <v>1.785607196401799</v>
      </c>
      <c r="AE135" s="40">
        <f t="shared" ref="AE135" si="326">SUM(AE128:AE134)</f>
        <v>847</v>
      </c>
      <c r="AF135" s="102">
        <f t="shared" si="318"/>
        <v>1.2698650674662668</v>
      </c>
      <c r="AG135" s="150">
        <f t="shared" si="319"/>
        <v>3078</v>
      </c>
      <c r="AH135" s="193">
        <f t="shared" si="320"/>
        <v>1.5382308845577211</v>
      </c>
    </row>
    <row r="136" spans="1:34" ht="15" x14ac:dyDescent="0.25">
      <c r="B136"/>
      <c r="D136"/>
      <c r="F136"/>
      <c r="H136"/>
      <c r="J136"/>
      <c r="K136"/>
      <c r="L136"/>
      <c r="M136"/>
      <c r="N136"/>
      <c r="O136"/>
      <c r="P136"/>
      <c r="R136"/>
    </row>
    <row r="137" spans="1:34" x14ac:dyDescent="0.25">
      <c r="A137" s="1301" t="s">
        <v>482</v>
      </c>
      <c r="B137" s="1241"/>
      <c r="C137" s="1241"/>
      <c r="D137" s="1241"/>
      <c r="E137" s="1241"/>
      <c r="F137" s="1241"/>
      <c r="G137" s="1241"/>
      <c r="H137" s="1241"/>
      <c r="I137" s="1241"/>
      <c r="J137" s="1241"/>
      <c r="K137" s="1241"/>
      <c r="L137" s="1241"/>
      <c r="M137" s="1241"/>
      <c r="N137" s="1241"/>
      <c r="O137" s="1241"/>
      <c r="P137" s="1241"/>
      <c r="Q137" s="1241"/>
      <c r="R137" s="1241"/>
      <c r="S137" s="1241"/>
      <c r="T137" s="1241"/>
      <c r="U137" s="1241"/>
      <c r="V137" s="1241"/>
      <c r="W137" s="1241"/>
      <c r="X137" s="1241"/>
      <c r="Y137" s="1241"/>
      <c r="Z137" s="1241"/>
    </row>
    <row r="138" spans="1:34" ht="24.75" thickBot="1" x14ac:dyDescent="0.3">
      <c r="A138" s="14" t="s">
        <v>14</v>
      </c>
      <c r="B138" s="12" t="s">
        <v>164</v>
      </c>
      <c r="C138" s="14" t="s">
        <v>461</v>
      </c>
      <c r="D138" s="15" t="s">
        <v>1</v>
      </c>
      <c r="E138" s="14" t="s">
        <v>462</v>
      </c>
      <c r="F138" s="15" t="s">
        <v>1</v>
      </c>
      <c r="G138" s="14" t="s">
        <v>463</v>
      </c>
      <c r="H138" s="15" t="s">
        <v>1</v>
      </c>
      <c r="I138" s="100" t="s">
        <v>426</v>
      </c>
      <c r="J138" s="13" t="s">
        <v>196</v>
      </c>
      <c r="K138" s="14" t="s">
        <v>464</v>
      </c>
      <c r="L138" s="15" t="s">
        <v>1</v>
      </c>
      <c r="M138" s="14" t="s">
        <v>465</v>
      </c>
      <c r="N138" s="15" t="s">
        <v>1</v>
      </c>
      <c r="O138" s="14" t="s">
        <v>466</v>
      </c>
      <c r="P138" s="15" t="s">
        <v>1</v>
      </c>
      <c r="Q138" s="100" t="s">
        <v>426</v>
      </c>
      <c r="R138" s="13" t="s">
        <v>196</v>
      </c>
      <c r="S138" s="14" t="s">
        <v>467</v>
      </c>
      <c r="T138" s="15" t="s">
        <v>1</v>
      </c>
      <c r="U138" s="14" t="s">
        <v>468</v>
      </c>
      <c r="V138" s="15" t="s">
        <v>1</v>
      </c>
      <c r="W138" s="14" t="s">
        <v>469</v>
      </c>
      <c r="X138" s="15" t="s">
        <v>1</v>
      </c>
      <c r="Y138" s="100" t="s">
        <v>426</v>
      </c>
      <c r="Z138" s="13" t="s">
        <v>196</v>
      </c>
      <c r="AA138" s="14" t="s">
        <v>470</v>
      </c>
      <c r="AB138" s="15" t="s">
        <v>1</v>
      </c>
      <c r="AC138" s="14" t="s">
        <v>471</v>
      </c>
      <c r="AD138" s="15" t="s">
        <v>1</v>
      </c>
      <c r="AE138" s="14" t="s">
        <v>472</v>
      </c>
      <c r="AF138" s="15" t="s">
        <v>1</v>
      </c>
      <c r="AG138" s="100" t="s">
        <v>426</v>
      </c>
      <c r="AH138" s="13" t="s">
        <v>196</v>
      </c>
    </row>
    <row r="139" spans="1:34" ht="16.5" thickTop="1" x14ac:dyDescent="0.25">
      <c r="A139" s="88" t="s">
        <v>8</v>
      </c>
      <c r="B139" s="604">
        <f>'UBS Jardim Japão'!B9</f>
        <v>576</v>
      </c>
      <c r="C139" s="105">
        <f>'UBS Jardim Japão'!C9</f>
        <v>244</v>
      </c>
      <c r="D139" s="19">
        <f t="shared" ref="D139:D144" si="327">C139/$B139</f>
        <v>0.4236111111111111</v>
      </c>
      <c r="E139" s="105">
        <f>'UBS Jardim Japão'!D9</f>
        <v>323</v>
      </c>
      <c r="F139" s="19">
        <f t="shared" ref="F139:F144" si="328">E139/$B139</f>
        <v>0.56076388888888884</v>
      </c>
      <c r="G139" s="105">
        <f>'UBS Jardim Japão'!E9</f>
        <v>278</v>
      </c>
      <c r="H139" s="19">
        <f t="shared" ref="H139:L144" si="329">G139/$B139</f>
        <v>0.4826388888888889</v>
      </c>
      <c r="I139" s="77">
        <f t="shared" ref="I139:I144" si="330">SUM(C139,E139,G139)</f>
        <v>845</v>
      </c>
      <c r="J139" s="643">
        <f t="shared" ref="J139:J144" si="331">I139/($B139*3)</f>
        <v>0.48900462962962965</v>
      </c>
      <c r="K139" s="658">
        <f>'UBS Jardim Japão'!F9</f>
        <v>197</v>
      </c>
      <c r="L139" s="625">
        <f t="shared" si="329"/>
        <v>0.3420138888888889</v>
      </c>
      <c r="M139" s="658">
        <f>'UBS Jardim Japão'!G9</f>
        <v>248</v>
      </c>
      <c r="N139" s="625">
        <f t="shared" ref="N139:N144" si="332">M139/$B139</f>
        <v>0.43055555555555558</v>
      </c>
      <c r="O139" s="658">
        <f>'UBS Jardim Japão'!H9</f>
        <v>239</v>
      </c>
      <c r="P139" s="625">
        <f t="shared" ref="P139:P144" si="333">O139/$B139</f>
        <v>0.41493055555555558</v>
      </c>
      <c r="Q139" s="77">
        <f t="shared" ref="Q139:Q144" si="334">SUM(K139,M139,O139)</f>
        <v>684</v>
      </c>
      <c r="R139" s="643">
        <f t="shared" ref="R139:R144" si="335">Q139/($B139*3)</f>
        <v>0.39583333333333331</v>
      </c>
      <c r="S139" s="658">
        <f>'UBS Jardim Japão'!I9</f>
        <v>356</v>
      </c>
      <c r="T139" s="625">
        <f t="shared" ref="T139:T144" si="336">S139/$B139</f>
        <v>0.61805555555555558</v>
      </c>
      <c r="U139" s="658">
        <f>'UBS Jardim Japão'!J9</f>
        <v>391</v>
      </c>
      <c r="V139" s="625">
        <f t="shared" ref="V139:V144" si="337">U139/$B139</f>
        <v>0.67881944444444442</v>
      </c>
      <c r="W139" s="658">
        <f>'UBS Jardim Japão'!K9</f>
        <v>351</v>
      </c>
      <c r="X139" s="625">
        <f t="shared" ref="X139:X144" si="338">W139/$B139</f>
        <v>0.609375</v>
      </c>
      <c r="Y139" s="77">
        <f t="shared" ref="Y139:Y144" si="339">SUM(S139,U139,W139)</f>
        <v>1098</v>
      </c>
      <c r="Z139" s="643">
        <f t="shared" ref="Z139:Z144" si="340">Y139/($B139*3)</f>
        <v>0.63541666666666663</v>
      </c>
      <c r="AA139" s="658">
        <f>'UBS Jardim Japão'!L9</f>
        <v>320</v>
      </c>
      <c r="AB139" s="625">
        <f t="shared" ref="AB139:AB144" si="341">AA139/$B139</f>
        <v>0.55555555555555558</v>
      </c>
      <c r="AC139" s="658">
        <f>'UBS Jardim Japão'!M9</f>
        <v>306</v>
      </c>
      <c r="AD139" s="625">
        <f t="shared" ref="AD139:AD144" si="342">AC139/$B139</f>
        <v>0.53125</v>
      </c>
      <c r="AE139" s="658">
        <f>'UBS Jardim Japão'!N9</f>
        <v>357</v>
      </c>
      <c r="AF139" s="625">
        <f t="shared" ref="AF139:AF144" si="343">AE139/$B139</f>
        <v>0.61979166666666663</v>
      </c>
      <c r="AG139" s="77">
        <f t="shared" ref="AG139:AG144" si="344">SUM(AA139,AC139,AE139)</f>
        <v>983</v>
      </c>
      <c r="AH139" s="643">
        <f t="shared" ref="AH139:AH144" si="345">AG139/($B139*3)</f>
        <v>0.5688657407407407</v>
      </c>
    </row>
    <row r="140" spans="1:34" x14ac:dyDescent="0.25">
      <c r="A140" s="88" t="s">
        <v>9</v>
      </c>
      <c r="B140" s="605">
        <f>'UBS Jardim Japão'!B10</f>
        <v>2016</v>
      </c>
      <c r="C140" s="106">
        <f>'UBS Jardim Japão'!C10</f>
        <v>257</v>
      </c>
      <c r="D140" s="117">
        <f t="shared" si="327"/>
        <v>0.12748015873015872</v>
      </c>
      <c r="E140" s="106">
        <f>'UBS Jardim Japão'!D10</f>
        <v>296</v>
      </c>
      <c r="F140" s="117">
        <f t="shared" si="328"/>
        <v>0.14682539682539683</v>
      </c>
      <c r="G140" s="106">
        <f>'UBS Jardim Japão'!E10</f>
        <v>289</v>
      </c>
      <c r="H140" s="117">
        <f t="shared" si="329"/>
        <v>0.14335317460317459</v>
      </c>
      <c r="I140" s="108">
        <f t="shared" si="330"/>
        <v>842</v>
      </c>
      <c r="J140" s="641">
        <f t="shared" si="331"/>
        <v>0.13921957671957672</v>
      </c>
      <c r="K140" s="659">
        <f>'UBS Jardim Japão'!F10</f>
        <v>126</v>
      </c>
      <c r="L140" s="623">
        <f t="shared" si="329"/>
        <v>6.25E-2</v>
      </c>
      <c r="M140" s="659">
        <f>'UBS Jardim Japão'!G10</f>
        <v>299</v>
      </c>
      <c r="N140" s="623">
        <f t="shared" si="332"/>
        <v>0.14831349206349206</v>
      </c>
      <c r="O140" s="659">
        <f>'UBS Jardim Japão'!H10</f>
        <v>281</v>
      </c>
      <c r="P140" s="623">
        <f t="shared" si="333"/>
        <v>0.13938492063492064</v>
      </c>
      <c r="Q140" s="108">
        <f t="shared" si="334"/>
        <v>706</v>
      </c>
      <c r="R140" s="641">
        <f t="shared" si="335"/>
        <v>0.11673280423280423</v>
      </c>
      <c r="S140" s="659">
        <f>'UBS Jardim Japão'!I10</f>
        <v>341</v>
      </c>
      <c r="T140" s="623">
        <f t="shared" si="336"/>
        <v>0.16914682539682541</v>
      </c>
      <c r="U140" s="659">
        <f>'UBS Jardim Japão'!J10</f>
        <v>438</v>
      </c>
      <c r="V140" s="623">
        <f t="shared" si="337"/>
        <v>0.21726190476190477</v>
      </c>
      <c r="W140" s="659">
        <f>'UBS Jardim Japão'!K10</f>
        <v>430</v>
      </c>
      <c r="X140" s="623">
        <f t="shared" si="338"/>
        <v>0.21329365079365079</v>
      </c>
      <c r="Y140" s="108">
        <f t="shared" si="339"/>
        <v>1209</v>
      </c>
      <c r="Z140" s="641">
        <f t="shared" si="340"/>
        <v>0.19990079365079366</v>
      </c>
      <c r="AA140" s="659">
        <f>'UBS Jardim Japão'!L10</f>
        <v>368</v>
      </c>
      <c r="AB140" s="623">
        <f t="shared" si="341"/>
        <v>0.18253968253968253</v>
      </c>
      <c r="AC140" s="659">
        <f>'UBS Jardim Japão'!M10</f>
        <v>397</v>
      </c>
      <c r="AD140" s="623">
        <f t="shared" si="342"/>
        <v>0.19692460317460317</v>
      </c>
      <c r="AE140" s="659">
        <f>'UBS Jardim Japão'!N10</f>
        <v>476</v>
      </c>
      <c r="AF140" s="623">
        <f t="shared" si="343"/>
        <v>0.2361111111111111</v>
      </c>
      <c r="AG140" s="108">
        <f t="shared" si="344"/>
        <v>1241</v>
      </c>
      <c r="AH140" s="641">
        <f t="shared" si="345"/>
        <v>0.20519179894179895</v>
      </c>
    </row>
    <row r="141" spans="1:34" x14ac:dyDescent="0.25">
      <c r="A141" s="88" t="s">
        <v>10</v>
      </c>
      <c r="B141" s="605">
        <f>'UBS Jardim Japão'!B11</f>
        <v>1052</v>
      </c>
      <c r="C141" s="106">
        <f>'UBS Jardim Japão'!C11</f>
        <v>702</v>
      </c>
      <c r="D141" s="117">
        <f t="shared" si="327"/>
        <v>0.66730038022813687</v>
      </c>
      <c r="E141" s="106">
        <f>'UBS Jardim Japão'!D11</f>
        <v>876</v>
      </c>
      <c r="F141" s="117">
        <f t="shared" si="328"/>
        <v>0.83269961977186313</v>
      </c>
      <c r="G141" s="106">
        <f>'UBS Jardim Japão'!E11</f>
        <v>790</v>
      </c>
      <c r="H141" s="117">
        <f t="shared" si="329"/>
        <v>0.75095057034220536</v>
      </c>
      <c r="I141" s="108">
        <f t="shared" si="330"/>
        <v>2368</v>
      </c>
      <c r="J141" s="641">
        <f t="shared" si="331"/>
        <v>0.75031685678073512</v>
      </c>
      <c r="K141" s="659">
        <f>'UBS Jardim Japão'!F11</f>
        <v>666</v>
      </c>
      <c r="L141" s="623">
        <f t="shared" si="329"/>
        <v>0.63307984790874527</v>
      </c>
      <c r="M141" s="659">
        <f>'UBS Jardim Japão'!G11</f>
        <v>624</v>
      </c>
      <c r="N141" s="623">
        <f t="shared" si="332"/>
        <v>0.59315589353612164</v>
      </c>
      <c r="O141" s="659">
        <f>'UBS Jardim Japão'!H11</f>
        <v>741</v>
      </c>
      <c r="P141" s="623">
        <f t="shared" si="333"/>
        <v>0.70437262357414454</v>
      </c>
      <c r="Q141" s="108">
        <f t="shared" si="334"/>
        <v>2031</v>
      </c>
      <c r="R141" s="641">
        <f t="shared" si="335"/>
        <v>0.64353612167300378</v>
      </c>
      <c r="S141" s="659">
        <f>'UBS Jardim Japão'!I11</f>
        <v>699</v>
      </c>
      <c r="T141" s="623">
        <f t="shared" si="336"/>
        <v>0.6644486692015209</v>
      </c>
      <c r="U141" s="659">
        <f>'UBS Jardim Japão'!J11</f>
        <v>796</v>
      </c>
      <c r="V141" s="623">
        <f t="shared" si="337"/>
        <v>0.75665399239543729</v>
      </c>
      <c r="W141" s="659">
        <f>'UBS Jardim Japão'!K11</f>
        <v>809</v>
      </c>
      <c r="X141" s="623">
        <f t="shared" si="338"/>
        <v>0.76901140684410652</v>
      </c>
      <c r="Y141" s="108">
        <f t="shared" si="339"/>
        <v>2304</v>
      </c>
      <c r="Z141" s="641">
        <f t="shared" si="340"/>
        <v>0.73003802281368824</v>
      </c>
      <c r="AA141" s="659">
        <f>'UBS Jardim Japão'!L11</f>
        <v>787</v>
      </c>
      <c r="AB141" s="623">
        <f t="shared" si="341"/>
        <v>0.74809885931558939</v>
      </c>
      <c r="AC141" s="659">
        <f>'UBS Jardim Japão'!M11</f>
        <v>872</v>
      </c>
      <c r="AD141" s="623">
        <f t="shared" si="342"/>
        <v>0.82889733840304181</v>
      </c>
      <c r="AE141" s="659">
        <f>'UBS Jardim Japão'!N11</f>
        <v>908</v>
      </c>
      <c r="AF141" s="623">
        <f t="shared" si="343"/>
        <v>0.86311787072243351</v>
      </c>
      <c r="AG141" s="108">
        <f t="shared" si="344"/>
        <v>2567</v>
      </c>
      <c r="AH141" s="641">
        <f t="shared" si="345"/>
        <v>0.8133713561470215</v>
      </c>
    </row>
    <row r="142" spans="1:34" x14ac:dyDescent="0.25">
      <c r="A142" s="88" t="s">
        <v>42</v>
      </c>
      <c r="B142" s="605">
        <f>'UBS Jardim Japão'!B12</f>
        <v>526</v>
      </c>
      <c r="C142" s="106">
        <f>'UBS Jardim Japão'!C12</f>
        <v>245</v>
      </c>
      <c r="D142" s="117">
        <f t="shared" si="327"/>
        <v>0.46577946768060835</v>
      </c>
      <c r="E142" s="106">
        <f>'UBS Jardim Japão'!D12</f>
        <v>425</v>
      </c>
      <c r="F142" s="117">
        <f t="shared" si="328"/>
        <v>0.80798479087452468</v>
      </c>
      <c r="G142" s="106">
        <f>'UBS Jardim Japão'!E12</f>
        <v>433</v>
      </c>
      <c r="H142" s="117">
        <f t="shared" si="329"/>
        <v>0.82319391634980987</v>
      </c>
      <c r="I142" s="108">
        <f t="shared" si="330"/>
        <v>1103</v>
      </c>
      <c r="J142" s="641">
        <f t="shared" si="331"/>
        <v>0.69898605830164762</v>
      </c>
      <c r="K142" s="659">
        <f>'UBS Jardim Japão'!F12</f>
        <v>327</v>
      </c>
      <c r="L142" s="623">
        <f t="shared" si="329"/>
        <v>0.62167300380228141</v>
      </c>
      <c r="M142" s="659">
        <f>'UBS Jardim Japão'!G12</f>
        <v>396</v>
      </c>
      <c r="N142" s="623">
        <f t="shared" si="332"/>
        <v>0.75285171102661597</v>
      </c>
      <c r="O142" s="659">
        <f>'UBS Jardim Japão'!H12</f>
        <v>389</v>
      </c>
      <c r="P142" s="623">
        <f t="shared" si="333"/>
        <v>0.73954372623574149</v>
      </c>
      <c r="Q142" s="108">
        <f t="shared" si="334"/>
        <v>1112</v>
      </c>
      <c r="R142" s="641">
        <f t="shared" si="335"/>
        <v>0.70468948035487955</v>
      </c>
      <c r="S142" s="659">
        <f>'UBS Jardim Japão'!I12</f>
        <v>245</v>
      </c>
      <c r="T142" s="623">
        <f t="shared" si="336"/>
        <v>0.46577946768060835</v>
      </c>
      <c r="U142" s="659">
        <f>'UBS Jardim Japão'!J12</f>
        <v>523</v>
      </c>
      <c r="V142" s="623">
        <f t="shared" si="337"/>
        <v>0.99429657794676807</v>
      </c>
      <c r="W142" s="659">
        <f>'UBS Jardim Japão'!K12</f>
        <v>488</v>
      </c>
      <c r="X142" s="623">
        <f t="shared" si="338"/>
        <v>0.92775665399239549</v>
      </c>
      <c r="Y142" s="108">
        <f t="shared" si="339"/>
        <v>1256</v>
      </c>
      <c r="Z142" s="641">
        <f t="shared" si="340"/>
        <v>0.79594423320659058</v>
      </c>
      <c r="AA142" s="659">
        <f>'UBS Jardim Japão'!L12</f>
        <v>449</v>
      </c>
      <c r="AB142" s="623">
        <f t="shared" si="341"/>
        <v>0.85361216730038025</v>
      </c>
      <c r="AC142" s="659">
        <f>'UBS Jardim Japão'!M12</f>
        <v>518</v>
      </c>
      <c r="AD142" s="623">
        <f t="shared" si="342"/>
        <v>0.98479087452471481</v>
      </c>
      <c r="AE142" s="659">
        <f>'UBS Jardim Japão'!N12</f>
        <v>512</v>
      </c>
      <c r="AF142" s="623">
        <f t="shared" si="343"/>
        <v>0.97338403041825095</v>
      </c>
      <c r="AG142" s="108">
        <f t="shared" si="344"/>
        <v>1479</v>
      </c>
      <c r="AH142" s="641">
        <f t="shared" si="345"/>
        <v>0.93726235741444863</v>
      </c>
    </row>
    <row r="143" spans="1:34" ht="16.5" thickBot="1" x14ac:dyDescent="0.3">
      <c r="A143" s="110" t="s">
        <v>13</v>
      </c>
      <c r="B143" s="606">
        <f>'UBS Jardim Japão'!B14</f>
        <v>789</v>
      </c>
      <c r="C143" s="111">
        <f>'UBS Jardim Japão'!C14</f>
        <v>394</v>
      </c>
      <c r="D143" s="121">
        <f t="shared" si="327"/>
        <v>0.49936628643852976</v>
      </c>
      <c r="E143" s="111">
        <f>'UBS Jardim Japão'!D14</f>
        <v>563</v>
      </c>
      <c r="F143" s="121">
        <f t="shared" si="328"/>
        <v>0.71356147021546257</v>
      </c>
      <c r="G143" s="111">
        <f>'UBS Jardim Japão'!E14</f>
        <v>653</v>
      </c>
      <c r="H143" s="121">
        <f t="shared" si="329"/>
        <v>0.82762991128010144</v>
      </c>
      <c r="I143" s="113">
        <f t="shared" si="330"/>
        <v>1610</v>
      </c>
      <c r="J143" s="642">
        <f t="shared" si="331"/>
        <v>0.68018588931136459</v>
      </c>
      <c r="K143" s="660">
        <f>'UBS Jardim Japão'!F14</f>
        <v>547</v>
      </c>
      <c r="L143" s="624">
        <f t="shared" si="329"/>
        <v>0.69328263624841568</v>
      </c>
      <c r="M143" s="660">
        <f>'UBS Jardim Japão'!G14</f>
        <v>623</v>
      </c>
      <c r="N143" s="624">
        <f t="shared" si="332"/>
        <v>0.78960709759188852</v>
      </c>
      <c r="O143" s="660">
        <f>'UBS Jardim Japão'!H14</f>
        <v>685</v>
      </c>
      <c r="P143" s="624">
        <f t="shared" si="333"/>
        <v>0.8681875792141952</v>
      </c>
      <c r="Q143" s="113">
        <f t="shared" si="334"/>
        <v>1855</v>
      </c>
      <c r="R143" s="642">
        <f t="shared" si="335"/>
        <v>0.7836924376848331</v>
      </c>
      <c r="S143" s="660">
        <f>'UBS Jardim Japão'!I14</f>
        <v>498</v>
      </c>
      <c r="T143" s="624">
        <f t="shared" si="336"/>
        <v>0.63117870722433456</v>
      </c>
      <c r="U143" s="660">
        <f>'UBS Jardim Japão'!J14</f>
        <v>755</v>
      </c>
      <c r="V143" s="624">
        <f t="shared" si="337"/>
        <v>0.95690747782002539</v>
      </c>
      <c r="W143" s="660">
        <f>'UBS Jardim Japão'!K14</f>
        <v>776</v>
      </c>
      <c r="X143" s="624">
        <f t="shared" si="338"/>
        <v>0.98352344740177444</v>
      </c>
      <c r="Y143" s="113">
        <f t="shared" si="339"/>
        <v>2029</v>
      </c>
      <c r="Z143" s="642">
        <f t="shared" si="340"/>
        <v>0.85720321081537809</v>
      </c>
      <c r="AA143" s="660">
        <f>'UBS Jardim Japão'!L14</f>
        <v>703</v>
      </c>
      <c r="AB143" s="624">
        <f t="shared" si="341"/>
        <v>0.89100126742712293</v>
      </c>
      <c r="AC143" s="660">
        <f>'UBS Jardim Japão'!M14</f>
        <v>725</v>
      </c>
      <c r="AD143" s="624">
        <f t="shared" si="342"/>
        <v>0.91888466413181247</v>
      </c>
      <c r="AE143" s="660">
        <f>'UBS Jardim Japão'!N14</f>
        <v>694</v>
      </c>
      <c r="AF143" s="624">
        <f t="shared" si="343"/>
        <v>0.87959442332065907</v>
      </c>
      <c r="AG143" s="113">
        <f t="shared" si="344"/>
        <v>2122</v>
      </c>
      <c r="AH143" s="642">
        <f t="shared" si="345"/>
        <v>0.89649345162653149</v>
      </c>
    </row>
    <row r="144" spans="1:34" ht="16.5" thickBot="1" x14ac:dyDescent="0.3">
      <c r="A144" s="6" t="s">
        <v>315</v>
      </c>
      <c r="B144" s="671">
        <f>SUM(B139:B143)</f>
        <v>4959</v>
      </c>
      <c r="C144" s="8">
        <f>SUM(C139:C143)</f>
        <v>1842</v>
      </c>
      <c r="D144" s="22">
        <f t="shared" si="327"/>
        <v>0.37144585601935876</v>
      </c>
      <c r="E144" s="8">
        <f>SUM(E139:E143)</f>
        <v>2483</v>
      </c>
      <c r="F144" s="22">
        <f t="shared" si="328"/>
        <v>0.50070578745714867</v>
      </c>
      <c r="G144" s="8">
        <f>SUM(G139:G143)</f>
        <v>2443</v>
      </c>
      <c r="H144" s="22">
        <f t="shared" si="329"/>
        <v>0.49263964508973584</v>
      </c>
      <c r="I144" s="80">
        <f t="shared" si="330"/>
        <v>6768</v>
      </c>
      <c r="J144" s="670">
        <f t="shared" si="331"/>
        <v>0.45493042952208107</v>
      </c>
      <c r="K144" s="654">
        <f>SUM(K139:K143)</f>
        <v>1863</v>
      </c>
      <c r="L144" s="669">
        <f t="shared" si="329"/>
        <v>0.37568058076225047</v>
      </c>
      <c r="M144" s="654">
        <f t="shared" ref="M144" si="346">SUM(M139:M143)</f>
        <v>2190</v>
      </c>
      <c r="N144" s="669">
        <f t="shared" si="332"/>
        <v>0.44162129461584998</v>
      </c>
      <c r="O144" s="654">
        <f t="shared" ref="O144" si="347">SUM(O139:O143)</f>
        <v>2335</v>
      </c>
      <c r="P144" s="669">
        <f t="shared" si="333"/>
        <v>0.47086106069772132</v>
      </c>
      <c r="Q144" s="80">
        <f t="shared" si="334"/>
        <v>6388</v>
      </c>
      <c r="R144" s="670">
        <f t="shared" si="335"/>
        <v>0.42938764535860724</v>
      </c>
      <c r="S144" s="654">
        <f>SUM(S139:S143)</f>
        <v>2139</v>
      </c>
      <c r="T144" s="669">
        <f t="shared" si="336"/>
        <v>0.43133696309739866</v>
      </c>
      <c r="U144" s="654">
        <f t="shared" ref="U144" si="348">SUM(U139:U143)</f>
        <v>2903</v>
      </c>
      <c r="V144" s="669">
        <f t="shared" si="337"/>
        <v>0.58540028231498287</v>
      </c>
      <c r="W144" s="654">
        <f t="shared" ref="W144" si="349">SUM(W139:W143)</f>
        <v>2854</v>
      </c>
      <c r="X144" s="669">
        <f t="shared" si="338"/>
        <v>0.57551925791490222</v>
      </c>
      <c r="Y144" s="80">
        <f t="shared" si="339"/>
        <v>7896</v>
      </c>
      <c r="Z144" s="670">
        <f t="shared" si="340"/>
        <v>0.53075216777576129</v>
      </c>
      <c r="AA144" s="654">
        <f>SUM(AA139:AA143)</f>
        <v>2627</v>
      </c>
      <c r="AB144" s="669">
        <f t="shared" si="341"/>
        <v>0.52974389997983462</v>
      </c>
      <c r="AC144" s="654">
        <f t="shared" ref="AC144" si="350">SUM(AC139:AC143)</f>
        <v>2818</v>
      </c>
      <c r="AD144" s="669">
        <f t="shared" si="342"/>
        <v>0.56825972978423067</v>
      </c>
      <c r="AE144" s="654">
        <f t="shared" ref="AE144" si="351">SUM(AE139:AE143)</f>
        <v>2947</v>
      </c>
      <c r="AF144" s="669">
        <f t="shared" si="343"/>
        <v>0.59427303891913696</v>
      </c>
      <c r="AG144" s="80">
        <f t="shared" si="344"/>
        <v>8392</v>
      </c>
      <c r="AH144" s="670">
        <f t="shared" si="345"/>
        <v>0.56409222289440075</v>
      </c>
    </row>
    <row r="146" spans="1:34" x14ac:dyDescent="0.25">
      <c r="A146" s="1301" t="s">
        <v>483</v>
      </c>
      <c r="B146" s="1241"/>
      <c r="C146" s="1241"/>
      <c r="D146" s="1241"/>
      <c r="E146" s="1241"/>
      <c r="F146" s="1241"/>
      <c r="G146" s="1241"/>
      <c r="H146" s="1241"/>
      <c r="I146" s="1241"/>
      <c r="J146" s="1241"/>
      <c r="K146" s="1241"/>
      <c r="L146" s="1241"/>
      <c r="M146" s="1241"/>
      <c r="N146" s="1241"/>
      <c r="O146" s="1241"/>
      <c r="P146" s="1241"/>
      <c r="Q146" s="1241"/>
      <c r="R146" s="1241"/>
      <c r="S146" s="1241"/>
      <c r="T146" s="1241"/>
      <c r="U146" s="1241"/>
      <c r="V146" s="1241"/>
      <c r="W146" s="1241"/>
      <c r="X146" s="1241"/>
      <c r="Y146" s="1241"/>
      <c r="Z146" s="1241"/>
    </row>
    <row r="147" spans="1:34" ht="24.75" thickBot="1" x14ac:dyDescent="0.3">
      <c r="A147" s="14" t="s">
        <v>14</v>
      </c>
      <c r="B147" s="12" t="s">
        <v>164</v>
      </c>
      <c r="C147" s="14" t="s">
        <v>461</v>
      </c>
      <c r="D147" s="15" t="s">
        <v>1</v>
      </c>
      <c r="E147" s="14" t="s">
        <v>462</v>
      </c>
      <c r="F147" s="15" t="s">
        <v>1</v>
      </c>
      <c r="G147" s="14" t="s">
        <v>463</v>
      </c>
      <c r="H147" s="15" t="s">
        <v>1</v>
      </c>
      <c r="I147" s="100" t="s">
        <v>426</v>
      </c>
      <c r="J147" s="13" t="s">
        <v>196</v>
      </c>
      <c r="K147" s="14" t="s">
        <v>464</v>
      </c>
      <c r="L147" s="15" t="s">
        <v>1</v>
      </c>
      <c r="M147" s="14" t="s">
        <v>465</v>
      </c>
      <c r="N147" s="15" t="s">
        <v>1</v>
      </c>
      <c r="O147" s="14" t="s">
        <v>466</v>
      </c>
      <c r="P147" s="15" t="s">
        <v>1</v>
      </c>
      <c r="Q147" s="100" t="s">
        <v>426</v>
      </c>
      <c r="R147" s="13" t="s">
        <v>196</v>
      </c>
      <c r="S147" s="14" t="s">
        <v>467</v>
      </c>
      <c r="T147" s="15" t="s">
        <v>1</v>
      </c>
      <c r="U147" s="14" t="s">
        <v>468</v>
      </c>
      <c r="V147" s="15" t="s">
        <v>1</v>
      </c>
      <c r="W147" s="14" t="s">
        <v>469</v>
      </c>
      <c r="X147" s="15" t="s">
        <v>1</v>
      </c>
      <c r="Y147" s="100" t="s">
        <v>426</v>
      </c>
      <c r="Z147" s="13" t="s">
        <v>196</v>
      </c>
      <c r="AA147" s="14" t="s">
        <v>470</v>
      </c>
      <c r="AB147" s="15" t="s">
        <v>1</v>
      </c>
      <c r="AC147" s="14" t="s">
        <v>471</v>
      </c>
      <c r="AD147" s="15" t="s">
        <v>1</v>
      </c>
      <c r="AE147" s="14" t="s">
        <v>472</v>
      </c>
      <c r="AF147" s="15" t="s">
        <v>1</v>
      </c>
      <c r="AG147" s="100" t="s">
        <v>426</v>
      </c>
      <c r="AH147" s="13" t="s">
        <v>196</v>
      </c>
    </row>
    <row r="148" spans="1:34" ht="15.75" customHeight="1" thickTop="1" x14ac:dyDescent="0.25">
      <c r="A148" s="9" t="s">
        <v>150</v>
      </c>
      <c r="B148" s="1284">
        <f>'EMAD na UBS JD JAPÃO'!$B$9</f>
        <v>60</v>
      </c>
      <c r="C148" s="1317">
        <f>'EMAD na UBS JD JAPÃO'!$C$9</f>
        <v>68</v>
      </c>
      <c r="D148" s="1320">
        <f t="shared" ref="D148" si="352">C148/$B148</f>
        <v>1.1333333333333333</v>
      </c>
      <c r="E148" s="1317">
        <f>'EMAD na UBS JD JAPÃO'!$D$9</f>
        <v>66</v>
      </c>
      <c r="F148" s="1320">
        <f t="shared" ref="F148" si="353">E148/$B148</f>
        <v>1.1000000000000001</v>
      </c>
      <c r="G148" s="1317">
        <f>'EMAD na UBS JD JAPÃO'!$E$9</f>
        <v>67</v>
      </c>
      <c r="H148" s="1320">
        <f t="shared" ref="H148:L148" si="354">G148/$B148</f>
        <v>1.1166666666666667</v>
      </c>
      <c r="I148" s="1323">
        <f>SUM(C148,E148,G148)</f>
        <v>201</v>
      </c>
      <c r="J148" s="1311">
        <f>I148/($B148*3)</f>
        <v>1.1166666666666667</v>
      </c>
      <c r="K148" s="1308">
        <f>'EMAD na UBS JD JAPÃO'!$F$9</f>
        <v>66</v>
      </c>
      <c r="L148" s="1314">
        <f t="shared" si="354"/>
        <v>1.1000000000000001</v>
      </c>
      <c r="M148" s="1308">
        <f>'EMAD na UBS JD JAPÃO'!$G$9</f>
        <v>69</v>
      </c>
      <c r="N148" s="1314">
        <f t="shared" ref="N148" si="355">M148/$B148</f>
        <v>1.1499999999999999</v>
      </c>
      <c r="O148" s="1308">
        <f>'EMAD na UBS JD JAPÃO'!$H$9</f>
        <v>69</v>
      </c>
      <c r="P148" s="1314">
        <f t="shared" ref="P148" si="356">O148/$B148</f>
        <v>1.1499999999999999</v>
      </c>
      <c r="Q148" s="1323">
        <f>SUM(K148,M148,O148)</f>
        <v>204</v>
      </c>
      <c r="R148" s="1311">
        <f>Q148/($B148*3)</f>
        <v>1.1333333333333333</v>
      </c>
      <c r="S148" s="1308">
        <f>'EMAD na UBS JD JAPÃO'!$I$9</f>
        <v>68</v>
      </c>
      <c r="T148" s="1314">
        <f t="shared" ref="T148" si="357">S148/$B148</f>
        <v>1.1333333333333333</v>
      </c>
      <c r="U148" s="1308">
        <f>'EMAD na UBS JD JAPÃO'!$J$9</f>
        <v>70</v>
      </c>
      <c r="V148" s="1314">
        <f t="shared" ref="V148" si="358">U148/$B148</f>
        <v>1.1666666666666667</v>
      </c>
      <c r="W148" s="1308">
        <f>'EMAD na UBS JD JAPÃO'!$K$9</f>
        <v>68</v>
      </c>
      <c r="X148" s="1314">
        <f t="shared" ref="X148" si="359">W148/$B148</f>
        <v>1.1333333333333333</v>
      </c>
      <c r="Y148" s="1323">
        <f>SUM(S148,U148,W148)</f>
        <v>206</v>
      </c>
      <c r="Z148" s="1311">
        <f>Y148/($B148*3)</f>
        <v>1.1444444444444444</v>
      </c>
      <c r="AA148" s="1308">
        <f>'EMAD na UBS JD JAPÃO'!$I$9</f>
        <v>68</v>
      </c>
      <c r="AB148" s="1314">
        <f t="shared" ref="AB148" si="360">AA148/$B148</f>
        <v>1.1333333333333333</v>
      </c>
      <c r="AC148" s="1308">
        <f>'EMAD na UBS JD JAPÃO'!$J$9</f>
        <v>70</v>
      </c>
      <c r="AD148" s="1314">
        <f t="shared" ref="AD148" si="361">AC148/$B148</f>
        <v>1.1666666666666667</v>
      </c>
      <c r="AE148" s="1308">
        <f>'EMAD na UBS JD JAPÃO'!$K$9</f>
        <v>68</v>
      </c>
      <c r="AF148" s="1314">
        <f t="shared" ref="AF148" si="362">AE148/$B148</f>
        <v>1.1333333333333333</v>
      </c>
      <c r="AG148" s="1323">
        <f>SUM(AA148,AC148,AE148)</f>
        <v>206</v>
      </c>
      <c r="AH148" s="1311">
        <f>AG148/($B148*3)</f>
        <v>1.1444444444444444</v>
      </c>
    </row>
    <row r="149" spans="1:34" ht="15" customHeight="1" x14ac:dyDescent="0.25">
      <c r="A149" s="9" t="s">
        <v>151</v>
      </c>
      <c r="B149" s="1285"/>
      <c r="C149" s="1318"/>
      <c r="D149" s="1321"/>
      <c r="E149" s="1318"/>
      <c r="F149" s="1321"/>
      <c r="G149" s="1318"/>
      <c r="H149" s="1321"/>
      <c r="I149" s="1324"/>
      <c r="J149" s="1312"/>
      <c r="K149" s="1309"/>
      <c r="L149" s="1315"/>
      <c r="M149" s="1309"/>
      <c r="N149" s="1315"/>
      <c r="O149" s="1309"/>
      <c r="P149" s="1315"/>
      <c r="Q149" s="1324"/>
      <c r="R149" s="1312"/>
      <c r="S149" s="1309"/>
      <c r="T149" s="1315"/>
      <c r="U149" s="1309"/>
      <c r="V149" s="1315"/>
      <c r="W149" s="1309"/>
      <c r="X149" s="1315"/>
      <c r="Y149" s="1324"/>
      <c r="Z149" s="1312"/>
      <c r="AA149" s="1309"/>
      <c r="AB149" s="1315"/>
      <c r="AC149" s="1309"/>
      <c r="AD149" s="1315"/>
      <c r="AE149" s="1309"/>
      <c r="AF149" s="1315"/>
      <c r="AG149" s="1324"/>
      <c r="AH149" s="1312"/>
    </row>
    <row r="150" spans="1:34" ht="15" customHeight="1" x14ac:dyDescent="0.25">
      <c r="A150" s="9" t="s">
        <v>154</v>
      </c>
      <c r="B150" s="1285"/>
      <c r="C150" s="1318"/>
      <c r="D150" s="1321"/>
      <c r="E150" s="1318"/>
      <c r="F150" s="1321"/>
      <c r="G150" s="1318"/>
      <c r="H150" s="1321"/>
      <c r="I150" s="1324"/>
      <c r="J150" s="1312"/>
      <c r="K150" s="1309"/>
      <c r="L150" s="1315"/>
      <c r="M150" s="1309"/>
      <c r="N150" s="1315"/>
      <c r="O150" s="1309"/>
      <c r="P150" s="1315"/>
      <c r="Q150" s="1324"/>
      <c r="R150" s="1312"/>
      <c r="S150" s="1309"/>
      <c r="T150" s="1315"/>
      <c r="U150" s="1309"/>
      <c r="V150" s="1315"/>
      <c r="W150" s="1309"/>
      <c r="X150" s="1315"/>
      <c r="Y150" s="1324"/>
      <c r="Z150" s="1312"/>
      <c r="AA150" s="1309"/>
      <c r="AB150" s="1315"/>
      <c r="AC150" s="1309"/>
      <c r="AD150" s="1315"/>
      <c r="AE150" s="1309"/>
      <c r="AF150" s="1315"/>
      <c r="AG150" s="1324"/>
      <c r="AH150" s="1312"/>
    </row>
    <row r="151" spans="1:34" ht="15.75" customHeight="1" thickBot="1" x14ac:dyDescent="0.3">
      <c r="A151" s="110" t="s">
        <v>152</v>
      </c>
      <c r="B151" s="1326"/>
      <c r="C151" s="1319"/>
      <c r="D151" s="1322"/>
      <c r="E151" s="1319"/>
      <c r="F151" s="1322"/>
      <c r="G151" s="1319"/>
      <c r="H151" s="1322"/>
      <c r="I151" s="1325"/>
      <c r="J151" s="1313"/>
      <c r="K151" s="1310"/>
      <c r="L151" s="1316"/>
      <c r="M151" s="1310"/>
      <c r="N151" s="1316"/>
      <c r="O151" s="1310"/>
      <c r="P151" s="1316"/>
      <c r="Q151" s="1325"/>
      <c r="R151" s="1313"/>
      <c r="S151" s="1310"/>
      <c r="T151" s="1316"/>
      <c r="U151" s="1310"/>
      <c r="V151" s="1316"/>
      <c r="W151" s="1310"/>
      <c r="X151" s="1316"/>
      <c r="Y151" s="1325"/>
      <c r="Z151" s="1313"/>
      <c r="AA151" s="1310"/>
      <c r="AB151" s="1316"/>
      <c r="AC151" s="1310"/>
      <c r="AD151" s="1316"/>
      <c r="AE151" s="1310"/>
      <c r="AF151" s="1316"/>
      <c r="AG151" s="1325"/>
      <c r="AH151" s="1313"/>
    </row>
    <row r="152" spans="1:34" ht="16.5" thickBot="1" x14ac:dyDescent="0.3">
      <c r="A152" s="6" t="s">
        <v>367</v>
      </c>
      <c r="B152" s="671">
        <f>SUM(B148:B151)</f>
        <v>60</v>
      </c>
      <c r="C152" s="8">
        <f>SUM(C148:C151)</f>
        <v>68</v>
      </c>
      <c r="D152" s="22">
        <f>C152/$B148</f>
        <v>1.1333333333333333</v>
      </c>
      <c r="E152" s="8">
        <f>SUM(E148:E151)</f>
        <v>66</v>
      </c>
      <c r="F152" s="22">
        <f>E152/$B148</f>
        <v>1.1000000000000001</v>
      </c>
      <c r="G152" s="8">
        <f>SUM(G148:G151)</f>
        <v>67</v>
      </c>
      <c r="H152" s="22">
        <f>G152/$B148</f>
        <v>1.1166666666666667</v>
      </c>
      <c r="I152" s="80">
        <f>SUM(C152,E152,G152)</f>
        <v>201</v>
      </c>
      <c r="J152" s="670">
        <f>I152/($B152*3)</f>
        <v>1.1166666666666667</v>
      </c>
      <c r="K152" s="655">
        <f>SUM(K148:K151)</f>
        <v>66</v>
      </c>
      <c r="L152" s="669">
        <f>K152/$B148</f>
        <v>1.1000000000000001</v>
      </c>
      <c r="M152" s="655">
        <f t="shared" ref="M152" si="363">SUM(M148:M151)</f>
        <v>69</v>
      </c>
      <c r="N152" s="669">
        <f>M152/$B148</f>
        <v>1.1499999999999999</v>
      </c>
      <c r="O152" s="655">
        <f t="shared" ref="O152" si="364">SUM(O148:O151)</f>
        <v>69</v>
      </c>
      <c r="P152" s="669">
        <f>O152/$B148</f>
        <v>1.1499999999999999</v>
      </c>
      <c r="Q152" s="33">
        <f>SUM(K152,M152,O152)</f>
        <v>204</v>
      </c>
      <c r="R152" s="670">
        <f>Q152/($B152*3)</f>
        <v>1.1333333333333333</v>
      </c>
      <c r="S152" s="655">
        <f>SUM(S148:S151)</f>
        <v>68</v>
      </c>
      <c r="T152" s="669">
        <f>S152/$B148</f>
        <v>1.1333333333333333</v>
      </c>
      <c r="U152" s="655">
        <f t="shared" ref="U152" si="365">SUM(U148:U151)</f>
        <v>70</v>
      </c>
      <c r="V152" s="669">
        <f>U152/$B148</f>
        <v>1.1666666666666667</v>
      </c>
      <c r="W152" s="655">
        <f t="shared" ref="W152" si="366">SUM(W148:W151)</f>
        <v>68</v>
      </c>
      <c r="X152" s="669">
        <f>W152/$B148</f>
        <v>1.1333333333333333</v>
      </c>
      <c r="Y152" s="33">
        <f>SUM(S152,U152,W152)</f>
        <v>206</v>
      </c>
      <c r="Z152" s="670">
        <f>Y152/($B152*3)</f>
        <v>1.1444444444444444</v>
      </c>
      <c r="AA152" s="655">
        <f>SUM(AA148:AA151)</f>
        <v>68</v>
      </c>
      <c r="AB152" s="669">
        <f>AA152/$B148</f>
        <v>1.1333333333333333</v>
      </c>
      <c r="AC152" s="655">
        <f t="shared" ref="AC152" si="367">SUM(AC148:AC151)</f>
        <v>70</v>
      </c>
      <c r="AD152" s="669">
        <f>AC152/$B148</f>
        <v>1.1666666666666667</v>
      </c>
      <c r="AE152" s="655">
        <f t="shared" ref="AE152" si="368">SUM(AE148:AE151)</f>
        <v>68</v>
      </c>
      <c r="AF152" s="669">
        <f>AE152/$B148</f>
        <v>1.1333333333333333</v>
      </c>
      <c r="AG152" s="33">
        <f>SUM(AA152,AC152,AE152)</f>
        <v>206</v>
      </c>
      <c r="AH152" s="670">
        <f>AG152/($B152*3)</f>
        <v>1.1444444444444444</v>
      </c>
    </row>
    <row r="154" spans="1:34" x14ac:dyDescent="0.25">
      <c r="A154" s="1301" t="s">
        <v>484</v>
      </c>
      <c r="B154" s="1241"/>
      <c r="C154" s="1241"/>
      <c r="D154" s="1241"/>
      <c r="E154" s="1241"/>
      <c r="F154" s="1241"/>
      <c r="G154" s="1241"/>
      <c r="H154" s="1241"/>
      <c r="I154" s="1241"/>
      <c r="J154" s="1241"/>
      <c r="K154" s="1241"/>
      <c r="L154" s="1241"/>
      <c r="M154" s="1241"/>
      <c r="N154" s="1241"/>
      <c r="O154" s="1241"/>
      <c r="P154" s="1241"/>
      <c r="Q154" s="1241"/>
      <c r="R154" s="1241"/>
      <c r="S154" s="1241"/>
      <c r="T154" s="1241"/>
      <c r="U154" s="1241"/>
      <c r="V154" s="1241"/>
      <c r="W154" s="1241"/>
      <c r="X154" s="1241"/>
      <c r="Y154" s="1241"/>
      <c r="Z154" s="1241"/>
    </row>
    <row r="155" spans="1:34" ht="24.75" thickBot="1" x14ac:dyDescent="0.3">
      <c r="A155" s="14" t="s">
        <v>14</v>
      </c>
      <c r="B155" s="12" t="s">
        <v>164</v>
      </c>
      <c r="C155" s="14" t="s">
        <v>461</v>
      </c>
      <c r="D155" s="15" t="s">
        <v>1</v>
      </c>
      <c r="E155" s="14" t="s">
        <v>462</v>
      </c>
      <c r="F155" s="15" t="s">
        <v>1</v>
      </c>
      <c r="G155" s="14" t="s">
        <v>463</v>
      </c>
      <c r="H155" s="15" t="s">
        <v>1</v>
      </c>
      <c r="I155" s="100" t="s">
        <v>426</v>
      </c>
      <c r="J155" s="13" t="s">
        <v>196</v>
      </c>
      <c r="K155" s="14" t="s">
        <v>464</v>
      </c>
      <c r="L155" s="15" t="s">
        <v>1</v>
      </c>
      <c r="M155" s="14" t="s">
        <v>465</v>
      </c>
      <c r="N155" s="15" t="s">
        <v>1</v>
      </c>
      <c r="O155" s="14" t="s">
        <v>466</v>
      </c>
      <c r="P155" s="15" t="s">
        <v>1</v>
      </c>
      <c r="Q155" s="100" t="s">
        <v>426</v>
      </c>
      <c r="R155" s="13" t="s">
        <v>196</v>
      </c>
      <c r="S155" s="14" t="s">
        <v>467</v>
      </c>
      <c r="T155" s="15" t="s">
        <v>1</v>
      </c>
      <c r="U155" s="14" t="s">
        <v>468</v>
      </c>
      <c r="V155" s="15" t="s">
        <v>1</v>
      </c>
      <c r="W155" s="14" t="s">
        <v>469</v>
      </c>
      <c r="X155" s="15" t="s">
        <v>1</v>
      </c>
      <c r="Y155" s="100" t="s">
        <v>426</v>
      </c>
      <c r="Z155" s="13" t="s">
        <v>196</v>
      </c>
      <c r="AA155" s="14" t="s">
        <v>470</v>
      </c>
      <c r="AB155" s="15" t="s">
        <v>1</v>
      </c>
      <c r="AC155" s="14" t="s">
        <v>471</v>
      </c>
      <c r="AD155" s="15" t="s">
        <v>1</v>
      </c>
      <c r="AE155" s="14" t="s">
        <v>472</v>
      </c>
      <c r="AF155" s="15" t="s">
        <v>1</v>
      </c>
      <c r="AG155" s="100" t="s">
        <v>426</v>
      </c>
      <c r="AH155" s="13" t="s">
        <v>196</v>
      </c>
    </row>
    <row r="156" spans="1:34" ht="16.5" thickTop="1" x14ac:dyDescent="0.25">
      <c r="A156" s="88" t="s">
        <v>8</v>
      </c>
      <c r="B156" s="604">
        <f>'UBS Vila Ede'!B9</f>
        <v>864</v>
      </c>
      <c r="C156" s="105">
        <f>'UBS Vila Ede'!C9</f>
        <v>427</v>
      </c>
      <c r="D156" s="19">
        <f t="shared" ref="D156:D162" si="369">C156/$B156</f>
        <v>0.49421296296296297</v>
      </c>
      <c r="E156" s="105">
        <f>'UBS Vila Ede'!D9</f>
        <v>511</v>
      </c>
      <c r="F156" s="19">
        <f t="shared" ref="F156:F162" si="370">E156/$B156</f>
        <v>0.59143518518518523</v>
      </c>
      <c r="G156" s="105">
        <f>'UBS Vila Ede'!E9</f>
        <v>406</v>
      </c>
      <c r="H156" s="19">
        <f t="shared" ref="H156:L162" si="371">G156/$B156</f>
        <v>0.46990740740740738</v>
      </c>
      <c r="I156" s="77">
        <f t="shared" ref="I156:I162" si="372">SUM(C156,E156,G156)</f>
        <v>1344</v>
      </c>
      <c r="J156" s="643">
        <f t="shared" ref="J156:J162" si="373">I156/($B156*3)</f>
        <v>0.51851851851851849</v>
      </c>
      <c r="K156" s="658">
        <f>'UBS Vila Ede'!F9</f>
        <v>146</v>
      </c>
      <c r="L156" s="625">
        <f t="shared" si="371"/>
        <v>0.16898148148148148</v>
      </c>
      <c r="M156" s="658">
        <f>'UBS Vila Ede'!G9</f>
        <v>165</v>
      </c>
      <c r="N156" s="625">
        <f t="shared" ref="N156:N162" si="374">M156/$B156</f>
        <v>0.19097222222222221</v>
      </c>
      <c r="O156" s="658">
        <f>'UBS Vila Ede'!H9</f>
        <v>296</v>
      </c>
      <c r="P156" s="625">
        <f t="shared" ref="P156:P162" si="375">O156/$B156</f>
        <v>0.34259259259259262</v>
      </c>
      <c r="Q156" s="77">
        <f t="shared" ref="Q156:Q162" si="376">SUM(K156,M156,O156)</f>
        <v>607</v>
      </c>
      <c r="R156" s="643">
        <f t="shared" ref="R156:R162" si="377">Q156/($B156*3)</f>
        <v>0.23418209876543211</v>
      </c>
      <c r="S156" s="658">
        <f>'UBS Vila Ede'!I9</f>
        <v>564</v>
      </c>
      <c r="T156" s="625">
        <f t="shared" ref="T156:T162" si="378">S156/$B156</f>
        <v>0.65277777777777779</v>
      </c>
      <c r="U156" s="658">
        <f>'UBS Vila Ede'!J9</f>
        <v>668</v>
      </c>
      <c r="V156" s="625">
        <f t="shared" ref="V156:V162" si="379">U156/$B156</f>
        <v>0.77314814814814814</v>
      </c>
      <c r="W156" s="658">
        <f>'UBS Vila Ede'!K9</f>
        <v>801</v>
      </c>
      <c r="X156" s="625">
        <f t="shared" ref="X156:X162" si="380">W156/$B156</f>
        <v>0.92708333333333337</v>
      </c>
      <c r="Y156" s="77">
        <f t="shared" ref="Y156:Y162" si="381">SUM(S156,U156,W156)</f>
        <v>2033</v>
      </c>
      <c r="Z156" s="643">
        <f t="shared" ref="Z156:Z162" si="382">Y156/($B156*3)</f>
        <v>0.78433641975308643</v>
      </c>
      <c r="AA156" s="658">
        <f>'UBS Vila Ede'!L9</f>
        <v>767</v>
      </c>
      <c r="AB156" s="625">
        <f t="shared" ref="AB156:AB162" si="383">AA156/$B156</f>
        <v>0.88773148148148151</v>
      </c>
      <c r="AC156" s="658">
        <f>'UBS Vila Ede'!M9</f>
        <v>909</v>
      </c>
      <c r="AD156" s="625">
        <f t="shared" ref="AD156:AD162" si="384">AC156/$B156</f>
        <v>1.0520833333333333</v>
      </c>
      <c r="AE156" s="658">
        <f>'UBS Vila Ede'!N9</f>
        <v>615</v>
      </c>
      <c r="AF156" s="625">
        <f t="shared" ref="AF156:AF162" si="385">AE156/$B156</f>
        <v>0.71180555555555558</v>
      </c>
      <c r="AG156" s="77">
        <f t="shared" ref="AG156:AG162" si="386">SUM(AA156,AC156,AE156)</f>
        <v>2291</v>
      </c>
      <c r="AH156" s="643">
        <f t="shared" ref="AH156:AH162" si="387">AG156/($B156*3)</f>
        <v>0.88387345679012341</v>
      </c>
    </row>
    <row r="157" spans="1:34" x14ac:dyDescent="0.25">
      <c r="A157" s="88" t="s">
        <v>9</v>
      </c>
      <c r="B157" s="605">
        <f>'UBS Vila Ede'!B10</f>
        <v>3024</v>
      </c>
      <c r="C157" s="106">
        <f>'UBS Vila Ede'!C10</f>
        <v>722</v>
      </c>
      <c r="D157" s="117">
        <f t="shared" si="369"/>
        <v>0.23875661375661375</v>
      </c>
      <c r="E157" s="106">
        <f>'UBS Vila Ede'!D10</f>
        <v>758</v>
      </c>
      <c r="F157" s="117">
        <f t="shared" si="370"/>
        <v>0.25066137566137564</v>
      </c>
      <c r="G157" s="106">
        <f>'UBS Vila Ede'!E10</f>
        <v>688</v>
      </c>
      <c r="H157" s="117">
        <f t="shared" si="371"/>
        <v>0.2275132275132275</v>
      </c>
      <c r="I157" s="108">
        <f t="shared" si="372"/>
        <v>2168</v>
      </c>
      <c r="J157" s="641">
        <f t="shared" si="373"/>
        <v>0.23897707231040563</v>
      </c>
      <c r="K157" s="659">
        <f>'UBS Vila Ede'!F10</f>
        <v>129</v>
      </c>
      <c r="L157" s="623">
        <f t="shared" si="371"/>
        <v>4.265873015873016E-2</v>
      </c>
      <c r="M157" s="659">
        <f>'UBS Vila Ede'!G10</f>
        <v>180</v>
      </c>
      <c r="N157" s="623">
        <f t="shared" si="374"/>
        <v>5.9523809523809521E-2</v>
      </c>
      <c r="O157" s="659">
        <f>'UBS Vila Ede'!H10</f>
        <v>310</v>
      </c>
      <c r="P157" s="623">
        <f t="shared" si="375"/>
        <v>0.10251322751322751</v>
      </c>
      <c r="Q157" s="108">
        <f t="shared" si="376"/>
        <v>619</v>
      </c>
      <c r="R157" s="641">
        <f t="shared" si="377"/>
        <v>6.8231922398589065E-2</v>
      </c>
      <c r="S157" s="659">
        <f>'UBS Vila Ede'!I10</f>
        <v>1172</v>
      </c>
      <c r="T157" s="623">
        <f t="shared" si="378"/>
        <v>0.38756613756613756</v>
      </c>
      <c r="U157" s="659">
        <f>'UBS Vila Ede'!J10</f>
        <v>1148</v>
      </c>
      <c r="V157" s="623">
        <f t="shared" si="379"/>
        <v>0.37962962962962965</v>
      </c>
      <c r="W157" s="659">
        <f>'UBS Vila Ede'!K10</f>
        <v>1411</v>
      </c>
      <c r="X157" s="623">
        <f t="shared" si="380"/>
        <v>0.46660052910052913</v>
      </c>
      <c r="Y157" s="108">
        <f t="shared" si="381"/>
        <v>3731</v>
      </c>
      <c r="Z157" s="641">
        <f t="shared" si="382"/>
        <v>0.41126543209876543</v>
      </c>
      <c r="AA157" s="659">
        <f>'UBS Vila Ede'!L10</f>
        <v>1296</v>
      </c>
      <c r="AB157" s="623">
        <f t="shared" si="383"/>
        <v>0.42857142857142855</v>
      </c>
      <c r="AC157" s="659">
        <f>'UBS Vila Ede'!M10</f>
        <v>1251</v>
      </c>
      <c r="AD157" s="623">
        <f t="shared" si="384"/>
        <v>0.41369047619047616</v>
      </c>
      <c r="AE157" s="659">
        <f>'UBS Vila Ede'!N10</f>
        <v>1055</v>
      </c>
      <c r="AF157" s="623">
        <f t="shared" si="385"/>
        <v>0.34887566137566139</v>
      </c>
      <c r="AG157" s="108">
        <f t="shared" si="386"/>
        <v>3602</v>
      </c>
      <c r="AH157" s="641">
        <f t="shared" si="387"/>
        <v>0.39704585537918874</v>
      </c>
    </row>
    <row r="158" spans="1:34" x14ac:dyDescent="0.25">
      <c r="A158" s="88" t="s">
        <v>10</v>
      </c>
      <c r="B158" s="605">
        <f>'UBS Vila Ede'!B11</f>
        <v>789</v>
      </c>
      <c r="C158" s="106">
        <f>'UBS Vila Ede'!C11</f>
        <v>298</v>
      </c>
      <c r="D158" s="117">
        <f t="shared" si="369"/>
        <v>0.37769328263624841</v>
      </c>
      <c r="E158" s="106">
        <f>'UBS Vila Ede'!D11</f>
        <v>358</v>
      </c>
      <c r="F158" s="117">
        <f t="shared" si="370"/>
        <v>0.45373891001267425</v>
      </c>
      <c r="G158" s="106">
        <f>'UBS Vila Ede'!E11</f>
        <v>346</v>
      </c>
      <c r="H158" s="117">
        <f t="shared" si="371"/>
        <v>0.43852978453738911</v>
      </c>
      <c r="I158" s="108">
        <f t="shared" si="372"/>
        <v>1002</v>
      </c>
      <c r="J158" s="641">
        <f t="shared" si="373"/>
        <v>0.42332065906210392</v>
      </c>
      <c r="K158" s="659">
        <f>'UBS Vila Ede'!F11</f>
        <v>211</v>
      </c>
      <c r="L158" s="623">
        <f t="shared" si="371"/>
        <v>0.26742712294043092</v>
      </c>
      <c r="M158" s="659">
        <f>'UBS Vila Ede'!G11</f>
        <v>342</v>
      </c>
      <c r="N158" s="623">
        <f t="shared" si="374"/>
        <v>0.43346007604562736</v>
      </c>
      <c r="O158" s="659">
        <f>'UBS Vila Ede'!H11</f>
        <v>295</v>
      </c>
      <c r="P158" s="623">
        <f t="shared" si="375"/>
        <v>0.37389100126742714</v>
      </c>
      <c r="Q158" s="108">
        <f t="shared" si="376"/>
        <v>848</v>
      </c>
      <c r="R158" s="641">
        <f t="shared" si="377"/>
        <v>0.35825940008449514</v>
      </c>
      <c r="S158" s="659">
        <f>'UBS Vila Ede'!I11</f>
        <v>282</v>
      </c>
      <c r="T158" s="623">
        <f t="shared" si="378"/>
        <v>0.35741444866920152</v>
      </c>
      <c r="U158" s="659">
        <f>'UBS Vila Ede'!J11</f>
        <v>467</v>
      </c>
      <c r="V158" s="623">
        <f t="shared" si="379"/>
        <v>0.59188846641318127</v>
      </c>
      <c r="W158" s="659">
        <f>'UBS Vila Ede'!K11</f>
        <v>402</v>
      </c>
      <c r="X158" s="623">
        <f t="shared" si="380"/>
        <v>0.50950570342205326</v>
      </c>
      <c r="Y158" s="108">
        <f t="shared" si="381"/>
        <v>1151</v>
      </c>
      <c r="Z158" s="641">
        <f t="shared" si="382"/>
        <v>0.48626953950147866</v>
      </c>
      <c r="AA158" s="659">
        <f>'UBS Vila Ede'!L11</f>
        <v>338</v>
      </c>
      <c r="AB158" s="623">
        <f t="shared" si="383"/>
        <v>0.42839036755386567</v>
      </c>
      <c r="AC158" s="659">
        <f>'UBS Vila Ede'!M11</f>
        <v>341</v>
      </c>
      <c r="AD158" s="623">
        <f t="shared" si="384"/>
        <v>0.43219264892268694</v>
      </c>
      <c r="AE158" s="659">
        <f>'UBS Vila Ede'!N11</f>
        <v>345</v>
      </c>
      <c r="AF158" s="623">
        <f t="shared" si="385"/>
        <v>0.43726235741444869</v>
      </c>
      <c r="AG158" s="108">
        <f t="shared" si="386"/>
        <v>1024</v>
      </c>
      <c r="AH158" s="641">
        <f t="shared" si="387"/>
        <v>0.43261512463033375</v>
      </c>
    </row>
    <row r="159" spans="1:34" x14ac:dyDescent="0.25">
      <c r="A159" s="88" t="s">
        <v>42</v>
      </c>
      <c r="B159" s="605">
        <f>'UBS Vila Ede'!B12</f>
        <v>526</v>
      </c>
      <c r="C159" s="106">
        <f>'UBS Vila Ede'!C12</f>
        <v>141</v>
      </c>
      <c r="D159" s="117">
        <f t="shared" si="369"/>
        <v>0.26806083650190116</v>
      </c>
      <c r="E159" s="106">
        <f>'UBS Vila Ede'!D12</f>
        <v>261</v>
      </c>
      <c r="F159" s="117">
        <f t="shared" si="370"/>
        <v>0.49619771863117873</v>
      </c>
      <c r="G159" s="106">
        <f>'UBS Vila Ede'!E12</f>
        <v>270</v>
      </c>
      <c r="H159" s="117">
        <f t="shared" si="371"/>
        <v>0.51330798479087447</v>
      </c>
      <c r="I159" s="108">
        <f t="shared" si="372"/>
        <v>672</v>
      </c>
      <c r="J159" s="641">
        <f t="shared" si="373"/>
        <v>0.42585551330798477</v>
      </c>
      <c r="K159" s="659">
        <f>'UBS Vila Ede'!F12</f>
        <v>246</v>
      </c>
      <c r="L159" s="623">
        <f t="shared" si="371"/>
        <v>0.46768060836501901</v>
      </c>
      <c r="M159" s="659">
        <f>'UBS Vila Ede'!G12</f>
        <v>167</v>
      </c>
      <c r="N159" s="623">
        <f t="shared" si="374"/>
        <v>0.31749049429657794</v>
      </c>
      <c r="O159" s="659">
        <f>'UBS Vila Ede'!H12</f>
        <v>209</v>
      </c>
      <c r="P159" s="623">
        <f t="shared" si="375"/>
        <v>0.39733840304182511</v>
      </c>
      <c r="Q159" s="108">
        <f t="shared" si="376"/>
        <v>622</v>
      </c>
      <c r="R159" s="641">
        <f t="shared" si="377"/>
        <v>0.39416983523447402</v>
      </c>
      <c r="S159" s="659">
        <f>'UBS Vila Ede'!I12</f>
        <v>153</v>
      </c>
      <c r="T159" s="623">
        <f t="shared" si="378"/>
        <v>0.29087452471482889</v>
      </c>
      <c r="U159" s="659">
        <f>'UBS Vila Ede'!J12</f>
        <v>202</v>
      </c>
      <c r="V159" s="623">
        <f t="shared" si="379"/>
        <v>0.38403041825095058</v>
      </c>
      <c r="W159" s="659">
        <f>'UBS Vila Ede'!K12</f>
        <v>216</v>
      </c>
      <c r="X159" s="623">
        <f t="shared" si="380"/>
        <v>0.41064638783269963</v>
      </c>
      <c r="Y159" s="108">
        <f t="shared" si="381"/>
        <v>571</v>
      </c>
      <c r="Z159" s="641">
        <f t="shared" si="382"/>
        <v>0.36185044359949303</v>
      </c>
      <c r="AA159" s="659">
        <f>'UBS Vila Ede'!L12</f>
        <v>220</v>
      </c>
      <c r="AB159" s="623">
        <f t="shared" si="383"/>
        <v>0.41825095057034223</v>
      </c>
      <c r="AC159" s="659">
        <f>'UBS Vila Ede'!M12</f>
        <v>206</v>
      </c>
      <c r="AD159" s="623">
        <f t="shared" si="384"/>
        <v>0.39163498098859317</v>
      </c>
      <c r="AE159" s="659">
        <f>'UBS Vila Ede'!N12</f>
        <v>216</v>
      </c>
      <c r="AF159" s="623">
        <f t="shared" si="385"/>
        <v>0.41064638783269963</v>
      </c>
      <c r="AG159" s="108">
        <f t="shared" si="386"/>
        <v>642</v>
      </c>
      <c r="AH159" s="641">
        <f t="shared" si="387"/>
        <v>0.40684410646387831</v>
      </c>
    </row>
    <row r="160" spans="1:34" x14ac:dyDescent="0.25">
      <c r="A160" s="152" t="s">
        <v>191</v>
      </c>
      <c r="B160" s="605">
        <f>'UBS Vila Ede'!B13</f>
        <v>125</v>
      </c>
      <c r="C160" s="106">
        <f>'UBS Vila Ede'!C13</f>
        <v>149</v>
      </c>
      <c r="D160" s="117">
        <f t="shared" si="369"/>
        <v>1.1919999999999999</v>
      </c>
      <c r="E160" s="106">
        <f>'UBS Vila Ede'!D13</f>
        <v>155</v>
      </c>
      <c r="F160" s="117">
        <f t="shared" si="370"/>
        <v>1.24</v>
      </c>
      <c r="G160" s="106">
        <f>'UBS Vila Ede'!E13</f>
        <v>171</v>
      </c>
      <c r="H160" s="117">
        <f t="shared" si="371"/>
        <v>1.3680000000000001</v>
      </c>
      <c r="I160" s="108">
        <f t="shared" si="372"/>
        <v>475</v>
      </c>
      <c r="J160" s="641">
        <f t="shared" si="373"/>
        <v>1.2666666666666666</v>
      </c>
      <c r="K160" s="659">
        <f>'UBS Vila Ede'!F13</f>
        <v>117</v>
      </c>
      <c r="L160" s="623">
        <f t="shared" si="371"/>
        <v>0.93600000000000005</v>
      </c>
      <c r="M160" s="659">
        <f>'UBS Vila Ede'!G13</f>
        <v>120</v>
      </c>
      <c r="N160" s="623">
        <f t="shared" si="374"/>
        <v>0.96</v>
      </c>
      <c r="O160" s="659">
        <f>'UBS Vila Ede'!H13</f>
        <v>136</v>
      </c>
      <c r="P160" s="623">
        <f t="shared" si="375"/>
        <v>1.0880000000000001</v>
      </c>
      <c r="Q160" s="108">
        <f t="shared" si="376"/>
        <v>373</v>
      </c>
      <c r="R160" s="641">
        <f t="shared" si="377"/>
        <v>0.9946666666666667</v>
      </c>
      <c r="S160" s="659">
        <f>'UBS Vila Ede'!I13</f>
        <v>131</v>
      </c>
      <c r="T160" s="623">
        <f t="shared" si="378"/>
        <v>1.048</v>
      </c>
      <c r="U160" s="659">
        <f>'UBS Vila Ede'!J13</f>
        <v>131</v>
      </c>
      <c r="V160" s="623">
        <f t="shared" si="379"/>
        <v>1.048</v>
      </c>
      <c r="W160" s="659">
        <f>'UBS Vila Ede'!K13</f>
        <v>110</v>
      </c>
      <c r="X160" s="623">
        <f t="shared" si="380"/>
        <v>0.88</v>
      </c>
      <c r="Y160" s="108">
        <f t="shared" si="381"/>
        <v>372</v>
      </c>
      <c r="Z160" s="641">
        <f t="shared" si="382"/>
        <v>0.99199999999999999</v>
      </c>
      <c r="AA160" s="659">
        <f>'UBS Vila Ede'!L13</f>
        <v>142</v>
      </c>
      <c r="AB160" s="623">
        <f t="shared" si="383"/>
        <v>1.1359999999999999</v>
      </c>
      <c r="AC160" s="659">
        <f>'UBS Vila Ede'!M13</f>
        <v>152</v>
      </c>
      <c r="AD160" s="623">
        <f t="shared" si="384"/>
        <v>1.216</v>
      </c>
      <c r="AE160" s="659">
        <f>'UBS Vila Ede'!N13</f>
        <v>200</v>
      </c>
      <c r="AF160" s="623">
        <f t="shared" si="385"/>
        <v>1.6</v>
      </c>
      <c r="AG160" s="108">
        <f t="shared" si="386"/>
        <v>494</v>
      </c>
      <c r="AH160" s="641">
        <f t="shared" si="387"/>
        <v>1.3173333333333332</v>
      </c>
    </row>
    <row r="161" spans="1:34" ht="16.5" thickBot="1" x14ac:dyDescent="0.3">
      <c r="A161" s="110" t="s">
        <v>13</v>
      </c>
      <c r="B161" s="606">
        <f>'UBS Vila Ede'!B14</f>
        <v>526</v>
      </c>
      <c r="C161" s="111">
        <f>'UBS Vila Ede'!C14</f>
        <v>9</v>
      </c>
      <c r="D161" s="121">
        <f t="shared" si="369"/>
        <v>1.7110266159695818E-2</v>
      </c>
      <c r="E161" s="111">
        <f>'UBS Vila Ede'!D14</f>
        <v>269</v>
      </c>
      <c r="F161" s="121">
        <f t="shared" si="370"/>
        <v>0.51140684410646386</v>
      </c>
      <c r="G161" s="111">
        <f>'UBS Vila Ede'!E14</f>
        <v>288</v>
      </c>
      <c r="H161" s="121">
        <f t="shared" si="371"/>
        <v>0.54752851711026618</v>
      </c>
      <c r="I161" s="113">
        <f t="shared" si="372"/>
        <v>566</v>
      </c>
      <c r="J161" s="642">
        <f t="shared" si="373"/>
        <v>0.35868187579214195</v>
      </c>
      <c r="K161" s="660">
        <f>'UBS Vila Ede'!F14</f>
        <v>187</v>
      </c>
      <c r="L161" s="624">
        <f t="shared" si="371"/>
        <v>0.35551330798479086</v>
      </c>
      <c r="M161" s="660">
        <f>'UBS Vila Ede'!G14</f>
        <v>215</v>
      </c>
      <c r="N161" s="624">
        <f t="shared" si="374"/>
        <v>0.40874524714828897</v>
      </c>
      <c r="O161" s="660">
        <f>'UBS Vila Ede'!H14</f>
        <v>191</v>
      </c>
      <c r="P161" s="624">
        <f t="shared" si="375"/>
        <v>0.36311787072243346</v>
      </c>
      <c r="Q161" s="113">
        <f t="shared" si="376"/>
        <v>593</v>
      </c>
      <c r="R161" s="642">
        <f t="shared" si="377"/>
        <v>0.37579214195183774</v>
      </c>
      <c r="S161" s="660">
        <f>'UBS Vila Ede'!I14</f>
        <v>164</v>
      </c>
      <c r="T161" s="624">
        <f t="shared" si="378"/>
        <v>0.31178707224334601</v>
      </c>
      <c r="U161" s="660">
        <f>'UBS Vila Ede'!J14</f>
        <v>287</v>
      </c>
      <c r="V161" s="624">
        <f t="shared" si="379"/>
        <v>0.54562737642585546</v>
      </c>
      <c r="W161" s="660">
        <f>'UBS Vila Ede'!K14</f>
        <v>227</v>
      </c>
      <c r="X161" s="624">
        <f t="shared" si="380"/>
        <v>0.43155893536121676</v>
      </c>
      <c r="Y161" s="113">
        <f t="shared" si="381"/>
        <v>678</v>
      </c>
      <c r="Z161" s="642">
        <f t="shared" si="382"/>
        <v>0.42965779467680609</v>
      </c>
      <c r="AA161" s="660">
        <f>'UBS Vila Ede'!L14</f>
        <v>184</v>
      </c>
      <c r="AB161" s="624">
        <f t="shared" si="383"/>
        <v>0.34980988593155893</v>
      </c>
      <c r="AC161" s="660">
        <f>'UBS Vila Ede'!M14</f>
        <v>187</v>
      </c>
      <c r="AD161" s="624">
        <f t="shared" si="384"/>
        <v>0.35551330798479086</v>
      </c>
      <c r="AE161" s="660">
        <f>'UBS Vila Ede'!N14</f>
        <v>322</v>
      </c>
      <c r="AF161" s="624">
        <f t="shared" si="385"/>
        <v>0.61216730038022815</v>
      </c>
      <c r="AG161" s="113">
        <f t="shared" si="386"/>
        <v>693</v>
      </c>
      <c r="AH161" s="642">
        <f t="shared" si="387"/>
        <v>0.4391634980988593</v>
      </c>
    </row>
    <row r="162" spans="1:34" ht="16.5" thickBot="1" x14ac:dyDescent="0.3">
      <c r="A162" s="6" t="s">
        <v>316</v>
      </c>
      <c r="B162" s="671">
        <f>SUM(B156:B161)</f>
        <v>5854</v>
      </c>
      <c r="C162" s="8">
        <f>SUM(C156:C161)</f>
        <v>1746</v>
      </c>
      <c r="D162" s="22">
        <f t="shared" si="369"/>
        <v>0.29825760163990434</v>
      </c>
      <c r="E162" s="8">
        <f>SUM(E156:E161)</f>
        <v>2312</v>
      </c>
      <c r="F162" s="22">
        <f t="shared" si="370"/>
        <v>0.39494362828834984</v>
      </c>
      <c r="G162" s="8">
        <f>SUM(G156:G161)</f>
        <v>2169</v>
      </c>
      <c r="H162" s="22">
        <f t="shared" si="371"/>
        <v>0.37051588657328322</v>
      </c>
      <c r="I162" s="80">
        <f t="shared" si="372"/>
        <v>6227</v>
      </c>
      <c r="J162" s="670">
        <f t="shared" si="373"/>
        <v>0.35457237216717913</v>
      </c>
      <c r="K162" s="654">
        <f>SUM(K156:K161)</f>
        <v>1036</v>
      </c>
      <c r="L162" s="669">
        <f t="shared" si="371"/>
        <v>0.17697300990775539</v>
      </c>
      <c r="M162" s="654">
        <f t="shared" ref="M162" si="388">SUM(M156:M161)</f>
        <v>1189</v>
      </c>
      <c r="N162" s="669">
        <f t="shared" si="374"/>
        <v>0.2031089853091903</v>
      </c>
      <c r="O162" s="654">
        <f t="shared" ref="O162" si="389">SUM(O156:O161)</f>
        <v>1437</v>
      </c>
      <c r="P162" s="669">
        <f t="shared" si="375"/>
        <v>0.24547318073112401</v>
      </c>
      <c r="Q162" s="80">
        <f t="shared" si="376"/>
        <v>3662</v>
      </c>
      <c r="R162" s="670">
        <f t="shared" si="377"/>
        <v>0.2085183919826899</v>
      </c>
      <c r="S162" s="654">
        <f>SUM(S156:S161)</f>
        <v>2466</v>
      </c>
      <c r="T162" s="669">
        <f t="shared" si="378"/>
        <v>0.42125042705842158</v>
      </c>
      <c r="U162" s="654">
        <f t="shared" ref="U162" si="390">SUM(U156:U161)</f>
        <v>2903</v>
      </c>
      <c r="V162" s="669">
        <f t="shared" si="379"/>
        <v>0.49590023915271608</v>
      </c>
      <c r="W162" s="654">
        <f t="shared" ref="W162" si="391">SUM(W156:W161)</f>
        <v>3167</v>
      </c>
      <c r="X162" s="669">
        <f t="shared" si="380"/>
        <v>0.54099760847283906</v>
      </c>
      <c r="Y162" s="80">
        <f t="shared" si="381"/>
        <v>8536</v>
      </c>
      <c r="Z162" s="670">
        <f t="shared" si="382"/>
        <v>0.48604942489465891</v>
      </c>
      <c r="AA162" s="654">
        <f>SUM(AA156:AA161)</f>
        <v>2947</v>
      </c>
      <c r="AB162" s="669">
        <f t="shared" si="383"/>
        <v>0.5034164673727366</v>
      </c>
      <c r="AC162" s="654">
        <f t="shared" ref="AC162" si="392">SUM(AC156:AC161)</f>
        <v>3046</v>
      </c>
      <c r="AD162" s="669">
        <f t="shared" si="384"/>
        <v>0.52032798086778276</v>
      </c>
      <c r="AE162" s="654">
        <f t="shared" ref="AE162" si="393">SUM(AE156:AE161)</f>
        <v>2753</v>
      </c>
      <c r="AF162" s="669">
        <f t="shared" si="385"/>
        <v>0.47027673385719165</v>
      </c>
      <c r="AG162" s="80">
        <f t="shared" si="386"/>
        <v>8746</v>
      </c>
      <c r="AH162" s="670">
        <f t="shared" si="387"/>
        <v>0.498007060699237</v>
      </c>
    </row>
    <row r="164" spans="1:34" x14ac:dyDescent="0.25">
      <c r="A164" s="1301" t="s">
        <v>485</v>
      </c>
      <c r="B164" s="1241"/>
      <c r="C164" s="1241"/>
      <c r="D164" s="1241"/>
      <c r="E164" s="1241"/>
      <c r="F164" s="1241"/>
      <c r="G164" s="1241"/>
      <c r="H164" s="1241"/>
      <c r="I164" s="1241"/>
      <c r="J164" s="1241"/>
      <c r="K164" s="1241"/>
      <c r="L164" s="1241"/>
      <c r="M164" s="1241"/>
      <c r="N164" s="1241"/>
      <c r="O164" s="1241"/>
      <c r="P164" s="1241"/>
      <c r="Q164" s="1241"/>
      <c r="R164" s="1241"/>
      <c r="S164" s="1241"/>
      <c r="T164" s="1241"/>
      <c r="U164" s="1241"/>
      <c r="V164" s="1241"/>
      <c r="W164" s="1241"/>
      <c r="X164" s="1241"/>
      <c r="Y164" s="1241"/>
      <c r="Z164" s="1241"/>
    </row>
    <row r="165" spans="1:34" ht="24.75" thickBot="1" x14ac:dyDescent="0.3">
      <c r="A165" s="14" t="s">
        <v>14</v>
      </c>
      <c r="B165" s="12" t="s">
        <v>164</v>
      </c>
      <c r="C165" s="14" t="s">
        <v>461</v>
      </c>
      <c r="D165" s="15" t="s">
        <v>1</v>
      </c>
      <c r="E165" s="14" t="s">
        <v>462</v>
      </c>
      <c r="F165" s="15" t="s">
        <v>1</v>
      </c>
      <c r="G165" s="14" t="s">
        <v>463</v>
      </c>
      <c r="H165" s="15" t="s">
        <v>1</v>
      </c>
      <c r="I165" s="100" t="s">
        <v>426</v>
      </c>
      <c r="J165" s="13" t="s">
        <v>196</v>
      </c>
      <c r="K165" s="14" t="s">
        <v>464</v>
      </c>
      <c r="L165" s="15" t="s">
        <v>1</v>
      </c>
      <c r="M165" s="14" t="s">
        <v>465</v>
      </c>
      <c r="N165" s="15" t="s">
        <v>1</v>
      </c>
      <c r="O165" s="14" t="s">
        <v>466</v>
      </c>
      <c r="P165" s="15" t="s">
        <v>1</v>
      </c>
      <c r="Q165" s="100" t="s">
        <v>426</v>
      </c>
      <c r="R165" s="13" t="s">
        <v>196</v>
      </c>
      <c r="S165" s="14" t="s">
        <v>467</v>
      </c>
      <c r="T165" s="15" t="s">
        <v>1</v>
      </c>
      <c r="U165" s="14" t="s">
        <v>468</v>
      </c>
      <c r="V165" s="15" t="s">
        <v>1</v>
      </c>
      <c r="W165" s="14" t="s">
        <v>469</v>
      </c>
      <c r="X165" s="15" t="s">
        <v>1</v>
      </c>
      <c r="Y165" s="100" t="s">
        <v>426</v>
      </c>
      <c r="Z165" s="13" t="s">
        <v>196</v>
      </c>
      <c r="AA165" s="14" t="s">
        <v>470</v>
      </c>
      <c r="AB165" s="15" t="s">
        <v>1</v>
      </c>
      <c r="AC165" s="14" t="s">
        <v>471</v>
      </c>
      <c r="AD165" s="15" t="s">
        <v>1</v>
      </c>
      <c r="AE165" s="14" t="s">
        <v>472</v>
      </c>
      <c r="AF165" s="15" t="s">
        <v>1</v>
      </c>
      <c r="AG165" s="100" t="s">
        <v>426</v>
      </c>
      <c r="AH165" s="13" t="s">
        <v>196</v>
      </c>
    </row>
    <row r="166" spans="1:34" ht="16.5" thickTop="1" x14ac:dyDescent="0.25">
      <c r="A166" s="88" t="s">
        <v>8</v>
      </c>
      <c r="B166" s="604">
        <f>'UBS Vila Leonor'!B9</f>
        <v>576</v>
      </c>
      <c r="C166" s="105">
        <f>'UBS Vila Leonor'!C9</f>
        <v>327</v>
      </c>
      <c r="D166" s="19">
        <f t="shared" ref="D166:D171" si="394">C166/$B166</f>
        <v>0.56770833333333337</v>
      </c>
      <c r="E166" s="105">
        <f>'UBS Vila Leonor'!D9</f>
        <v>381</v>
      </c>
      <c r="F166" s="19">
        <f t="shared" ref="F166:F171" si="395">E166/$B166</f>
        <v>0.66145833333333337</v>
      </c>
      <c r="G166" s="105">
        <f>'UBS Vila Leonor'!E9</f>
        <v>417</v>
      </c>
      <c r="H166" s="19">
        <f t="shared" ref="H166:L171" si="396">G166/$B166</f>
        <v>0.72395833333333337</v>
      </c>
      <c r="I166" s="77">
        <f t="shared" ref="I166:I171" si="397">SUM(C166,E166,G166)</f>
        <v>1125</v>
      </c>
      <c r="J166" s="643">
        <f t="shared" ref="J166:J171" si="398">I166/($B166*3)</f>
        <v>0.65104166666666663</v>
      </c>
      <c r="K166" s="658">
        <f>'UBS Vila Leonor'!F9</f>
        <v>156</v>
      </c>
      <c r="L166" s="625">
        <f t="shared" si="396"/>
        <v>0.27083333333333331</v>
      </c>
      <c r="M166" s="658">
        <f>'UBS Vila Leonor'!G9</f>
        <v>179</v>
      </c>
      <c r="N166" s="625">
        <f t="shared" ref="N166:N171" si="399">M166/$B166</f>
        <v>0.3107638888888889</v>
      </c>
      <c r="O166" s="658">
        <f>'UBS Vila Leonor'!H9</f>
        <v>221</v>
      </c>
      <c r="P166" s="625">
        <f t="shared" ref="P166:P171" si="400">O166/$B166</f>
        <v>0.38368055555555558</v>
      </c>
      <c r="Q166" s="77">
        <f t="shared" ref="Q166:Q171" si="401">SUM(K166,M166,O166)</f>
        <v>556</v>
      </c>
      <c r="R166" s="643">
        <f t="shared" ref="R166:R171" si="402">Q166/($B166*3)</f>
        <v>0.32175925925925924</v>
      </c>
      <c r="S166" s="658">
        <f>'UBS Vila Leonor'!I9</f>
        <v>405</v>
      </c>
      <c r="T166" s="625">
        <f t="shared" ref="T166:T171" si="403">S166/$B166</f>
        <v>0.703125</v>
      </c>
      <c r="U166" s="658">
        <f>'UBS Vila Leonor'!J9</f>
        <v>275</v>
      </c>
      <c r="V166" s="625">
        <f t="shared" ref="V166:V171" si="404">U166/$B166</f>
        <v>0.47743055555555558</v>
      </c>
      <c r="W166" s="658">
        <f>'UBS Vila Leonor'!K9</f>
        <v>236</v>
      </c>
      <c r="X166" s="625">
        <f t="shared" ref="X166:X171" si="405">W166/$B166</f>
        <v>0.40972222222222221</v>
      </c>
      <c r="Y166" s="77">
        <f t="shared" ref="Y166:Y171" si="406">SUM(S166,U166,W166)</f>
        <v>916</v>
      </c>
      <c r="Z166" s="643">
        <f t="shared" ref="Z166:Z171" si="407">Y166/($B166*3)</f>
        <v>0.53009259259259256</v>
      </c>
      <c r="AA166" s="658">
        <f>'UBS Vila Leonor'!L9</f>
        <v>265</v>
      </c>
      <c r="AB166" s="625">
        <f t="shared" ref="AB166:AB171" si="408">AA166/$B166</f>
        <v>0.46006944444444442</v>
      </c>
      <c r="AC166" s="658">
        <f>'UBS Vila Leonor'!M9</f>
        <v>266</v>
      </c>
      <c r="AD166" s="625">
        <f t="shared" ref="AD166:AD171" si="409">AC166/$B166</f>
        <v>0.46180555555555558</v>
      </c>
      <c r="AE166" s="658">
        <f>'UBS Vila Leonor'!N9</f>
        <v>169</v>
      </c>
      <c r="AF166" s="625">
        <f t="shared" ref="AF166:AF171" si="410">AE166/$B166</f>
        <v>0.29340277777777779</v>
      </c>
      <c r="AG166" s="77">
        <f t="shared" ref="AG166:AG171" si="411">SUM(AA166,AC166,AE166)</f>
        <v>700</v>
      </c>
      <c r="AH166" s="643">
        <f t="shared" ref="AH166:AH171" si="412">AG166/($B166*3)</f>
        <v>0.40509259259259262</v>
      </c>
    </row>
    <row r="167" spans="1:34" x14ac:dyDescent="0.25">
      <c r="A167" s="88" t="s">
        <v>9</v>
      </c>
      <c r="B167" s="605">
        <f>'UBS Vila Leonor'!B10</f>
        <v>2016</v>
      </c>
      <c r="C167" s="106">
        <f>'UBS Vila Leonor'!C10</f>
        <v>816</v>
      </c>
      <c r="D167" s="117">
        <f t="shared" si="394"/>
        <v>0.40476190476190477</v>
      </c>
      <c r="E167" s="106">
        <f>'UBS Vila Leonor'!D10</f>
        <v>970</v>
      </c>
      <c r="F167" s="117">
        <f t="shared" si="395"/>
        <v>0.48115079365079366</v>
      </c>
      <c r="G167" s="106">
        <f>'UBS Vila Leonor'!E10</f>
        <v>1079</v>
      </c>
      <c r="H167" s="117">
        <f t="shared" si="396"/>
        <v>0.53521825396825395</v>
      </c>
      <c r="I167" s="108">
        <f t="shared" si="397"/>
        <v>2865</v>
      </c>
      <c r="J167" s="641">
        <f t="shared" si="398"/>
        <v>0.47371031746031744</v>
      </c>
      <c r="K167" s="659">
        <f>'UBS Vila Leonor'!F10</f>
        <v>234</v>
      </c>
      <c r="L167" s="623">
        <f t="shared" si="396"/>
        <v>0.11607142857142858</v>
      </c>
      <c r="M167" s="659">
        <f>'UBS Vila Leonor'!G10</f>
        <v>283</v>
      </c>
      <c r="N167" s="623">
        <f t="shared" si="399"/>
        <v>0.14037698412698413</v>
      </c>
      <c r="O167" s="659">
        <f>'UBS Vila Leonor'!H10</f>
        <v>354</v>
      </c>
      <c r="P167" s="623">
        <f t="shared" si="400"/>
        <v>0.17559523809523808</v>
      </c>
      <c r="Q167" s="108">
        <f t="shared" si="401"/>
        <v>871</v>
      </c>
      <c r="R167" s="641">
        <f t="shared" si="402"/>
        <v>0.14401455026455026</v>
      </c>
      <c r="S167" s="659">
        <f>'UBS Vila Leonor'!I10</f>
        <v>807</v>
      </c>
      <c r="T167" s="623">
        <f t="shared" si="403"/>
        <v>0.40029761904761907</v>
      </c>
      <c r="U167" s="659">
        <f>'UBS Vila Leonor'!J10</f>
        <v>495</v>
      </c>
      <c r="V167" s="623">
        <f t="shared" si="404"/>
        <v>0.24553571428571427</v>
      </c>
      <c r="W167" s="659">
        <f>'UBS Vila Leonor'!K10</f>
        <v>452</v>
      </c>
      <c r="X167" s="623">
        <f t="shared" si="405"/>
        <v>0.22420634920634921</v>
      </c>
      <c r="Y167" s="108">
        <f t="shared" si="406"/>
        <v>1754</v>
      </c>
      <c r="Z167" s="641">
        <f t="shared" si="407"/>
        <v>0.2900132275132275</v>
      </c>
      <c r="AA167" s="659">
        <f>'UBS Vila Leonor'!L10</f>
        <v>464</v>
      </c>
      <c r="AB167" s="623">
        <f t="shared" si="408"/>
        <v>0.23015873015873015</v>
      </c>
      <c r="AC167" s="659">
        <f>'UBS Vila Leonor'!M10</f>
        <v>570</v>
      </c>
      <c r="AD167" s="623">
        <f t="shared" si="409"/>
        <v>0.28273809523809523</v>
      </c>
      <c r="AE167" s="659">
        <f>'UBS Vila Leonor'!N10</f>
        <v>454</v>
      </c>
      <c r="AF167" s="623">
        <f t="shared" si="410"/>
        <v>0.2251984126984127</v>
      </c>
      <c r="AG167" s="108">
        <f t="shared" si="411"/>
        <v>1488</v>
      </c>
      <c r="AH167" s="641">
        <f t="shared" si="412"/>
        <v>0.24603174603174602</v>
      </c>
    </row>
    <row r="168" spans="1:34" x14ac:dyDescent="0.25">
      <c r="A168" s="88" t="s">
        <v>10</v>
      </c>
      <c r="B168" s="605">
        <f>'UBS Vila Leonor'!B11</f>
        <v>526</v>
      </c>
      <c r="C168" s="106">
        <f>'UBS Vila Leonor'!C11</f>
        <v>347</v>
      </c>
      <c r="D168" s="117">
        <f t="shared" si="394"/>
        <v>0.65969581749049433</v>
      </c>
      <c r="E168" s="106">
        <f>'UBS Vila Leonor'!D11</f>
        <v>448</v>
      </c>
      <c r="F168" s="117">
        <f t="shared" si="395"/>
        <v>0.85171102661596954</v>
      </c>
      <c r="G168" s="106">
        <f>'UBS Vila Leonor'!E11</f>
        <v>415</v>
      </c>
      <c r="H168" s="117">
        <f t="shared" si="396"/>
        <v>0.78897338403041828</v>
      </c>
      <c r="I168" s="108">
        <f t="shared" si="397"/>
        <v>1210</v>
      </c>
      <c r="J168" s="641">
        <f t="shared" si="398"/>
        <v>0.76679340937896068</v>
      </c>
      <c r="K168" s="659">
        <f>'UBS Vila Leonor'!F11</f>
        <v>363</v>
      </c>
      <c r="L168" s="623">
        <f t="shared" si="396"/>
        <v>0.6901140684410646</v>
      </c>
      <c r="M168" s="659">
        <f>'UBS Vila Leonor'!G11</f>
        <v>240</v>
      </c>
      <c r="N168" s="623">
        <f t="shared" si="399"/>
        <v>0.45627376425855515</v>
      </c>
      <c r="O168" s="659">
        <f>'UBS Vila Leonor'!H11</f>
        <v>197</v>
      </c>
      <c r="P168" s="623">
        <f t="shared" si="400"/>
        <v>0.37452471482889732</v>
      </c>
      <c r="Q168" s="108">
        <f t="shared" si="401"/>
        <v>800</v>
      </c>
      <c r="R168" s="641">
        <f t="shared" si="402"/>
        <v>0.50697084917617241</v>
      </c>
      <c r="S168" s="659">
        <f>'UBS Vila Leonor'!I11</f>
        <v>214</v>
      </c>
      <c r="T168" s="623">
        <f t="shared" si="403"/>
        <v>0.40684410646387831</v>
      </c>
      <c r="U168" s="659">
        <f>'UBS Vila Leonor'!J11</f>
        <v>260</v>
      </c>
      <c r="V168" s="623">
        <f t="shared" si="404"/>
        <v>0.49429657794676807</v>
      </c>
      <c r="W168" s="659">
        <f>'UBS Vila Leonor'!K11</f>
        <v>419</v>
      </c>
      <c r="X168" s="623">
        <f t="shared" si="405"/>
        <v>0.79657794676806082</v>
      </c>
      <c r="Y168" s="108">
        <f t="shared" si="406"/>
        <v>893</v>
      </c>
      <c r="Z168" s="641">
        <f t="shared" si="407"/>
        <v>0.56590621039290245</v>
      </c>
      <c r="AA168" s="659">
        <f>'UBS Vila Leonor'!L11</f>
        <v>425</v>
      </c>
      <c r="AB168" s="623">
        <f t="shared" si="408"/>
        <v>0.80798479087452468</v>
      </c>
      <c r="AC168" s="659">
        <f>'UBS Vila Leonor'!M11</f>
        <v>415</v>
      </c>
      <c r="AD168" s="623">
        <f t="shared" si="409"/>
        <v>0.78897338403041828</v>
      </c>
      <c r="AE168" s="659">
        <f>'UBS Vila Leonor'!N11</f>
        <v>514</v>
      </c>
      <c r="AF168" s="623">
        <f t="shared" si="410"/>
        <v>0.97718631178707227</v>
      </c>
      <c r="AG168" s="108">
        <f t="shared" si="411"/>
        <v>1354</v>
      </c>
      <c r="AH168" s="641">
        <f t="shared" si="412"/>
        <v>0.85804816223067171</v>
      </c>
    </row>
    <row r="169" spans="1:34" x14ac:dyDescent="0.25">
      <c r="A169" s="88" t="s">
        <v>42</v>
      </c>
      <c r="B169" s="605">
        <f>'UBS Vila Leonor'!B12</f>
        <v>395</v>
      </c>
      <c r="C169" s="106">
        <f>'UBS Vila Leonor'!C12</f>
        <v>290</v>
      </c>
      <c r="D169" s="117">
        <f t="shared" si="394"/>
        <v>0.73417721518987344</v>
      </c>
      <c r="E169" s="106">
        <f>'UBS Vila Leonor'!D12</f>
        <v>287</v>
      </c>
      <c r="F169" s="117">
        <f t="shared" si="395"/>
        <v>0.72658227848101264</v>
      </c>
      <c r="G169" s="106">
        <f>'UBS Vila Leonor'!E12</f>
        <v>249</v>
      </c>
      <c r="H169" s="117">
        <f t="shared" si="396"/>
        <v>0.63037974683544307</v>
      </c>
      <c r="I169" s="108">
        <f t="shared" si="397"/>
        <v>826</v>
      </c>
      <c r="J169" s="641">
        <f t="shared" si="398"/>
        <v>0.69704641350210972</v>
      </c>
      <c r="K169" s="659">
        <f>'UBS Vila Leonor'!F12</f>
        <v>158</v>
      </c>
      <c r="L169" s="623">
        <f t="shared" si="396"/>
        <v>0.4</v>
      </c>
      <c r="M169" s="659">
        <f>'UBS Vila Leonor'!G12</f>
        <v>192</v>
      </c>
      <c r="N169" s="623">
        <f t="shared" si="399"/>
        <v>0.48607594936708859</v>
      </c>
      <c r="O169" s="659">
        <f>'UBS Vila Leonor'!H12</f>
        <v>153</v>
      </c>
      <c r="P169" s="623">
        <f t="shared" si="400"/>
        <v>0.38734177215189874</v>
      </c>
      <c r="Q169" s="108">
        <f t="shared" si="401"/>
        <v>503</v>
      </c>
      <c r="R169" s="641">
        <f t="shared" si="402"/>
        <v>0.42447257383966247</v>
      </c>
      <c r="S169" s="659">
        <f>'UBS Vila Leonor'!I12</f>
        <v>173</v>
      </c>
      <c r="T169" s="623">
        <f t="shared" si="403"/>
        <v>0.4379746835443038</v>
      </c>
      <c r="U169" s="659">
        <f>'UBS Vila Leonor'!J12</f>
        <v>313</v>
      </c>
      <c r="V169" s="623">
        <f t="shared" si="404"/>
        <v>0.79240506329113924</v>
      </c>
      <c r="W169" s="659">
        <f>'UBS Vila Leonor'!K12</f>
        <v>281</v>
      </c>
      <c r="X169" s="623">
        <f t="shared" si="405"/>
        <v>0.71139240506329116</v>
      </c>
      <c r="Y169" s="108">
        <f t="shared" si="406"/>
        <v>767</v>
      </c>
      <c r="Z169" s="641">
        <f t="shared" si="407"/>
        <v>0.64725738396624477</v>
      </c>
      <c r="AA169" s="659">
        <f>'UBS Vila Leonor'!L12</f>
        <v>202</v>
      </c>
      <c r="AB169" s="623">
        <f t="shared" si="408"/>
        <v>0.51139240506329109</v>
      </c>
      <c r="AC169" s="659">
        <f>'UBS Vila Leonor'!M12</f>
        <v>316</v>
      </c>
      <c r="AD169" s="623">
        <f t="shared" si="409"/>
        <v>0.8</v>
      </c>
      <c r="AE169" s="659">
        <f>'UBS Vila Leonor'!N12</f>
        <v>176</v>
      </c>
      <c r="AF169" s="623">
        <f t="shared" si="410"/>
        <v>0.44556962025316454</v>
      </c>
      <c r="AG169" s="108">
        <f t="shared" si="411"/>
        <v>694</v>
      </c>
      <c r="AH169" s="641">
        <f t="shared" si="412"/>
        <v>0.58565400843881854</v>
      </c>
    </row>
    <row r="170" spans="1:34" ht="16.5" thickBot="1" x14ac:dyDescent="0.3">
      <c r="A170" s="110" t="s">
        <v>13</v>
      </c>
      <c r="B170" s="606">
        <f>'UBS Vila Leonor'!B13</f>
        <v>526</v>
      </c>
      <c r="C170" s="111">
        <f>'UBS Vila Leonor'!C13</f>
        <v>322</v>
      </c>
      <c r="D170" s="121">
        <f t="shared" si="394"/>
        <v>0.61216730038022815</v>
      </c>
      <c r="E170" s="111">
        <f>'UBS Vila Leonor'!D13</f>
        <v>421</v>
      </c>
      <c r="F170" s="121">
        <f t="shared" si="395"/>
        <v>0.80038022813688214</v>
      </c>
      <c r="G170" s="111">
        <f>'UBS Vila Leonor'!E13</f>
        <v>382</v>
      </c>
      <c r="H170" s="121">
        <f t="shared" si="396"/>
        <v>0.72623574144486691</v>
      </c>
      <c r="I170" s="113">
        <f t="shared" si="397"/>
        <v>1125</v>
      </c>
      <c r="J170" s="642">
        <f t="shared" si="398"/>
        <v>0.71292775665399244</v>
      </c>
      <c r="K170" s="660">
        <f>'UBS Vila Leonor'!F13</f>
        <v>252</v>
      </c>
      <c r="L170" s="624">
        <f t="shared" si="396"/>
        <v>0.47908745247148288</v>
      </c>
      <c r="M170" s="660">
        <f>'UBS Vila Leonor'!G13</f>
        <v>293</v>
      </c>
      <c r="N170" s="624">
        <f t="shared" si="399"/>
        <v>0.55703422053231944</v>
      </c>
      <c r="O170" s="660">
        <f>'UBS Vila Leonor'!H13</f>
        <v>255</v>
      </c>
      <c r="P170" s="624">
        <f t="shared" si="400"/>
        <v>0.48479087452471481</v>
      </c>
      <c r="Q170" s="113">
        <f t="shared" si="401"/>
        <v>800</v>
      </c>
      <c r="R170" s="642">
        <f t="shared" si="402"/>
        <v>0.50697084917617241</v>
      </c>
      <c r="S170" s="660">
        <f>'UBS Vila Leonor'!I13</f>
        <v>214</v>
      </c>
      <c r="T170" s="624">
        <f t="shared" si="403"/>
        <v>0.40684410646387831</v>
      </c>
      <c r="U170" s="660">
        <f>'UBS Vila Leonor'!J13</f>
        <v>419</v>
      </c>
      <c r="V170" s="624">
        <f t="shared" si="404"/>
        <v>0.79657794676806082</v>
      </c>
      <c r="W170" s="660">
        <f>'UBS Vila Leonor'!K13</f>
        <v>300</v>
      </c>
      <c r="X170" s="624">
        <f t="shared" si="405"/>
        <v>0.57034220532319391</v>
      </c>
      <c r="Y170" s="113">
        <f t="shared" si="406"/>
        <v>933</v>
      </c>
      <c r="Z170" s="642">
        <f t="shared" si="407"/>
        <v>0.59125475285171103</v>
      </c>
      <c r="AA170" s="660">
        <f>'UBS Vila Leonor'!L13</f>
        <v>289</v>
      </c>
      <c r="AB170" s="624">
        <f t="shared" si="408"/>
        <v>0.54942965779467678</v>
      </c>
      <c r="AC170" s="660">
        <f>'UBS Vila Leonor'!M13</f>
        <v>175</v>
      </c>
      <c r="AD170" s="624">
        <f t="shared" si="409"/>
        <v>0.33269961977186313</v>
      </c>
      <c r="AE170" s="660">
        <f>'UBS Vila Leonor'!N13</f>
        <v>463</v>
      </c>
      <c r="AF170" s="624">
        <f t="shared" si="410"/>
        <v>0.88022813688212931</v>
      </c>
      <c r="AG170" s="113">
        <f t="shared" si="411"/>
        <v>927</v>
      </c>
      <c r="AH170" s="642">
        <f t="shared" si="412"/>
        <v>0.5874524714828897</v>
      </c>
    </row>
    <row r="171" spans="1:34" ht="16.5" thickBot="1" x14ac:dyDescent="0.3">
      <c r="A171" s="6" t="s">
        <v>368</v>
      </c>
      <c r="B171" s="671">
        <f>SUM(B166:B170)</f>
        <v>4039</v>
      </c>
      <c r="C171" s="8">
        <f>SUM(C166:C170)</f>
        <v>2102</v>
      </c>
      <c r="D171" s="22">
        <f t="shared" si="394"/>
        <v>0.52042584798217384</v>
      </c>
      <c r="E171" s="8">
        <f>SUM(E166:E170)</f>
        <v>2507</v>
      </c>
      <c r="F171" s="22">
        <f t="shared" si="395"/>
        <v>0.62069819262193615</v>
      </c>
      <c r="G171" s="8">
        <f>SUM(G166:G170)</f>
        <v>2542</v>
      </c>
      <c r="H171" s="22">
        <f t="shared" si="396"/>
        <v>0.62936370388710072</v>
      </c>
      <c r="I171" s="80">
        <f t="shared" si="397"/>
        <v>7151</v>
      </c>
      <c r="J171" s="670">
        <f t="shared" si="398"/>
        <v>0.59016258149707024</v>
      </c>
      <c r="K171" s="654">
        <f>SUM(K166:K170)</f>
        <v>1163</v>
      </c>
      <c r="L171" s="669">
        <f t="shared" si="396"/>
        <v>0.28794256003961377</v>
      </c>
      <c r="M171" s="654">
        <f t="shared" ref="M171" si="413">SUM(M166:M170)</f>
        <v>1187</v>
      </c>
      <c r="N171" s="669">
        <f t="shared" si="399"/>
        <v>0.29388462490715522</v>
      </c>
      <c r="O171" s="654">
        <f t="shared" ref="O171" si="414">SUM(O166:O170)</f>
        <v>1180</v>
      </c>
      <c r="P171" s="669">
        <f t="shared" si="400"/>
        <v>0.29215152265412231</v>
      </c>
      <c r="Q171" s="80">
        <f t="shared" si="401"/>
        <v>3530</v>
      </c>
      <c r="R171" s="670">
        <f t="shared" si="402"/>
        <v>0.29132623586696377</v>
      </c>
      <c r="S171" s="654">
        <f>SUM(S166:S170)</f>
        <v>1813</v>
      </c>
      <c r="T171" s="669">
        <f t="shared" si="403"/>
        <v>0.44887348353552858</v>
      </c>
      <c r="U171" s="654">
        <f t="shared" ref="U171" si="415">SUM(U166:U170)</f>
        <v>1762</v>
      </c>
      <c r="V171" s="669">
        <f t="shared" si="404"/>
        <v>0.43624659569200297</v>
      </c>
      <c r="W171" s="654">
        <f t="shared" ref="W171" si="416">SUM(W166:W170)</f>
        <v>1688</v>
      </c>
      <c r="X171" s="669">
        <f t="shared" si="405"/>
        <v>0.41792522901708345</v>
      </c>
      <c r="Y171" s="80">
        <f t="shared" si="406"/>
        <v>5263</v>
      </c>
      <c r="Z171" s="670">
        <f t="shared" si="407"/>
        <v>0.43434843608153834</v>
      </c>
      <c r="AA171" s="654">
        <f>SUM(AA166:AA170)</f>
        <v>1645</v>
      </c>
      <c r="AB171" s="669">
        <f t="shared" si="408"/>
        <v>0.40727902946273831</v>
      </c>
      <c r="AC171" s="654">
        <f t="shared" ref="AC171" si="417">SUM(AC166:AC170)</f>
        <v>1742</v>
      </c>
      <c r="AD171" s="669">
        <f t="shared" si="409"/>
        <v>0.43129487496905172</v>
      </c>
      <c r="AE171" s="654">
        <f t="shared" ref="AE171" si="418">SUM(AE166:AE170)</f>
        <v>1776</v>
      </c>
      <c r="AF171" s="669">
        <f t="shared" si="410"/>
        <v>0.43971280019806885</v>
      </c>
      <c r="AG171" s="80">
        <f t="shared" si="411"/>
        <v>5163</v>
      </c>
      <c r="AH171" s="670">
        <f t="shared" si="412"/>
        <v>0.42609556820995298</v>
      </c>
    </row>
    <row r="173" spans="1:34" x14ac:dyDescent="0.25">
      <c r="A173" s="1301" t="s">
        <v>486</v>
      </c>
      <c r="B173" s="1241"/>
      <c r="C173" s="1241"/>
      <c r="D173" s="1241"/>
      <c r="E173" s="1241"/>
      <c r="F173" s="1241"/>
      <c r="G173" s="1241"/>
      <c r="H173" s="1241"/>
      <c r="I173" s="1241"/>
      <c r="J173" s="1241"/>
      <c r="K173" s="1241"/>
      <c r="L173" s="1241"/>
      <c r="M173" s="1241"/>
      <c r="N173" s="1241"/>
      <c r="O173" s="1241"/>
      <c r="P173" s="1241"/>
      <c r="Q173" s="1241"/>
      <c r="R173" s="1241"/>
      <c r="S173" s="1241"/>
      <c r="T173" s="1241"/>
      <c r="U173" s="1241"/>
      <c r="V173" s="1241"/>
      <c r="W173" s="1241"/>
      <c r="X173" s="1241"/>
      <c r="Y173" s="1241"/>
      <c r="Z173" s="1241"/>
    </row>
    <row r="174" spans="1:34" ht="24.75" thickBot="1" x14ac:dyDescent="0.3">
      <c r="A174" s="14" t="s">
        <v>14</v>
      </c>
      <c r="B174" s="12" t="s">
        <v>164</v>
      </c>
      <c r="C174" s="14" t="s">
        <v>461</v>
      </c>
      <c r="D174" s="15" t="s">
        <v>1</v>
      </c>
      <c r="E174" s="14" t="s">
        <v>462</v>
      </c>
      <c r="F174" s="15" t="s">
        <v>1</v>
      </c>
      <c r="G174" s="14" t="s">
        <v>463</v>
      </c>
      <c r="H174" s="15" t="s">
        <v>1</v>
      </c>
      <c r="I174" s="100" t="s">
        <v>426</v>
      </c>
      <c r="J174" s="13" t="s">
        <v>196</v>
      </c>
      <c r="K174" s="14" t="s">
        <v>464</v>
      </c>
      <c r="L174" s="15" t="s">
        <v>1</v>
      </c>
      <c r="M174" s="14" t="s">
        <v>465</v>
      </c>
      <c r="N174" s="15" t="s">
        <v>1</v>
      </c>
      <c r="O174" s="14" t="s">
        <v>466</v>
      </c>
      <c r="P174" s="15" t="s">
        <v>1</v>
      </c>
      <c r="Q174" s="100" t="s">
        <v>426</v>
      </c>
      <c r="R174" s="13" t="s">
        <v>196</v>
      </c>
      <c r="S174" s="14" t="s">
        <v>467</v>
      </c>
      <c r="T174" s="15" t="s">
        <v>1</v>
      </c>
      <c r="U174" s="14" t="s">
        <v>468</v>
      </c>
      <c r="V174" s="15" t="s">
        <v>1</v>
      </c>
      <c r="W174" s="14" t="s">
        <v>469</v>
      </c>
      <c r="X174" s="15" t="s">
        <v>1</v>
      </c>
      <c r="Y174" s="100" t="s">
        <v>426</v>
      </c>
      <c r="Z174" s="13" t="s">
        <v>196</v>
      </c>
      <c r="AA174" s="14" t="s">
        <v>470</v>
      </c>
      <c r="AB174" s="15" t="s">
        <v>1</v>
      </c>
      <c r="AC174" s="14" t="s">
        <v>471</v>
      </c>
      <c r="AD174" s="15" t="s">
        <v>1</v>
      </c>
      <c r="AE174" s="14" t="s">
        <v>472</v>
      </c>
      <c r="AF174" s="15" t="s">
        <v>1</v>
      </c>
      <c r="AG174" s="100" t="s">
        <v>426</v>
      </c>
      <c r="AH174" s="13" t="s">
        <v>196</v>
      </c>
    </row>
    <row r="175" spans="1:34" ht="16.5" thickTop="1" x14ac:dyDescent="0.25">
      <c r="A175" s="88" t="s">
        <v>8</v>
      </c>
      <c r="B175" s="604">
        <f>'UBS Vila Sabrina'!B9</f>
        <v>528</v>
      </c>
      <c r="C175" s="105">
        <f>'UBS Vila Sabrina'!C9</f>
        <v>308</v>
      </c>
      <c r="D175" s="19">
        <f t="shared" ref="D175:D180" si="419">C175/$B175</f>
        <v>0.58333333333333337</v>
      </c>
      <c r="E175" s="105">
        <f>'UBS Vila Sabrina'!D9</f>
        <v>170</v>
      </c>
      <c r="F175" s="19">
        <f t="shared" ref="F175:F180" si="420">E175/$B175</f>
        <v>0.32196969696969696</v>
      </c>
      <c r="G175" s="105">
        <f>'UBS Vila Sabrina'!E9</f>
        <v>3</v>
      </c>
      <c r="H175" s="19">
        <f t="shared" ref="H175:L180" si="421">G175/$B175</f>
        <v>5.681818181818182E-3</v>
      </c>
      <c r="I175" s="77">
        <f t="shared" ref="I175:I180" si="422">SUM(C175,E175,G175)</f>
        <v>481</v>
      </c>
      <c r="J175" s="643">
        <f t="shared" ref="J175:J180" si="423">I175/($B175*3)</f>
        <v>0.30366161616161619</v>
      </c>
      <c r="K175" s="658">
        <f>'UBS Vila Sabrina'!F9</f>
        <v>6</v>
      </c>
      <c r="L175" s="625">
        <f t="shared" si="421"/>
        <v>1.1363636363636364E-2</v>
      </c>
      <c r="M175" s="658">
        <f>'UBS Vila Sabrina'!G9</f>
        <v>1</v>
      </c>
      <c r="N175" s="625">
        <f t="shared" ref="N175:N180" si="424">M175/$B175</f>
        <v>1.893939393939394E-3</v>
      </c>
      <c r="O175" s="658">
        <f>'UBS Vila Sabrina'!H9</f>
        <v>191</v>
      </c>
      <c r="P175" s="625">
        <f t="shared" ref="P175:P180" si="425">O175/$B175</f>
        <v>0.36174242424242425</v>
      </c>
      <c r="Q175" s="77">
        <f t="shared" ref="Q175:Q180" si="426">SUM(K175,M175,O175)</f>
        <v>198</v>
      </c>
      <c r="R175" s="643">
        <f t="shared" ref="R175:R180" si="427">Q175/($B175*3)</f>
        <v>0.125</v>
      </c>
      <c r="S175" s="658">
        <f>'UBS Vila Sabrina'!I9</f>
        <v>235</v>
      </c>
      <c r="T175" s="625">
        <f t="shared" ref="T175:T180" si="428">S175/$B175</f>
        <v>0.44507575757575757</v>
      </c>
      <c r="U175" s="658">
        <f>'UBS Vila Sabrina'!J9</f>
        <v>118</v>
      </c>
      <c r="V175" s="625">
        <f t="shared" ref="V175:V180" si="429">U175/$B175</f>
        <v>0.22348484848484848</v>
      </c>
      <c r="W175" s="658">
        <f>'UBS Vila Sabrina'!K9</f>
        <v>80</v>
      </c>
      <c r="X175" s="625">
        <f t="shared" ref="X175:X180" si="430">W175/$B175</f>
        <v>0.15151515151515152</v>
      </c>
      <c r="Y175" s="77">
        <f t="shared" ref="Y175:Y180" si="431">SUM(S175,U175,W175)</f>
        <v>433</v>
      </c>
      <c r="Z175" s="643">
        <f t="shared" ref="Z175:Z180" si="432">Y175/($B175*3)</f>
        <v>0.27335858585858586</v>
      </c>
      <c r="AA175" s="658">
        <f>'UBS Vila Sabrina'!L9</f>
        <v>23</v>
      </c>
      <c r="AB175" s="625">
        <f t="shared" ref="AB175:AB180" si="433">AA175/$B175</f>
        <v>4.3560606060606064E-2</v>
      </c>
      <c r="AC175" s="658">
        <f>'UBS Vila Sabrina'!M9</f>
        <v>288</v>
      </c>
      <c r="AD175" s="625">
        <f t="shared" ref="AD175:AD180" si="434">AC175/$B175</f>
        <v>0.54545454545454541</v>
      </c>
      <c r="AE175" s="658">
        <f>'UBS Vila Sabrina'!N9</f>
        <v>277</v>
      </c>
      <c r="AF175" s="625">
        <f t="shared" ref="AF175:AF180" si="435">AE175/$B175</f>
        <v>0.52462121212121215</v>
      </c>
      <c r="AG175" s="77">
        <f t="shared" ref="AG175:AG180" si="436">SUM(AA175,AC175,AE175)</f>
        <v>588</v>
      </c>
      <c r="AH175" s="643">
        <f t="shared" ref="AH175:AH180" si="437">AG175/($B175*3)</f>
        <v>0.37121212121212122</v>
      </c>
    </row>
    <row r="176" spans="1:34" x14ac:dyDescent="0.25">
      <c r="A176" s="88" t="s">
        <v>9</v>
      </c>
      <c r="B176" s="605">
        <f>'UBS Vila Sabrina'!B10</f>
        <v>1608</v>
      </c>
      <c r="C176" s="106">
        <f>'UBS Vila Sabrina'!C10</f>
        <v>615</v>
      </c>
      <c r="D176" s="117">
        <f t="shared" si="419"/>
        <v>0.3824626865671642</v>
      </c>
      <c r="E176" s="106">
        <f>'UBS Vila Sabrina'!D10</f>
        <v>370</v>
      </c>
      <c r="F176" s="117">
        <f t="shared" si="420"/>
        <v>0.2300995024875622</v>
      </c>
      <c r="G176" s="106">
        <f>'UBS Vila Sabrina'!E10</f>
        <v>0</v>
      </c>
      <c r="H176" s="117">
        <f t="shared" si="421"/>
        <v>0</v>
      </c>
      <c r="I176" s="108">
        <f t="shared" si="422"/>
        <v>985</v>
      </c>
      <c r="J176" s="641">
        <f t="shared" si="423"/>
        <v>0.20418739635157546</v>
      </c>
      <c r="K176" s="659">
        <f>'UBS Vila Sabrina'!F10</f>
        <v>2</v>
      </c>
      <c r="L176" s="623">
        <f t="shared" si="421"/>
        <v>1.2437810945273632E-3</v>
      </c>
      <c r="M176" s="659">
        <f>'UBS Vila Sabrina'!G10</f>
        <v>0</v>
      </c>
      <c r="N176" s="623">
        <f t="shared" si="424"/>
        <v>0</v>
      </c>
      <c r="O176" s="659">
        <f>'UBS Vila Sabrina'!H10</f>
        <v>0</v>
      </c>
      <c r="P176" s="623">
        <f t="shared" si="425"/>
        <v>0</v>
      </c>
      <c r="Q176" s="108">
        <f t="shared" si="426"/>
        <v>2</v>
      </c>
      <c r="R176" s="641">
        <f t="shared" si="427"/>
        <v>4.1459369817578774E-4</v>
      </c>
      <c r="S176" s="659">
        <f>'UBS Vila Sabrina'!I10</f>
        <v>0</v>
      </c>
      <c r="T176" s="623">
        <f t="shared" si="428"/>
        <v>0</v>
      </c>
      <c r="U176" s="659">
        <f>'UBS Vila Sabrina'!J10</f>
        <v>0</v>
      </c>
      <c r="V176" s="623">
        <f t="shared" si="429"/>
        <v>0</v>
      </c>
      <c r="W176" s="659">
        <f>'UBS Vila Sabrina'!K10</f>
        <v>1</v>
      </c>
      <c r="X176" s="623">
        <f t="shared" si="430"/>
        <v>6.2189054726368158E-4</v>
      </c>
      <c r="Y176" s="108">
        <f t="shared" si="431"/>
        <v>1</v>
      </c>
      <c r="Z176" s="641">
        <f t="shared" si="432"/>
        <v>2.0729684908789387E-4</v>
      </c>
      <c r="AA176" s="659">
        <f>'UBS Vila Sabrina'!L10</f>
        <v>16</v>
      </c>
      <c r="AB176" s="623">
        <f t="shared" si="433"/>
        <v>9.9502487562189053E-3</v>
      </c>
      <c r="AC176" s="659">
        <f>'UBS Vila Sabrina'!M10</f>
        <v>414</v>
      </c>
      <c r="AD176" s="623">
        <f t="shared" si="434"/>
        <v>0.2574626865671642</v>
      </c>
      <c r="AE176" s="659">
        <f>'UBS Vila Sabrina'!N10</f>
        <v>626</v>
      </c>
      <c r="AF176" s="623">
        <f t="shared" si="435"/>
        <v>0.38930348258706465</v>
      </c>
      <c r="AG176" s="108">
        <f t="shared" si="436"/>
        <v>1056</v>
      </c>
      <c r="AH176" s="641">
        <f t="shared" si="437"/>
        <v>0.21890547263681592</v>
      </c>
    </row>
    <row r="177" spans="1:34" x14ac:dyDescent="0.25">
      <c r="A177" s="88" t="s">
        <v>10</v>
      </c>
      <c r="B177" s="605">
        <f>'UBS Vila Sabrina'!B11</f>
        <v>789</v>
      </c>
      <c r="C177" s="106">
        <f>'UBS Vila Sabrina'!C11</f>
        <v>681</v>
      </c>
      <c r="D177" s="117">
        <f t="shared" si="419"/>
        <v>0.86311787072243351</v>
      </c>
      <c r="E177" s="106">
        <f>'UBS Vila Sabrina'!D11</f>
        <v>585</v>
      </c>
      <c r="F177" s="117">
        <f t="shared" si="420"/>
        <v>0.7414448669201521</v>
      </c>
      <c r="G177" s="106">
        <f>'UBS Vila Sabrina'!E11</f>
        <v>976</v>
      </c>
      <c r="H177" s="117">
        <f t="shared" si="421"/>
        <v>1.2370088719898606</v>
      </c>
      <c r="I177" s="108">
        <f t="shared" si="422"/>
        <v>2242</v>
      </c>
      <c r="J177" s="641">
        <f t="shared" si="423"/>
        <v>0.94719053654414875</v>
      </c>
      <c r="K177" s="659">
        <f>'UBS Vila Sabrina'!F11</f>
        <v>727</v>
      </c>
      <c r="L177" s="623">
        <f t="shared" si="421"/>
        <v>0.92141951837769331</v>
      </c>
      <c r="M177" s="659">
        <f>'UBS Vila Sabrina'!G11</f>
        <v>781</v>
      </c>
      <c r="N177" s="623">
        <f t="shared" si="424"/>
        <v>0.9898605830164765</v>
      </c>
      <c r="O177" s="659">
        <f>'UBS Vila Sabrina'!H11</f>
        <v>756</v>
      </c>
      <c r="P177" s="623">
        <f t="shared" si="425"/>
        <v>0.95817490494296575</v>
      </c>
      <c r="Q177" s="108">
        <f t="shared" si="426"/>
        <v>2264</v>
      </c>
      <c r="R177" s="641">
        <f t="shared" si="427"/>
        <v>0.95648500211237852</v>
      </c>
      <c r="S177" s="659">
        <f>'UBS Vila Sabrina'!I11</f>
        <v>674</v>
      </c>
      <c r="T177" s="623">
        <f t="shared" si="428"/>
        <v>0.85424588086185049</v>
      </c>
      <c r="U177" s="659">
        <f>'UBS Vila Sabrina'!J11</f>
        <v>653</v>
      </c>
      <c r="V177" s="623">
        <f t="shared" si="429"/>
        <v>0.82762991128010144</v>
      </c>
      <c r="W177" s="659">
        <f>'UBS Vila Sabrina'!K11</f>
        <v>713</v>
      </c>
      <c r="X177" s="623">
        <f t="shared" si="430"/>
        <v>0.90367553865652728</v>
      </c>
      <c r="Y177" s="108">
        <f t="shared" si="431"/>
        <v>2040</v>
      </c>
      <c r="Z177" s="641">
        <f t="shared" si="432"/>
        <v>0.86185044359949303</v>
      </c>
      <c r="AA177" s="659">
        <f>'UBS Vila Sabrina'!L11</f>
        <v>508</v>
      </c>
      <c r="AB177" s="623">
        <f t="shared" si="433"/>
        <v>0.6438529784537389</v>
      </c>
      <c r="AC177" s="659">
        <f>'UBS Vila Sabrina'!M11</f>
        <v>645</v>
      </c>
      <c r="AD177" s="623">
        <f t="shared" si="434"/>
        <v>0.81749049429657794</v>
      </c>
      <c r="AE177" s="659">
        <f>'UBS Vila Sabrina'!N11</f>
        <v>571</v>
      </c>
      <c r="AF177" s="623">
        <f t="shared" si="435"/>
        <v>0.72370088719898606</v>
      </c>
      <c r="AG177" s="108">
        <f t="shared" si="436"/>
        <v>1724</v>
      </c>
      <c r="AH177" s="641">
        <f t="shared" si="437"/>
        <v>0.72834811998310101</v>
      </c>
    </row>
    <row r="178" spans="1:34" x14ac:dyDescent="0.25">
      <c r="A178" s="88" t="s">
        <v>42</v>
      </c>
      <c r="B178" s="605">
        <f>'UBS Vila Sabrina'!B12</f>
        <v>395</v>
      </c>
      <c r="C178" s="106">
        <f>'UBS Vila Sabrina'!C12</f>
        <v>201</v>
      </c>
      <c r="D178" s="117">
        <f t="shared" si="419"/>
        <v>0.50886075949367093</v>
      </c>
      <c r="E178" s="106">
        <f>'UBS Vila Sabrina'!D12</f>
        <v>271</v>
      </c>
      <c r="F178" s="117">
        <f t="shared" si="420"/>
        <v>0.6860759493670886</v>
      </c>
      <c r="G178" s="106">
        <f>'UBS Vila Sabrina'!E12</f>
        <v>340</v>
      </c>
      <c r="H178" s="117">
        <f t="shared" si="421"/>
        <v>0.86075949367088611</v>
      </c>
      <c r="I178" s="108">
        <f t="shared" si="422"/>
        <v>812</v>
      </c>
      <c r="J178" s="641">
        <f t="shared" si="423"/>
        <v>0.68523206751054855</v>
      </c>
      <c r="K178" s="659">
        <f>'UBS Vila Sabrina'!F12</f>
        <v>119</v>
      </c>
      <c r="L178" s="623">
        <f t="shared" si="421"/>
        <v>0.30126582278481012</v>
      </c>
      <c r="M178" s="659">
        <f>'UBS Vila Sabrina'!G12</f>
        <v>229</v>
      </c>
      <c r="N178" s="623">
        <f t="shared" si="424"/>
        <v>0.57974683544303796</v>
      </c>
      <c r="O178" s="659">
        <f>'UBS Vila Sabrina'!H12</f>
        <v>192</v>
      </c>
      <c r="P178" s="623">
        <f t="shared" si="425"/>
        <v>0.48607594936708859</v>
      </c>
      <c r="Q178" s="108">
        <f t="shared" si="426"/>
        <v>540</v>
      </c>
      <c r="R178" s="641">
        <f t="shared" si="427"/>
        <v>0.45569620253164556</v>
      </c>
      <c r="S178" s="659">
        <f>'UBS Vila Sabrina'!I12</f>
        <v>157</v>
      </c>
      <c r="T178" s="623">
        <f t="shared" si="428"/>
        <v>0.39746835443037976</v>
      </c>
      <c r="U178" s="659">
        <f>'UBS Vila Sabrina'!J12</f>
        <v>257</v>
      </c>
      <c r="V178" s="623">
        <f t="shared" si="429"/>
        <v>0.65063291139240509</v>
      </c>
      <c r="W178" s="659">
        <f>'UBS Vila Sabrina'!K12</f>
        <v>204</v>
      </c>
      <c r="X178" s="623">
        <f t="shared" si="430"/>
        <v>0.51645569620253162</v>
      </c>
      <c r="Y178" s="108">
        <f t="shared" si="431"/>
        <v>618</v>
      </c>
      <c r="Z178" s="641">
        <f t="shared" si="432"/>
        <v>0.52151898734177216</v>
      </c>
      <c r="AA178" s="659">
        <f>'UBS Vila Sabrina'!L12</f>
        <v>177</v>
      </c>
      <c r="AB178" s="623">
        <f t="shared" si="433"/>
        <v>0.44810126582278481</v>
      </c>
      <c r="AC178" s="659">
        <f>'UBS Vila Sabrina'!M12</f>
        <v>191</v>
      </c>
      <c r="AD178" s="623">
        <f t="shared" si="434"/>
        <v>0.48354430379746838</v>
      </c>
      <c r="AE178" s="659">
        <f>'UBS Vila Sabrina'!N12</f>
        <v>237</v>
      </c>
      <c r="AF178" s="623">
        <f t="shared" si="435"/>
        <v>0.6</v>
      </c>
      <c r="AG178" s="108">
        <f t="shared" si="436"/>
        <v>605</v>
      </c>
      <c r="AH178" s="641">
        <f t="shared" si="437"/>
        <v>0.51054852320675104</v>
      </c>
    </row>
    <row r="179" spans="1:34" ht="16.5" thickBot="1" x14ac:dyDescent="0.3">
      <c r="A179" s="110" t="s">
        <v>13</v>
      </c>
      <c r="B179" s="606">
        <f>'UBS Vila Sabrina'!B13</f>
        <v>526</v>
      </c>
      <c r="C179" s="111">
        <f>'UBS Vila Sabrina'!C13</f>
        <v>274</v>
      </c>
      <c r="D179" s="121">
        <f t="shared" si="419"/>
        <v>0.52091254752851712</v>
      </c>
      <c r="E179" s="111">
        <f>'UBS Vila Sabrina'!D13</f>
        <v>360</v>
      </c>
      <c r="F179" s="121">
        <f t="shared" si="420"/>
        <v>0.68441064638783267</v>
      </c>
      <c r="G179" s="111">
        <f>'UBS Vila Sabrina'!E13</f>
        <v>449</v>
      </c>
      <c r="H179" s="121">
        <f t="shared" si="421"/>
        <v>0.85361216730038025</v>
      </c>
      <c r="I179" s="113">
        <f t="shared" si="422"/>
        <v>1083</v>
      </c>
      <c r="J179" s="642">
        <f t="shared" si="423"/>
        <v>0.68631178707224338</v>
      </c>
      <c r="K179" s="660">
        <f>'UBS Vila Sabrina'!F13</f>
        <v>290</v>
      </c>
      <c r="L179" s="624">
        <f t="shared" si="421"/>
        <v>0.5513307984790875</v>
      </c>
      <c r="M179" s="660">
        <f>'UBS Vila Sabrina'!G13</f>
        <v>295</v>
      </c>
      <c r="N179" s="624">
        <f t="shared" si="424"/>
        <v>0.56083650190114065</v>
      </c>
      <c r="O179" s="660">
        <f>'UBS Vila Sabrina'!H13</f>
        <v>247</v>
      </c>
      <c r="P179" s="624">
        <f t="shared" si="425"/>
        <v>0.46958174904942968</v>
      </c>
      <c r="Q179" s="113">
        <f t="shared" si="426"/>
        <v>832</v>
      </c>
      <c r="R179" s="642">
        <f t="shared" si="427"/>
        <v>0.52724968314321929</v>
      </c>
      <c r="S179" s="660">
        <f>'UBS Vila Sabrina'!I13</f>
        <v>284</v>
      </c>
      <c r="T179" s="624">
        <f t="shared" si="428"/>
        <v>0.53992395437262353</v>
      </c>
      <c r="U179" s="660">
        <f>'UBS Vila Sabrina'!J13</f>
        <v>317</v>
      </c>
      <c r="V179" s="624">
        <f t="shared" si="429"/>
        <v>0.60266159695817489</v>
      </c>
      <c r="W179" s="660">
        <f>'UBS Vila Sabrina'!K13</f>
        <v>300</v>
      </c>
      <c r="X179" s="624">
        <f t="shared" si="430"/>
        <v>0.57034220532319391</v>
      </c>
      <c r="Y179" s="113">
        <f t="shared" si="431"/>
        <v>901</v>
      </c>
      <c r="Z179" s="642">
        <f t="shared" si="432"/>
        <v>0.57097591888466415</v>
      </c>
      <c r="AA179" s="660">
        <f>'UBS Vila Sabrina'!L13</f>
        <v>222</v>
      </c>
      <c r="AB179" s="624">
        <f t="shared" si="433"/>
        <v>0.4220532319391635</v>
      </c>
      <c r="AC179" s="660">
        <f>'UBS Vila Sabrina'!M13</f>
        <v>350</v>
      </c>
      <c r="AD179" s="624">
        <f t="shared" si="434"/>
        <v>0.66539923954372626</v>
      </c>
      <c r="AE179" s="660">
        <f>'UBS Vila Sabrina'!N13</f>
        <v>325</v>
      </c>
      <c r="AF179" s="624">
        <f t="shared" si="435"/>
        <v>0.61787072243346008</v>
      </c>
      <c r="AG179" s="113">
        <f t="shared" si="436"/>
        <v>897</v>
      </c>
      <c r="AH179" s="642">
        <f t="shared" si="437"/>
        <v>0.5684410646387833</v>
      </c>
    </row>
    <row r="180" spans="1:34" ht="16.5" thickBot="1" x14ac:dyDescent="0.3">
      <c r="A180" s="6" t="s">
        <v>318</v>
      </c>
      <c r="B180" s="671">
        <f>SUM(B175:B179)</f>
        <v>3846</v>
      </c>
      <c r="C180" s="8">
        <f>SUM(C175:C179)</f>
        <v>2079</v>
      </c>
      <c r="D180" s="22">
        <f t="shared" si="419"/>
        <v>0.54056162246489858</v>
      </c>
      <c r="E180" s="8">
        <f>SUM(E175:E179)</f>
        <v>1756</v>
      </c>
      <c r="F180" s="22">
        <f t="shared" si="420"/>
        <v>0.45657826313052524</v>
      </c>
      <c r="G180" s="8">
        <f>SUM(G175:G179)</f>
        <v>1768</v>
      </c>
      <c r="H180" s="22">
        <f t="shared" si="421"/>
        <v>0.45969838793551743</v>
      </c>
      <c r="I180" s="80">
        <f t="shared" si="422"/>
        <v>5603</v>
      </c>
      <c r="J180" s="670">
        <f t="shared" si="423"/>
        <v>0.4856127578436471</v>
      </c>
      <c r="K180" s="654">
        <f>SUM(K175:K179)</f>
        <v>1144</v>
      </c>
      <c r="L180" s="669">
        <f t="shared" si="421"/>
        <v>0.29745189807592304</v>
      </c>
      <c r="M180" s="654">
        <f t="shared" ref="M180" si="438">SUM(M175:M179)</f>
        <v>1306</v>
      </c>
      <c r="N180" s="669">
        <f t="shared" si="424"/>
        <v>0.33957358294331774</v>
      </c>
      <c r="O180" s="654">
        <f t="shared" ref="O180" si="439">SUM(O175:O179)</f>
        <v>1386</v>
      </c>
      <c r="P180" s="669">
        <f t="shared" si="425"/>
        <v>0.36037441497659906</v>
      </c>
      <c r="Q180" s="80">
        <f t="shared" si="426"/>
        <v>3836</v>
      </c>
      <c r="R180" s="670">
        <f t="shared" si="427"/>
        <v>0.33246663199861326</v>
      </c>
      <c r="S180" s="654">
        <f>SUM(S175:S179)</f>
        <v>1350</v>
      </c>
      <c r="T180" s="669">
        <f t="shared" si="428"/>
        <v>0.35101404056162244</v>
      </c>
      <c r="U180" s="654">
        <f t="shared" ref="U180" si="440">SUM(U175:U179)</f>
        <v>1345</v>
      </c>
      <c r="V180" s="669">
        <f t="shared" si="429"/>
        <v>0.34971398855954239</v>
      </c>
      <c r="W180" s="654">
        <f t="shared" ref="W180" si="441">SUM(W175:W179)</f>
        <v>1298</v>
      </c>
      <c r="X180" s="669">
        <f t="shared" si="430"/>
        <v>0.3374934997399896</v>
      </c>
      <c r="Y180" s="80">
        <f t="shared" si="431"/>
        <v>3993</v>
      </c>
      <c r="Z180" s="670">
        <f t="shared" si="432"/>
        <v>0.34607384295371812</v>
      </c>
      <c r="AA180" s="654">
        <f>SUM(AA175:AA179)</f>
        <v>946</v>
      </c>
      <c r="AB180" s="669">
        <f t="shared" si="433"/>
        <v>0.24596983879355175</v>
      </c>
      <c r="AC180" s="654">
        <f t="shared" ref="AC180" si="442">SUM(AC175:AC179)</f>
        <v>1888</v>
      </c>
      <c r="AD180" s="669">
        <f t="shared" si="434"/>
        <v>0.4908996359854394</v>
      </c>
      <c r="AE180" s="654">
        <f t="shared" ref="AE180" si="443">SUM(AE175:AE179)</f>
        <v>2036</v>
      </c>
      <c r="AF180" s="669">
        <f t="shared" si="435"/>
        <v>0.52938117524700989</v>
      </c>
      <c r="AG180" s="80">
        <f t="shared" si="436"/>
        <v>4870</v>
      </c>
      <c r="AH180" s="670">
        <f t="shared" si="437"/>
        <v>0.42208355000866704</v>
      </c>
    </row>
    <row r="182" spans="1:34" x14ac:dyDescent="0.25">
      <c r="A182" s="1301" t="s">
        <v>487</v>
      </c>
      <c r="B182" s="1241"/>
      <c r="C182" s="1241"/>
      <c r="D182" s="1241"/>
      <c r="E182" s="1241"/>
      <c r="F182" s="1241"/>
      <c r="G182" s="1241"/>
      <c r="H182" s="1241"/>
      <c r="I182" s="1241"/>
      <c r="J182" s="1241"/>
      <c r="K182" s="1241"/>
      <c r="L182" s="1241"/>
      <c r="M182" s="1241"/>
      <c r="N182" s="1241"/>
      <c r="O182" s="1241"/>
      <c r="P182" s="1241"/>
      <c r="Q182" s="1241"/>
      <c r="R182" s="1241"/>
      <c r="S182" s="1241"/>
      <c r="T182" s="1241"/>
      <c r="U182" s="1241"/>
      <c r="V182" s="1241"/>
      <c r="W182" s="1241"/>
      <c r="X182" s="1241"/>
      <c r="Y182" s="1241"/>
      <c r="Z182" s="1241"/>
    </row>
    <row r="183" spans="1:34" ht="24.75" thickBot="1" x14ac:dyDescent="0.3">
      <c r="A183" s="14" t="s">
        <v>14</v>
      </c>
      <c r="B183" s="12" t="s">
        <v>164</v>
      </c>
      <c r="C183" s="14" t="s">
        <v>461</v>
      </c>
      <c r="D183" s="15" t="s">
        <v>1</v>
      </c>
      <c r="E183" s="14" t="s">
        <v>462</v>
      </c>
      <c r="F183" s="15" t="s">
        <v>1</v>
      </c>
      <c r="G183" s="14" t="s">
        <v>463</v>
      </c>
      <c r="H183" s="15" t="s">
        <v>1</v>
      </c>
      <c r="I183" s="100" t="s">
        <v>426</v>
      </c>
      <c r="J183" s="13" t="s">
        <v>196</v>
      </c>
      <c r="K183" s="14" t="s">
        <v>464</v>
      </c>
      <c r="L183" s="15" t="s">
        <v>1</v>
      </c>
      <c r="M183" s="14" t="s">
        <v>465</v>
      </c>
      <c r="N183" s="15" t="s">
        <v>1</v>
      </c>
      <c r="O183" s="14" t="s">
        <v>466</v>
      </c>
      <c r="P183" s="15" t="s">
        <v>1</v>
      </c>
      <c r="Q183" s="100" t="s">
        <v>426</v>
      </c>
      <c r="R183" s="13" t="s">
        <v>196</v>
      </c>
      <c r="S183" s="14" t="s">
        <v>467</v>
      </c>
      <c r="T183" s="15" t="s">
        <v>1</v>
      </c>
      <c r="U183" s="14" t="s">
        <v>468</v>
      </c>
      <c r="V183" s="15" t="s">
        <v>1</v>
      </c>
      <c r="W183" s="14" t="s">
        <v>469</v>
      </c>
      <c r="X183" s="15" t="s">
        <v>1</v>
      </c>
      <c r="Y183" s="100" t="s">
        <v>426</v>
      </c>
      <c r="Z183" s="13" t="s">
        <v>196</v>
      </c>
      <c r="AA183" s="14" t="s">
        <v>470</v>
      </c>
      <c r="AB183" s="15" t="s">
        <v>1</v>
      </c>
      <c r="AC183" s="14" t="s">
        <v>471</v>
      </c>
      <c r="AD183" s="15" t="s">
        <v>1</v>
      </c>
      <c r="AE183" s="14" t="s">
        <v>472</v>
      </c>
      <c r="AF183" s="15" t="s">
        <v>1</v>
      </c>
      <c r="AG183" s="100" t="s">
        <v>426</v>
      </c>
      <c r="AH183" s="13" t="s">
        <v>196</v>
      </c>
    </row>
    <row r="184" spans="1:34" ht="16.5" thickTop="1" x14ac:dyDescent="0.25">
      <c r="A184" s="88" t="s">
        <v>8</v>
      </c>
      <c r="B184" s="604">
        <f>'UBS Carandiru'!B9</f>
        <v>864</v>
      </c>
      <c r="C184" s="105">
        <f>'UBS Carandiru'!C9</f>
        <v>528</v>
      </c>
      <c r="D184" s="19">
        <f t="shared" ref="D184:D192" si="444">C184/$B184</f>
        <v>0.61111111111111116</v>
      </c>
      <c r="E184" s="105">
        <f>'UBS Carandiru'!D9</f>
        <v>671</v>
      </c>
      <c r="F184" s="19">
        <f t="shared" ref="F184:F192" si="445">E184/$B184</f>
        <v>0.77662037037037035</v>
      </c>
      <c r="G184" s="105">
        <f>'UBS Carandiru'!E9</f>
        <v>615</v>
      </c>
      <c r="H184" s="19">
        <f t="shared" ref="H184:L192" si="446">G184/$B184</f>
        <v>0.71180555555555558</v>
      </c>
      <c r="I184" s="77">
        <f t="shared" ref="I184:I192" si="447">SUM(C184,E184,G184)</f>
        <v>1814</v>
      </c>
      <c r="J184" s="643">
        <f t="shared" ref="J184:J192" si="448">I184/($B184*3)</f>
        <v>0.69984567901234573</v>
      </c>
      <c r="K184" s="658">
        <f>'UBS Carandiru'!F9</f>
        <v>216</v>
      </c>
      <c r="L184" s="625">
        <f t="shared" si="446"/>
        <v>0.25</v>
      </c>
      <c r="M184" s="658">
        <f>'UBS Carandiru'!G9</f>
        <v>268</v>
      </c>
      <c r="N184" s="625">
        <f t="shared" ref="N184:N192" si="449">M184/$B184</f>
        <v>0.31018518518518517</v>
      </c>
      <c r="O184" s="658">
        <f>'UBS Carandiru'!H9</f>
        <v>283</v>
      </c>
      <c r="P184" s="625">
        <f t="shared" ref="P184:P192" si="450">O184/$B184</f>
        <v>0.32754629629629628</v>
      </c>
      <c r="Q184" s="77">
        <f t="shared" ref="Q184:Q192" si="451">SUM(K184,M184,O184)</f>
        <v>767</v>
      </c>
      <c r="R184" s="643">
        <f t="shared" ref="R184:R192" si="452">Q184/($B184*3)</f>
        <v>0.2959104938271605</v>
      </c>
      <c r="S184" s="658">
        <f>'UBS Carandiru'!I9</f>
        <v>599</v>
      </c>
      <c r="T184" s="625">
        <f t="shared" ref="T184:T192" si="453">S184/$B184</f>
        <v>0.69328703703703709</v>
      </c>
      <c r="U184" s="658">
        <f>'UBS Carandiru'!J9</f>
        <v>511</v>
      </c>
      <c r="V184" s="625">
        <f t="shared" ref="V184:V192" si="454">U184/$B184</f>
        <v>0.59143518518518523</v>
      </c>
      <c r="W184" s="658">
        <f>'UBS Carandiru'!K9</f>
        <v>443</v>
      </c>
      <c r="X184" s="625">
        <f t="shared" ref="X184:X192" si="455">W184/$B184</f>
        <v>0.51273148148148151</v>
      </c>
      <c r="Y184" s="77">
        <f t="shared" ref="Y184:Y192" si="456">SUM(S184,U184,W184)</f>
        <v>1553</v>
      </c>
      <c r="Z184" s="643">
        <f t="shared" ref="Z184:Z192" si="457">Y184/($B184*3)</f>
        <v>0.5991512345679012</v>
      </c>
      <c r="AA184" s="658">
        <f>'UBS Carandiru'!L9</f>
        <v>376</v>
      </c>
      <c r="AB184" s="625">
        <f t="shared" ref="AB184:AB192" si="458">AA184/$B184</f>
        <v>0.43518518518518517</v>
      </c>
      <c r="AC184" s="658">
        <f>'UBS Carandiru'!M9</f>
        <v>441</v>
      </c>
      <c r="AD184" s="625">
        <f t="shared" ref="AD184:AD192" si="459">AC184/$B184</f>
        <v>0.51041666666666663</v>
      </c>
      <c r="AE184" s="658">
        <f>'UBS Carandiru'!N9</f>
        <v>329</v>
      </c>
      <c r="AF184" s="625">
        <f t="shared" ref="AF184:AF192" si="460">AE184/$B184</f>
        <v>0.38078703703703703</v>
      </c>
      <c r="AG184" s="77">
        <f t="shared" ref="AG184:AG192" si="461">SUM(AA184,AC184,AE184)</f>
        <v>1146</v>
      </c>
      <c r="AH184" s="643">
        <f t="shared" ref="AH184:AH192" si="462">AG184/($B184*3)</f>
        <v>0.44212962962962965</v>
      </c>
    </row>
    <row r="185" spans="1:34" x14ac:dyDescent="0.25">
      <c r="A185" s="88" t="s">
        <v>9</v>
      </c>
      <c r="B185" s="605">
        <f>'UBS Carandiru'!B10</f>
        <v>3024</v>
      </c>
      <c r="C185" s="106">
        <f>'UBS Carandiru'!C10</f>
        <v>1223</v>
      </c>
      <c r="D185" s="117">
        <f t="shared" si="444"/>
        <v>0.40443121693121692</v>
      </c>
      <c r="E185" s="106">
        <f>'UBS Carandiru'!D10</f>
        <v>1593</v>
      </c>
      <c r="F185" s="117">
        <f t="shared" si="445"/>
        <v>0.5267857142857143</v>
      </c>
      <c r="G185" s="106">
        <f>'UBS Carandiru'!E10</f>
        <v>1073</v>
      </c>
      <c r="H185" s="117">
        <f t="shared" si="446"/>
        <v>0.35482804232804233</v>
      </c>
      <c r="I185" s="108">
        <f t="shared" si="447"/>
        <v>3889</v>
      </c>
      <c r="J185" s="641">
        <f t="shared" si="448"/>
        <v>0.42868165784832452</v>
      </c>
      <c r="K185" s="659">
        <f>'UBS Carandiru'!F10</f>
        <v>201</v>
      </c>
      <c r="L185" s="623">
        <f t="shared" si="446"/>
        <v>6.6468253968253968E-2</v>
      </c>
      <c r="M185" s="659">
        <f>'UBS Carandiru'!G10</f>
        <v>206</v>
      </c>
      <c r="N185" s="623">
        <f t="shared" si="449"/>
        <v>6.8121693121693125E-2</v>
      </c>
      <c r="O185" s="659">
        <f>'UBS Carandiru'!H10</f>
        <v>332</v>
      </c>
      <c r="P185" s="623">
        <f t="shared" si="450"/>
        <v>0.10978835978835978</v>
      </c>
      <c r="Q185" s="108">
        <f t="shared" si="451"/>
        <v>739</v>
      </c>
      <c r="R185" s="641">
        <f t="shared" si="452"/>
        <v>8.1459435626102292E-2</v>
      </c>
      <c r="S185" s="659">
        <f>'UBS Carandiru'!I10</f>
        <v>665</v>
      </c>
      <c r="T185" s="623">
        <f t="shared" si="453"/>
        <v>0.21990740740740741</v>
      </c>
      <c r="U185" s="659">
        <f>'UBS Carandiru'!J10</f>
        <v>1029</v>
      </c>
      <c r="V185" s="623">
        <f t="shared" si="454"/>
        <v>0.34027777777777779</v>
      </c>
      <c r="W185" s="659">
        <f>'UBS Carandiru'!K10</f>
        <v>956</v>
      </c>
      <c r="X185" s="623">
        <f t="shared" si="455"/>
        <v>0.31613756613756616</v>
      </c>
      <c r="Y185" s="108">
        <f t="shared" si="456"/>
        <v>2650</v>
      </c>
      <c r="Z185" s="641">
        <f t="shared" si="457"/>
        <v>0.29210758377425045</v>
      </c>
      <c r="AA185" s="659">
        <f>'UBS Carandiru'!L10</f>
        <v>747</v>
      </c>
      <c r="AB185" s="623">
        <f t="shared" si="458"/>
        <v>0.24702380952380953</v>
      </c>
      <c r="AC185" s="659">
        <f>'UBS Carandiru'!M10</f>
        <v>888</v>
      </c>
      <c r="AD185" s="623">
        <f t="shared" si="459"/>
        <v>0.29365079365079366</v>
      </c>
      <c r="AE185" s="659">
        <f>'UBS Carandiru'!N10</f>
        <v>851</v>
      </c>
      <c r="AF185" s="623">
        <f t="shared" si="460"/>
        <v>0.2814153439153439</v>
      </c>
      <c r="AG185" s="108">
        <f t="shared" si="461"/>
        <v>2486</v>
      </c>
      <c r="AH185" s="641">
        <f t="shared" si="462"/>
        <v>0.27402998236331572</v>
      </c>
    </row>
    <row r="186" spans="1:34" x14ac:dyDescent="0.25">
      <c r="A186" s="88" t="s">
        <v>10</v>
      </c>
      <c r="B186" s="605">
        <f>'UBS Carandiru'!B11</f>
        <v>789</v>
      </c>
      <c r="C186" s="106">
        <f>'UBS Carandiru'!C11</f>
        <v>567</v>
      </c>
      <c r="D186" s="117">
        <f t="shared" si="444"/>
        <v>0.71863117870722437</v>
      </c>
      <c r="E186" s="106">
        <f>'UBS Carandiru'!D11</f>
        <v>392</v>
      </c>
      <c r="F186" s="117">
        <f t="shared" si="445"/>
        <v>0.49683143219264891</v>
      </c>
      <c r="G186" s="106">
        <f>'UBS Carandiru'!E11</f>
        <v>683</v>
      </c>
      <c r="H186" s="117">
        <f t="shared" si="446"/>
        <v>0.86565272496831436</v>
      </c>
      <c r="I186" s="108">
        <f t="shared" si="447"/>
        <v>1642</v>
      </c>
      <c r="J186" s="641">
        <f t="shared" si="448"/>
        <v>0.69370511195606255</v>
      </c>
      <c r="K186" s="659">
        <f>'UBS Carandiru'!F11</f>
        <v>594</v>
      </c>
      <c r="L186" s="623">
        <f t="shared" si="446"/>
        <v>0.75285171102661597</v>
      </c>
      <c r="M186" s="659">
        <f>'UBS Carandiru'!G11</f>
        <v>713</v>
      </c>
      <c r="N186" s="623">
        <f t="shared" si="449"/>
        <v>0.90367553865652728</v>
      </c>
      <c r="O186" s="659">
        <f>'UBS Carandiru'!H11</f>
        <v>641</v>
      </c>
      <c r="P186" s="623">
        <f t="shared" si="450"/>
        <v>0.81242078580481625</v>
      </c>
      <c r="Q186" s="108">
        <f t="shared" si="451"/>
        <v>1948</v>
      </c>
      <c r="R186" s="641">
        <f t="shared" si="452"/>
        <v>0.8229826784959865</v>
      </c>
      <c r="S186" s="659">
        <f>'UBS Carandiru'!I11</f>
        <v>519</v>
      </c>
      <c r="T186" s="623">
        <f t="shared" si="453"/>
        <v>0.65779467680608361</v>
      </c>
      <c r="U186" s="659">
        <f>'UBS Carandiru'!J11</f>
        <v>739</v>
      </c>
      <c r="V186" s="623">
        <f t="shared" si="454"/>
        <v>0.9366286438529785</v>
      </c>
      <c r="W186" s="659">
        <f>'UBS Carandiru'!K11</f>
        <v>631</v>
      </c>
      <c r="X186" s="623">
        <f t="shared" si="455"/>
        <v>0.7997465145754119</v>
      </c>
      <c r="Y186" s="108">
        <f t="shared" si="456"/>
        <v>1889</v>
      </c>
      <c r="Z186" s="641">
        <f t="shared" si="457"/>
        <v>0.79805661174482467</v>
      </c>
      <c r="AA186" s="659">
        <f>'UBS Carandiru'!L11</f>
        <v>428</v>
      </c>
      <c r="AB186" s="623">
        <f t="shared" si="458"/>
        <v>0.54245880861850448</v>
      </c>
      <c r="AC186" s="659">
        <f>'UBS Carandiru'!M11</f>
        <v>389</v>
      </c>
      <c r="AD186" s="623">
        <f t="shared" si="459"/>
        <v>0.49302915082382764</v>
      </c>
      <c r="AE186" s="659">
        <f>'UBS Carandiru'!N11</f>
        <v>552</v>
      </c>
      <c r="AF186" s="623">
        <f t="shared" si="460"/>
        <v>0.69961977186311786</v>
      </c>
      <c r="AG186" s="108">
        <f t="shared" si="461"/>
        <v>1369</v>
      </c>
      <c r="AH186" s="641">
        <f t="shared" si="462"/>
        <v>0.57836924376848331</v>
      </c>
    </row>
    <row r="187" spans="1:34" x14ac:dyDescent="0.25">
      <c r="A187" s="88" t="s">
        <v>42</v>
      </c>
      <c r="B187" s="605">
        <f>'UBS Carandiru'!B12</f>
        <v>395</v>
      </c>
      <c r="C187" s="106">
        <f>'UBS Carandiru'!C12</f>
        <v>152</v>
      </c>
      <c r="D187" s="117">
        <f t="shared" si="444"/>
        <v>0.38481012658227848</v>
      </c>
      <c r="E187" s="106">
        <f>'UBS Carandiru'!D12</f>
        <v>159</v>
      </c>
      <c r="F187" s="117">
        <f t="shared" si="445"/>
        <v>0.40253164556962023</v>
      </c>
      <c r="G187" s="106">
        <f>'UBS Carandiru'!E12</f>
        <v>196</v>
      </c>
      <c r="H187" s="117">
        <f t="shared" si="446"/>
        <v>0.4962025316455696</v>
      </c>
      <c r="I187" s="108">
        <f t="shared" si="447"/>
        <v>507</v>
      </c>
      <c r="J187" s="641">
        <f t="shared" si="448"/>
        <v>0.42784810126582279</v>
      </c>
      <c r="K187" s="659">
        <f>'UBS Carandiru'!F12</f>
        <v>139</v>
      </c>
      <c r="L187" s="623">
        <f t="shared" si="446"/>
        <v>0.35189873417721518</v>
      </c>
      <c r="M187" s="659">
        <f>'UBS Carandiru'!G12</f>
        <v>185</v>
      </c>
      <c r="N187" s="623">
        <f t="shared" si="449"/>
        <v>0.46835443037974683</v>
      </c>
      <c r="O187" s="659">
        <f>'UBS Carandiru'!H12</f>
        <v>184</v>
      </c>
      <c r="P187" s="623">
        <f t="shared" si="450"/>
        <v>0.46582278481012657</v>
      </c>
      <c r="Q187" s="108">
        <f t="shared" si="451"/>
        <v>508</v>
      </c>
      <c r="R187" s="641">
        <f t="shared" si="452"/>
        <v>0.4286919831223629</v>
      </c>
      <c r="S187" s="659">
        <f>'UBS Carandiru'!I12</f>
        <v>160</v>
      </c>
      <c r="T187" s="623">
        <f t="shared" si="453"/>
        <v>0.4050632911392405</v>
      </c>
      <c r="U187" s="659">
        <f>'UBS Carandiru'!J12</f>
        <v>274</v>
      </c>
      <c r="V187" s="623">
        <f t="shared" si="454"/>
        <v>0.6936708860759494</v>
      </c>
      <c r="W187" s="659">
        <f>'UBS Carandiru'!K12</f>
        <v>243</v>
      </c>
      <c r="X187" s="623">
        <f t="shared" si="455"/>
        <v>0.61518987341772147</v>
      </c>
      <c r="Y187" s="108">
        <f t="shared" si="456"/>
        <v>677</v>
      </c>
      <c r="Z187" s="641">
        <f t="shared" si="457"/>
        <v>0.5713080168776371</v>
      </c>
      <c r="AA187" s="659">
        <f>'UBS Carandiru'!L12</f>
        <v>224</v>
      </c>
      <c r="AB187" s="623">
        <f t="shared" si="458"/>
        <v>0.56708860759493673</v>
      </c>
      <c r="AC187" s="659">
        <f>'UBS Carandiru'!M12</f>
        <v>185</v>
      </c>
      <c r="AD187" s="623">
        <f t="shared" si="459"/>
        <v>0.46835443037974683</v>
      </c>
      <c r="AE187" s="659">
        <f>'UBS Carandiru'!N12</f>
        <v>222</v>
      </c>
      <c r="AF187" s="623">
        <f t="shared" si="460"/>
        <v>0.5620253164556962</v>
      </c>
      <c r="AG187" s="108">
        <f t="shared" si="461"/>
        <v>631</v>
      </c>
      <c r="AH187" s="641">
        <f t="shared" si="462"/>
        <v>0.53248945147679327</v>
      </c>
    </row>
    <row r="188" spans="1:34" x14ac:dyDescent="0.25">
      <c r="A188" s="88" t="s">
        <v>12</v>
      </c>
      <c r="B188" s="605">
        <f>'UBS Carandiru'!B13</f>
        <v>125</v>
      </c>
      <c r="C188" s="106">
        <f>'UBS Carandiru'!C13</f>
        <v>108</v>
      </c>
      <c r="D188" s="117">
        <f t="shared" si="444"/>
        <v>0.86399999999999999</v>
      </c>
      <c r="E188" s="106">
        <f>'UBS Carandiru'!D13</f>
        <v>110</v>
      </c>
      <c r="F188" s="117">
        <f t="shared" si="445"/>
        <v>0.88</v>
      </c>
      <c r="G188" s="106">
        <f>'UBS Carandiru'!E13</f>
        <v>112</v>
      </c>
      <c r="H188" s="117">
        <f t="shared" si="446"/>
        <v>0.89600000000000002</v>
      </c>
      <c r="I188" s="108">
        <f t="shared" si="447"/>
        <v>330</v>
      </c>
      <c r="J188" s="641">
        <f t="shared" si="448"/>
        <v>0.88</v>
      </c>
      <c r="K188" s="659">
        <f>'UBS Carandiru'!F13</f>
        <v>108</v>
      </c>
      <c r="L188" s="623">
        <f t="shared" si="446"/>
        <v>0.86399999999999999</v>
      </c>
      <c r="M188" s="659">
        <f>'UBS Carandiru'!G13</f>
        <v>98</v>
      </c>
      <c r="N188" s="623">
        <f t="shared" si="449"/>
        <v>0.78400000000000003</v>
      </c>
      <c r="O188" s="659">
        <f>'UBS Carandiru'!H13</f>
        <v>63</v>
      </c>
      <c r="P188" s="623">
        <f t="shared" si="450"/>
        <v>0.504</v>
      </c>
      <c r="Q188" s="108">
        <f t="shared" si="451"/>
        <v>269</v>
      </c>
      <c r="R188" s="641">
        <f t="shared" si="452"/>
        <v>0.71733333333333338</v>
      </c>
      <c r="S188" s="659">
        <f>'UBS Carandiru'!I13</f>
        <v>96</v>
      </c>
      <c r="T188" s="623">
        <f t="shared" si="453"/>
        <v>0.76800000000000002</v>
      </c>
      <c r="U188" s="659">
        <f>'UBS Carandiru'!J13</f>
        <v>114</v>
      </c>
      <c r="V188" s="623">
        <f t="shared" si="454"/>
        <v>0.91200000000000003</v>
      </c>
      <c r="W188" s="659">
        <f>'UBS Carandiru'!K13</f>
        <v>62</v>
      </c>
      <c r="X188" s="623">
        <f t="shared" si="455"/>
        <v>0.496</v>
      </c>
      <c r="Y188" s="108">
        <f t="shared" si="456"/>
        <v>272</v>
      </c>
      <c r="Z188" s="641">
        <f t="shared" si="457"/>
        <v>0.72533333333333339</v>
      </c>
      <c r="AA188" s="659">
        <f>'UBS Carandiru'!L13</f>
        <v>79</v>
      </c>
      <c r="AB188" s="623">
        <f t="shared" si="458"/>
        <v>0.63200000000000001</v>
      </c>
      <c r="AC188" s="659">
        <f>'UBS Carandiru'!M13</f>
        <v>111</v>
      </c>
      <c r="AD188" s="623">
        <f t="shared" si="459"/>
        <v>0.88800000000000001</v>
      </c>
      <c r="AE188" s="659">
        <f>'UBS Carandiru'!N13</f>
        <v>117</v>
      </c>
      <c r="AF188" s="623">
        <f t="shared" si="460"/>
        <v>0.93600000000000005</v>
      </c>
      <c r="AG188" s="108">
        <f t="shared" si="461"/>
        <v>307</v>
      </c>
      <c r="AH188" s="641">
        <f t="shared" si="462"/>
        <v>0.81866666666666665</v>
      </c>
    </row>
    <row r="189" spans="1:34" x14ac:dyDescent="0.25">
      <c r="A189" s="88" t="s">
        <v>48</v>
      </c>
      <c r="B189" s="605" t="e">
        <f>'UBS Carandiru'!#REF!</f>
        <v>#REF!</v>
      </c>
      <c r="C189" s="106" t="e">
        <f>'UBS Carandiru'!#REF!</f>
        <v>#REF!</v>
      </c>
      <c r="D189" s="117" t="e">
        <f t="shared" si="444"/>
        <v>#REF!</v>
      </c>
      <c r="E189" s="106" t="e">
        <f>'UBS Carandiru'!#REF!</f>
        <v>#REF!</v>
      </c>
      <c r="F189" s="117" t="e">
        <f t="shared" si="445"/>
        <v>#REF!</v>
      </c>
      <c r="G189" s="106" t="e">
        <f>'UBS Carandiru'!#REF!</f>
        <v>#REF!</v>
      </c>
      <c r="H189" s="117" t="e">
        <f t="shared" si="446"/>
        <v>#REF!</v>
      </c>
      <c r="I189" s="108" t="e">
        <f t="shared" si="447"/>
        <v>#REF!</v>
      </c>
      <c r="J189" s="641" t="e">
        <f t="shared" si="448"/>
        <v>#REF!</v>
      </c>
      <c r="K189" s="659" t="e">
        <f>'UBS Carandiru'!#REF!</f>
        <v>#REF!</v>
      </c>
      <c r="L189" s="623" t="e">
        <f t="shared" si="446"/>
        <v>#REF!</v>
      </c>
      <c r="M189" s="659" t="e">
        <f>'UBS Carandiru'!#REF!</f>
        <v>#REF!</v>
      </c>
      <c r="N189" s="623" t="e">
        <f t="shared" si="449"/>
        <v>#REF!</v>
      </c>
      <c r="O189" s="659" t="e">
        <f>'UBS Carandiru'!#REF!</f>
        <v>#REF!</v>
      </c>
      <c r="P189" s="623" t="e">
        <f t="shared" si="450"/>
        <v>#REF!</v>
      </c>
      <c r="Q189" s="108" t="e">
        <f t="shared" si="451"/>
        <v>#REF!</v>
      </c>
      <c r="R189" s="641" t="e">
        <f t="shared" si="452"/>
        <v>#REF!</v>
      </c>
      <c r="S189" s="659" t="e">
        <f>'UBS Carandiru'!#REF!</f>
        <v>#REF!</v>
      </c>
      <c r="T189" s="623" t="e">
        <f t="shared" si="453"/>
        <v>#REF!</v>
      </c>
      <c r="U189" s="659" t="e">
        <f>'UBS Carandiru'!#REF!</f>
        <v>#REF!</v>
      </c>
      <c r="V189" s="623" t="e">
        <f t="shared" si="454"/>
        <v>#REF!</v>
      </c>
      <c r="W189" s="659" t="e">
        <f>'UBS Carandiru'!#REF!</f>
        <v>#REF!</v>
      </c>
      <c r="X189" s="623" t="e">
        <f t="shared" si="455"/>
        <v>#REF!</v>
      </c>
      <c r="Y189" s="108" t="e">
        <f t="shared" si="456"/>
        <v>#REF!</v>
      </c>
      <c r="Z189" s="641" t="e">
        <f t="shared" si="457"/>
        <v>#REF!</v>
      </c>
      <c r="AA189" s="659" t="e">
        <f>'UBS Carandiru'!#REF!</f>
        <v>#REF!</v>
      </c>
      <c r="AB189" s="623" t="e">
        <f t="shared" si="458"/>
        <v>#REF!</v>
      </c>
      <c r="AC189" s="659" t="e">
        <f>'UBS Carandiru'!#REF!</f>
        <v>#REF!</v>
      </c>
      <c r="AD189" s="623" t="e">
        <f t="shared" si="459"/>
        <v>#REF!</v>
      </c>
      <c r="AE189" s="659" t="e">
        <f>'UBS Carandiru'!#REF!</f>
        <v>#REF!</v>
      </c>
      <c r="AF189" s="623" t="e">
        <f t="shared" si="460"/>
        <v>#REF!</v>
      </c>
      <c r="AG189" s="108" t="e">
        <f t="shared" si="461"/>
        <v>#REF!</v>
      </c>
      <c r="AH189" s="641" t="e">
        <f t="shared" si="462"/>
        <v>#REF!</v>
      </c>
    </row>
    <row r="190" spans="1:34" x14ac:dyDescent="0.25">
      <c r="A190" s="88" t="s">
        <v>13</v>
      </c>
      <c r="B190" s="605">
        <f>'UBS Carandiru'!B14</f>
        <v>526</v>
      </c>
      <c r="C190" s="106">
        <f>'UBS Carandiru'!C14</f>
        <v>378</v>
      </c>
      <c r="D190" s="117">
        <f t="shared" si="444"/>
        <v>0.71863117870722437</v>
      </c>
      <c r="E190" s="106">
        <f>'UBS Carandiru'!D14</f>
        <v>292</v>
      </c>
      <c r="F190" s="117">
        <f t="shared" si="445"/>
        <v>0.55513307984790872</v>
      </c>
      <c r="G190" s="106">
        <f>'UBS Carandiru'!E14</f>
        <v>187</v>
      </c>
      <c r="H190" s="117">
        <f t="shared" si="446"/>
        <v>0.35551330798479086</v>
      </c>
      <c r="I190" s="108">
        <f t="shared" si="447"/>
        <v>857</v>
      </c>
      <c r="J190" s="641">
        <f t="shared" si="448"/>
        <v>0.54309252217997461</v>
      </c>
      <c r="K190" s="659">
        <f>'UBS Carandiru'!F14</f>
        <v>183</v>
      </c>
      <c r="L190" s="623">
        <f t="shared" si="446"/>
        <v>0.34790874524714827</v>
      </c>
      <c r="M190" s="659">
        <f>'UBS Carandiru'!G14</f>
        <v>146</v>
      </c>
      <c r="N190" s="623">
        <f t="shared" si="449"/>
        <v>0.27756653992395436</v>
      </c>
      <c r="O190" s="659">
        <f>'UBS Carandiru'!H14</f>
        <v>226</v>
      </c>
      <c r="P190" s="623">
        <f t="shared" si="450"/>
        <v>0.42965779467680609</v>
      </c>
      <c r="Q190" s="108">
        <f t="shared" si="451"/>
        <v>555</v>
      </c>
      <c r="R190" s="641">
        <f t="shared" si="452"/>
        <v>0.35171102661596959</v>
      </c>
      <c r="S190" s="659">
        <f>'UBS Carandiru'!I14</f>
        <v>188</v>
      </c>
      <c r="T190" s="623">
        <f t="shared" si="453"/>
        <v>0.35741444866920152</v>
      </c>
      <c r="U190" s="659">
        <f>'UBS Carandiru'!J14</f>
        <v>340</v>
      </c>
      <c r="V190" s="623">
        <f t="shared" si="454"/>
        <v>0.64638783269961975</v>
      </c>
      <c r="W190" s="659">
        <f>'UBS Carandiru'!K14</f>
        <v>235</v>
      </c>
      <c r="X190" s="623">
        <f t="shared" si="455"/>
        <v>0.44676806083650189</v>
      </c>
      <c r="Y190" s="108">
        <f t="shared" si="456"/>
        <v>763</v>
      </c>
      <c r="Z190" s="641">
        <f t="shared" si="457"/>
        <v>0.48352344740177439</v>
      </c>
      <c r="AA190" s="659">
        <f>'UBS Carandiru'!L14</f>
        <v>214</v>
      </c>
      <c r="AB190" s="623">
        <f t="shared" si="458"/>
        <v>0.40684410646387831</v>
      </c>
      <c r="AC190" s="659">
        <f>'UBS Carandiru'!M14</f>
        <v>382</v>
      </c>
      <c r="AD190" s="623">
        <f t="shared" si="459"/>
        <v>0.72623574144486691</v>
      </c>
      <c r="AE190" s="659">
        <f>'UBS Carandiru'!N14</f>
        <v>338</v>
      </c>
      <c r="AF190" s="623">
        <f t="shared" si="460"/>
        <v>0.64258555133079853</v>
      </c>
      <c r="AG190" s="108">
        <f t="shared" si="461"/>
        <v>934</v>
      </c>
      <c r="AH190" s="641">
        <f t="shared" si="462"/>
        <v>0.59188846641318127</v>
      </c>
    </row>
    <row r="191" spans="1:34" ht="16.5" thickBot="1" x14ac:dyDescent="0.3">
      <c r="A191" s="110" t="s">
        <v>49</v>
      </c>
      <c r="B191" s="606">
        <f>'UBS Carandiru'!B15</f>
        <v>100</v>
      </c>
      <c r="C191" s="111">
        <f>'UBS Carandiru'!C15</f>
        <v>29</v>
      </c>
      <c r="D191" s="121">
        <f t="shared" si="444"/>
        <v>0.28999999999999998</v>
      </c>
      <c r="E191" s="111">
        <f>'UBS Carandiru'!D15</f>
        <v>59</v>
      </c>
      <c r="F191" s="121">
        <f t="shared" si="445"/>
        <v>0.59</v>
      </c>
      <c r="G191" s="111">
        <f>'UBS Carandiru'!E15</f>
        <v>85</v>
      </c>
      <c r="H191" s="121">
        <f t="shared" si="446"/>
        <v>0.85</v>
      </c>
      <c r="I191" s="113">
        <f t="shared" si="447"/>
        <v>173</v>
      </c>
      <c r="J191" s="642">
        <f t="shared" si="448"/>
        <v>0.57666666666666666</v>
      </c>
      <c r="K191" s="660">
        <f>'UBS Carandiru'!F15</f>
        <v>86</v>
      </c>
      <c r="L191" s="624">
        <f t="shared" si="446"/>
        <v>0.86</v>
      </c>
      <c r="M191" s="660">
        <f>'UBS Carandiru'!G15</f>
        <v>29</v>
      </c>
      <c r="N191" s="624">
        <f t="shared" si="449"/>
        <v>0.28999999999999998</v>
      </c>
      <c r="O191" s="660">
        <f>'UBS Carandiru'!H15</f>
        <v>77</v>
      </c>
      <c r="P191" s="624">
        <f t="shared" si="450"/>
        <v>0.77</v>
      </c>
      <c r="Q191" s="113">
        <f t="shared" si="451"/>
        <v>192</v>
      </c>
      <c r="R191" s="642">
        <f t="shared" si="452"/>
        <v>0.64</v>
      </c>
      <c r="S191" s="660">
        <f>'UBS Carandiru'!I15</f>
        <v>89</v>
      </c>
      <c r="T191" s="624">
        <f t="shared" si="453"/>
        <v>0.89</v>
      </c>
      <c r="U191" s="660">
        <f>'UBS Carandiru'!J15</f>
        <v>55</v>
      </c>
      <c r="V191" s="624">
        <f t="shared" si="454"/>
        <v>0.55000000000000004</v>
      </c>
      <c r="W191" s="660">
        <f>'UBS Carandiru'!K15</f>
        <v>72</v>
      </c>
      <c r="X191" s="624">
        <f t="shared" si="455"/>
        <v>0.72</v>
      </c>
      <c r="Y191" s="113">
        <f t="shared" si="456"/>
        <v>216</v>
      </c>
      <c r="Z191" s="642">
        <f t="shared" si="457"/>
        <v>0.72</v>
      </c>
      <c r="AA191" s="660">
        <f>'UBS Carandiru'!L15</f>
        <v>120</v>
      </c>
      <c r="AB191" s="624">
        <f t="shared" si="458"/>
        <v>1.2</v>
      </c>
      <c r="AC191" s="660">
        <f>'UBS Carandiru'!M15</f>
        <v>92</v>
      </c>
      <c r="AD191" s="624">
        <f t="shared" si="459"/>
        <v>0.92</v>
      </c>
      <c r="AE191" s="660">
        <f>'UBS Carandiru'!N15</f>
        <v>70</v>
      </c>
      <c r="AF191" s="624">
        <f t="shared" si="460"/>
        <v>0.7</v>
      </c>
      <c r="AG191" s="113">
        <f t="shared" si="461"/>
        <v>282</v>
      </c>
      <c r="AH191" s="642">
        <f t="shared" si="462"/>
        <v>0.94</v>
      </c>
    </row>
    <row r="192" spans="1:34" ht="16.5" thickBot="1" x14ac:dyDescent="0.3">
      <c r="A192" s="6" t="s">
        <v>319</v>
      </c>
      <c r="B192" s="671" t="e">
        <f>SUM(B184:B191)</f>
        <v>#REF!</v>
      </c>
      <c r="C192" s="8" t="e">
        <f>SUM(C184:C191)</f>
        <v>#REF!</v>
      </c>
      <c r="D192" s="22" t="e">
        <f t="shared" si="444"/>
        <v>#REF!</v>
      </c>
      <c r="E192" s="8" t="e">
        <f>SUM(E184:E191)</f>
        <v>#REF!</v>
      </c>
      <c r="F192" s="22" t="e">
        <f t="shared" si="445"/>
        <v>#REF!</v>
      </c>
      <c r="G192" s="8" t="e">
        <f>SUM(G184:G191)</f>
        <v>#REF!</v>
      </c>
      <c r="H192" s="22" t="e">
        <f t="shared" si="446"/>
        <v>#REF!</v>
      </c>
      <c r="I192" s="80" t="e">
        <f t="shared" si="447"/>
        <v>#REF!</v>
      </c>
      <c r="J192" s="670" t="e">
        <f t="shared" si="448"/>
        <v>#REF!</v>
      </c>
      <c r="K192" s="654" t="e">
        <f>SUM(K184:K191)</f>
        <v>#REF!</v>
      </c>
      <c r="L192" s="669" t="e">
        <f t="shared" si="446"/>
        <v>#REF!</v>
      </c>
      <c r="M192" s="654" t="e">
        <f t="shared" ref="M192" si="463">SUM(M184:M191)</f>
        <v>#REF!</v>
      </c>
      <c r="N192" s="669" t="e">
        <f t="shared" si="449"/>
        <v>#REF!</v>
      </c>
      <c r="O192" s="654" t="e">
        <f t="shared" ref="O192" si="464">SUM(O184:O191)</f>
        <v>#REF!</v>
      </c>
      <c r="P192" s="669" t="e">
        <f t="shared" si="450"/>
        <v>#REF!</v>
      </c>
      <c r="Q192" s="80" t="e">
        <f t="shared" si="451"/>
        <v>#REF!</v>
      </c>
      <c r="R192" s="670" t="e">
        <f t="shared" si="452"/>
        <v>#REF!</v>
      </c>
      <c r="S192" s="654" t="e">
        <f>SUM(S184:S191)</f>
        <v>#REF!</v>
      </c>
      <c r="T192" s="669" t="e">
        <f t="shared" si="453"/>
        <v>#REF!</v>
      </c>
      <c r="U192" s="654" t="e">
        <f t="shared" ref="U192" si="465">SUM(U184:U191)</f>
        <v>#REF!</v>
      </c>
      <c r="V192" s="669" t="e">
        <f t="shared" si="454"/>
        <v>#REF!</v>
      </c>
      <c r="W192" s="654" t="e">
        <f t="shared" ref="W192" si="466">SUM(W184:W191)</f>
        <v>#REF!</v>
      </c>
      <c r="X192" s="669" t="e">
        <f t="shared" si="455"/>
        <v>#REF!</v>
      </c>
      <c r="Y192" s="80" t="e">
        <f t="shared" si="456"/>
        <v>#REF!</v>
      </c>
      <c r="Z192" s="670" t="e">
        <f t="shared" si="457"/>
        <v>#REF!</v>
      </c>
      <c r="AA192" s="654" t="e">
        <f>SUM(AA184:AA191)</f>
        <v>#REF!</v>
      </c>
      <c r="AB192" s="669" t="e">
        <f t="shared" si="458"/>
        <v>#REF!</v>
      </c>
      <c r="AC192" s="654" t="e">
        <f t="shared" ref="AC192" si="467">SUM(AC184:AC191)</f>
        <v>#REF!</v>
      </c>
      <c r="AD192" s="669" t="e">
        <f t="shared" si="459"/>
        <v>#REF!</v>
      </c>
      <c r="AE192" s="654" t="e">
        <f t="shared" ref="AE192" si="468">SUM(AE184:AE191)</f>
        <v>#REF!</v>
      </c>
      <c r="AF192" s="669" t="e">
        <f t="shared" si="460"/>
        <v>#REF!</v>
      </c>
      <c r="AG192" s="80" t="e">
        <f t="shared" si="461"/>
        <v>#REF!</v>
      </c>
      <c r="AH192" s="670" t="e">
        <f t="shared" si="462"/>
        <v>#REF!</v>
      </c>
    </row>
    <row r="194" spans="1:34" x14ac:dyDescent="0.25">
      <c r="A194" s="1301" t="s">
        <v>488</v>
      </c>
      <c r="B194" s="1241"/>
      <c r="C194" s="1241"/>
      <c r="D194" s="1241"/>
      <c r="E194" s="1241"/>
      <c r="F194" s="1241"/>
      <c r="G194" s="1241"/>
      <c r="H194" s="1241"/>
      <c r="I194" s="1241"/>
      <c r="J194" s="1241"/>
      <c r="K194" s="1241"/>
      <c r="L194" s="1241"/>
      <c r="M194" s="1241"/>
      <c r="N194" s="1241"/>
      <c r="O194" s="1241"/>
      <c r="P194" s="1241"/>
      <c r="Q194" s="1241"/>
      <c r="R194" s="1241"/>
      <c r="S194" s="1241"/>
      <c r="T194" s="1241"/>
      <c r="U194" s="1241"/>
      <c r="V194" s="1241"/>
      <c r="W194" s="1241"/>
      <c r="X194" s="1241"/>
      <c r="Y194" s="1241"/>
      <c r="Z194" s="1241"/>
    </row>
    <row r="195" spans="1:34" ht="24.75" thickBot="1" x14ac:dyDescent="0.3">
      <c r="A195" s="14" t="s">
        <v>14</v>
      </c>
      <c r="B195" s="12" t="s">
        <v>164</v>
      </c>
      <c r="C195" s="14" t="s">
        <v>461</v>
      </c>
      <c r="D195" s="15" t="s">
        <v>1</v>
      </c>
      <c r="E195" s="14" t="s">
        <v>462</v>
      </c>
      <c r="F195" s="15" t="s">
        <v>1</v>
      </c>
      <c r="G195" s="14" t="s">
        <v>463</v>
      </c>
      <c r="H195" s="15" t="s">
        <v>1</v>
      </c>
      <c r="I195" s="100" t="s">
        <v>426</v>
      </c>
      <c r="J195" s="13" t="s">
        <v>196</v>
      </c>
      <c r="K195" s="14" t="s">
        <v>464</v>
      </c>
      <c r="L195" s="15" t="s">
        <v>1</v>
      </c>
      <c r="M195" s="14" t="s">
        <v>465</v>
      </c>
      <c r="N195" s="15" t="s">
        <v>1</v>
      </c>
      <c r="O195" s="14" t="s">
        <v>466</v>
      </c>
      <c r="P195" s="15" t="s">
        <v>1</v>
      </c>
      <c r="Q195" s="100" t="s">
        <v>426</v>
      </c>
      <c r="R195" s="13" t="s">
        <v>196</v>
      </c>
      <c r="S195" s="14" t="s">
        <v>467</v>
      </c>
      <c r="T195" s="15" t="s">
        <v>1</v>
      </c>
      <c r="U195" s="14" t="s">
        <v>468</v>
      </c>
      <c r="V195" s="15" t="s">
        <v>1</v>
      </c>
      <c r="W195" s="14" t="s">
        <v>469</v>
      </c>
      <c r="X195" s="15" t="s">
        <v>1</v>
      </c>
      <c r="Y195" s="100" t="s">
        <v>426</v>
      </c>
      <c r="Z195" s="13" t="s">
        <v>196</v>
      </c>
      <c r="AA195" s="14" t="s">
        <v>470</v>
      </c>
      <c r="AB195" s="15" t="s">
        <v>1</v>
      </c>
      <c r="AC195" s="14" t="s">
        <v>471</v>
      </c>
      <c r="AD195" s="15" t="s">
        <v>1</v>
      </c>
      <c r="AE195" s="14" t="s">
        <v>472</v>
      </c>
      <c r="AF195" s="15" t="s">
        <v>1</v>
      </c>
      <c r="AG195" s="100" t="s">
        <v>426</v>
      </c>
      <c r="AH195" s="13" t="s">
        <v>196</v>
      </c>
    </row>
    <row r="196" spans="1:34" ht="36.75" thickTop="1" x14ac:dyDescent="0.25">
      <c r="A196" s="35" t="s">
        <v>136</v>
      </c>
      <c r="B196" s="610">
        <f>'CER Carandiru'!B9</f>
        <v>180</v>
      </c>
      <c r="C196" s="49">
        <f>'CER Carandiru'!C9</f>
        <v>128</v>
      </c>
      <c r="D196" s="165">
        <f t="shared" ref="D196:D197" si="469">C196/$B196</f>
        <v>0.71111111111111114</v>
      </c>
      <c r="E196" s="49">
        <f>'CER Carandiru'!D9</f>
        <v>135</v>
      </c>
      <c r="F196" s="165">
        <f t="shared" ref="F196:F197" si="470">E196/$B196</f>
        <v>0.75</v>
      </c>
      <c r="G196" s="49">
        <f>'CER Carandiru'!E9</f>
        <v>307</v>
      </c>
      <c r="H196" s="165">
        <f t="shared" ref="H196:L197" si="471">G196/$B196</f>
        <v>1.7055555555555555</v>
      </c>
      <c r="I196" s="124">
        <f>SUM(C196,E196,G196)</f>
        <v>570</v>
      </c>
      <c r="J196" s="646">
        <f>I196/($B196*3)</f>
        <v>1.0555555555555556</v>
      </c>
      <c r="K196" s="664">
        <f>'CER Carandiru'!F9</f>
        <v>244</v>
      </c>
      <c r="L196" s="628">
        <f t="shared" si="471"/>
        <v>1.3555555555555556</v>
      </c>
      <c r="M196" s="664">
        <f>'CER Carandiru'!G9</f>
        <v>168</v>
      </c>
      <c r="N196" s="628">
        <f t="shared" ref="N196:N197" si="472">M196/$B196</f>
        <v>0.93333333333333335</v>
      </c>
      <c r="O196" s="664">
        <f>'CER Carandiru'!H9</f>
        <v>352</v>
      </c>
      <c r="P196" s="628">
        <f t="shared" ref="P196:P197" si="473">O196/$B196</f>
        <v>1.9555555555555555</v>
      </c>
      <c r="Q196" s="124">
        <f>SUM(K196,M196,O196)</f>
        <v>764</v>
      </c>
      <c r="R196" s="646">
        <f>Q196/($B196*3)</f>
        <v>1.4148148148148147</v>
      </c>
      <c r="S196" s="664">
        <f>'CER Carandiru'!I9</f>
        <v>261</v>
      </c>
      <c r="T196" s="628">
        <f t="shared" ref="T196:T197" si="474">S196/$B196</f>
        <v>1.45</v>
      </c>
      <c r="U196" s="664">
        <f>'CER Carandiru'!J9</f>
        <v>278</v>
      </c>
      <c r="V196" s="628">
        <f t="shared" ref="V196:V197" si="475">U196/$B196</f>
        <v>1.5444444444444445</v>
      </c>
      <c r="W196" s="664">
        <f>'CER Carandiru'!K9</f>
        <v>223</v>
      </c>
      <c r="X196" s="628">
        <f t="shared" ref="X196:X197" si="476">W196/$B196</f>
        <v>1.2388888888888889</v>
      </c>
      <c r="Y196" s="124">
        <f>SUM(S196,U196,W196)</f>
        <v>762</v>
      </c>
      <c r="Z196" s="646">
        <f>Y196/($B196*3)</f>
        <v>1.4111111111111112</v>
      </c>
      <c r="AA196" s="664">
        <f>'CER Carandiru'!L9</f>
        <v>199</v>
      </c>
      <c r="AB196" s="628">
        <f t="shared" ref="AB196:AB197" si="477">AA196/$B196</f>
        <v>1.1055555555555556</v>
      </c>
      <c r="AC196" s="664">
        <f>'CER Carandiru'!M9</f>
        <v>224</v>
      </c>
      <c r="AD196" s="628">
        <f t="shared" ref="AD196:AD197" si="478">AC196/$B196</f>
        <v>1.2444444444444445</v>
      </c>
      <c r="AE196" s="664">
        <f>'CER Carandiru'!N9</f>
        <v>225</v>
      </c>
      <c r="AF196" s="628">
        <f t="shared" ref="AF196:AF197" si="479">AE196/$B196</f>
        <v>1.25</v>
      </c>
      <c r="AG196" s="124">
        <f>SUM(AA196,AC196,AE196)</f>
        <v>648</v>
      </c>
      <c r="AH196" s="646">
        <f>AG196/($B196*3)</f>
        <v>1.2</v>
      </c>
    </row>
    <row r="197" spans="1:34" ht="16.5" thickBot="1" x14ac:dyDescent="0.3">
      <c r="A197" s="167" t="s">
        <v>137</v>
      </c>
      <c r="B197" s="611">
        <f>'CER Carandiru'!B10</f>
        <v>490</v>
      </c>
      <c r="C197" s="169">
        <f>'CER Carandiru'!C10</f>
        <v>834</v>
      </c>
      <c r="D197" s="170">
        <f t="shared" si="469"/>
        <v>1.7020408163265306</v>
      </c>
      <c r="E197" s="169">
        <f>'CER Carandiru'!D10</f>
        <v>643</v>
      </c>
      <c r="F197" s="170">
        <f t="shared" si="470"/>
        <v>1.3122448979591836</v>
      </c>
      <c r="G197" s="169">
        <f>'CER Carandiru'!E10</f>
        <v>890</v>
      </c>
      <c r="H197" s="170">
        <f t="shared" si="471"/>
        <v>1.8163265306122449</v>
      </c>
      <c r="I197" s="171">
        <f>SUM(C197,E197,G197)</f>
        <v>2367</v>
      </c>
      <c r="J197" s="647">
        <f>I197/($B197*3)</f>
        <v>1.6102040816326531</v>
      </c>
      <c r="K197" s="665">
        <f>'CER Carandiru'!F10</f>
        <v>737</v>
      </c>
      <c r="L197" s="619">
        <f t="shared" si="471"/>
        <v>1.5040816326530613</v>
      </c>
      <c r="M197" s="665">
        <f>'CER Carandiru'!G10</f>
        <v>958</v>
      </c>
      <c r="N197" s="619">
        <f t="shared" si="472"/>
        <v>1.9551020408163264</v>
      </c>
      <c r="O197" s="665">
        <f>'CER Carandiru'!H10</f>
        <v>963</v>
      </c>
      <c r="P197" s="619">
        <f t="shared" si="473"/>
        <v>1.9653061224489796</v>
      </c>
      <c r="Q197" s="171">
        <f>SUM(K197,M197,O197)</f>
        <v>2658</v>
      </c>
      <c r="R197" s="647">
        <f>Q197/($B197*3)</f>
        <v>1.8081632653061224</v>
      </c>
      <c r="S197" s="665">
        <f>'CER Carandiru'!I10</f>
        <v>944</v>
      </c>
      <c r="T197" s="619">
        <f t="shared" si="474"/>
        <v>1.926530612244898</v>
      </c>
      <c r="U197" s="665">
        <f>'CER Carandiru'!J10</f>
        <v>1029</v>
      </c>
      <c r="V197" s="619">
        <f t="shared" si="475"/>
        <v>2.1</v>
      </c>
      <c r="W197" s="665">
        <f>'CER Carandiru'!K10</f>
        <v>1020</v>
      </c>
      <c r="X197" s="619">
        <f t="shared" si="476"/>
        <v>2.0816326530612246</v>
      </c>
      <c r="Y197" s="171">
        <f>SUM(S197,U197,W197)</f>
        <v>2993</v>
      </c>
      <c r="Z197" s="647">
        <f>Y197/($B197*3)</f>
        <v>2.0360544217687075</v>
      </c>
      <c r="AA197" s="665">
        <f>'CER Carandiru'!L10</f>
        <v>975</v>
      </c>
      <c r="AB197" s="619">
        <f t="shared" si="477"/>
        <v>1.989795918367347</v>
      </c>
      <c r="AC197" s="665">
        <f>'CER Carandiru'!M10</f>
        <v>989</v>
      </c>
      <c r="AD197" s="619">
        <f t="shared" si="478"/>
        <v>2.0183673469387755</v>
      </c>
      <c r="AE197" s="665">
        <f>'CER Carandiru'!N10</f>
        <v>920</v>
      </c>
      <c r="AF197" s="619">
        <f t="shared" si="479"/>
        <v>1.8775510204081634</v>
      </c>
      <c r="AG197" s="171">
        <f>SUM(AA197,AC197,AE197)</f>
        <v>2884</v>
      </c>
      <c r="AH197" s="647">
        <f>AG197/($B197*3)</f>
        <v>1.9619047619047618</v>
      </c>
    </row>
    <row r="198" spans="1:34" ht="16.5" thickBot="1" x14ac:dyDescent="0.3">
      <c r="A198" s="6" t="s">
        <v>332</v>
      </c>
      <c r="B198" s="671">
        <f>SUM(B196:B197)</f>
        <v>670</v>
      </c>
      <c r="C198" s="23">
        <f>SUM(C196:C197)</f>
        <v>962</v>
      </c>
      <c r="D198" s="170">
        <f>C198/$B$170</f>
        <v>1.8288973384030418</v>
      </c>
      <c r="E198" s="23">
        <f>SUM(E196:E197)</f>
        <v>778</v>
      </c>
      <c r="F198" s="170">
        <f>E198/$B$170</f>
        <v>1.479087452471483</v>
      </c>
      <c r="G198" s="23">
        <f>SUM(G196:G197)</f>
        <v>1197</v>
      </c>
      <c r="H198" s="170">
        <f>G198/$B$170</f>
        <v>2.2756653992395437</v>
      </c>
      <c r="I198" s="33">
        <f>SUM(C198,E198,G198)</f>
        <v>2937</v>
      </c>
      <c r="J198" s="647">
        <f>I198/($B198*3)</f>
        <v>1.4611940298507462</v>
      </c>
      <c r="K198" s="655">
        <f>SUM(K196:K197)</f>
        <v>981</v>
      </c>
      <c r="L198" s="619">
        <f>K198/$B$170</f>
        <v>1.8650190114068441</v>
      </c>
      <c r="M198" s="655">
        <f t="shared" ref="M198" si="480">SUM(M196:M197)</f>
        <v>1126</v>
      </c>
      <c r="N198" s="619">
        <f>M198/$B$170</f>
        <v>2.1406844106463878</v>
      </c>
      <c r="O198" s="655">
        <f t="shared" ref="O198" si="481">SUM(O196:O197)</f>
        <v>1315</v>
      </c>
      <c r="P198" s="619">
        <f>O198/$B$170</f>
        <v>2.5</v>
      </c>
      <c r="Q198" s="33">
        <f>SUM(K198,M198,O198)</f>
        <v>3422</v>
      </c>
      <c r="R198" s="647">
        <f>Q198/($B198*3)</f>
        <v>1.7024875621890547</v>
      </c>
      <c r="S198" s="655">
        <f>SUM(S196:S197)</f>
        <v>1205</v>
      </c>
      <c r="T198" s="619">
        <f>S198/$B$170</f>
        <v>2.290874524714829</v>
      </c>
      <c r="U198" s="655">
        <f t="shared" ref="U198" si="482">SUM(U196:U197)</f>
        <v>1307</v>
      </c>
      <c r="V198" s="619">
        <f>U198/$B$170</f>
        <v>2.4847908745247147</v>
      </c>
      <c r="W198" s="655">
        <f t="shared" ref="W198" si="483">SUM(W196:W197)</f>
        <v>1243</v>
      </c>
      <c r="X198" s="619">
        <f>W198/$B$170</f>
        <v>2.3631178707224336</v>
      </c>
      <c r="Y198" s="33">
        <f>SUM(S198,U198,W198)</f>
        <v>3755</v>
      </c>
      <c r="Z198" s="647">
        <f>Y198/($B198*3)</f>
        <v>1.8681592039800996</v>
      </c>
      <c r="AA198" s="655">
        <f>SUM(AA196:AA197)</f>
        <v>1174</v>
      </c>
      <c r="AB198" s="619">
        <f>AA198/$B$170</f>
        <v>2.2319391634980987</v>
      </c>
      <c r="AC198" s="655">
        <f t="shared" ref="AC198" si="484">SUM(AC196:AC197)</f>
        <v>1213</v>
      </c>
      <c r="AD198" s="619">
        <f>AC198/$B$170</f>
        <v>2.3060836501901139</v>
      </c>
      <c r="AE198" s="655">
        <f t="shared" ref="AE198" si="485">SUM(AE196:AE197)</f>
        <v>1145</v>
      </c>
      <c r="AF198" s="619">
        <f>AE198/$B$170</f>
        <v>2.1768060836501899</v>
      </c>
      <c r="AG198" s="33">
        <f>SUM(AA198,AC198,AE198)</f>
        <v>3532</v>
      </c>
      <c r="AH198" s="647">
        <f>AG198/($B198*3)</f>
        <v>1.7572139303482588</v>
      </c>
    </row>
    <row r="200" spans="1:34" x14ac:dyDescent="0.25">
      <c r="A200" s="1301" t="s">
        <v>489</v>
      </c>
      <c r="B200" s="1241"/>
      <c r="C200" s="1241"/>
      <c r="D200" s="1241"/>
      <c r="E200" s="1241"/>
      <c r="F200" s="1241"/>
      <c r="G200" s="1241"/>
      <c r="H200" s="1241"/>
      <c r="I200" s="1241"/>
      <c r="J200" s="1241"/>
      <c r="K200" s="1241"/>
      <c r="L200" s="1241"/>
      <c r="M200" s="1241"/>
      <c r="N200" s="1241"/>
      <c r="O200" s="1241"/>
      <c r="P200" s="1241"/>
      <c r="Q200" s="1241"/>
      <c r="R200" s="1241"/>
      <c r="S200" s="1241"/>
      <c r="T200" s="1241"/>
      <c r="U200" s="1241"/>
      <c r="V200" s="1241"/>
      <c r="W200" s="1241"/>
      <c r="X200" s="1241"/>
      <c r="Y200" s="1241"/>
      <c r="Z200" s="1241"/>
    </row>
    <row r="201" spans="1:34" ht="24.75" thickBot="1" x14ac:dyDescent="0.3">
      <c r="A201" s="14" t="s">
        <v>14</v>
      </c>
      <c r="B201" s="12" t="s">
        <v>164</v>
      </c>
      <c r="C201" s="14" t="s">
        <v>461</v>
      </c>
      <c r="D201" s="15" t="s">
        <v>1</v>
      </c>
      <c r="E201" s="14" t="s">
        <v>462</v>
      </c>
      <c r="F201" s="15" t="s">
        <v>1</v>
      </c>
      <c r="G201" s="14" t="s">
        <v>463</v>
      </c>
      <c r="H201" s="15" t="s">
        <v>1</v>
      </c>
      <c r="I201" s="100" t="s">
        <v>426</v>
      </c>
      <c r="J201" s="13" t="s">
        <v>196</v>
      </c>
      <c r="K201" s="14" t="s">
        <v>464</v>
      </c>
      <c r="L201" s="15" t="s">
        <v>1</v>
      </c>
      <c r="M201" s="14" t="s">
        <v>465</v>
      </c>
      <c r="N201" s="15" t="s">
        <v>1</v>
      </c>
      <c r="O201" s="14" t="s">
        <v>466</v>
      </c>
      <c r="P201" s="15" t="s">
        <v>1</v>
      </c>
      <c r="Q201" s="100" t="s">
        <v>426</v>
      </c>
      <c r="R201" s="13" t="s">
        <v>196</v>
      </c>
      <c r="S201" s="14" t="s">
        <v>467</v>
      </c>
      <c r="T201" s="15" t="s">
        <v>1</v>
      </c>
      <c r="U201" s="14" t="s">
        <v>468</v>
      </c>
      <c r="V201" s="15" t="s">
        <v>1</v>
      </c>
      <c r="W201" s="14" t="s">
        <v>469</v>
      </c>
      <c r="X201" s="15" t="s">
        <v>1</v>
      </c>
      <c r="Y201" s="100" t="s">
        <v>426</v>
      </c>
      <c r="Z201" s="13" t="s">
        <v>196</v>
      </c>
      <c r="AA201" s="14" t="s">
        <v>470</v>
      </c>
      <c r="AB201" s="15" t="s">
        <v>1</v>
      </c>
      <c r="AC201" s="14" t="s">
        <v>471</v>
      </c>
      <c r="AD201" s="15" t="s">
        <v>1</v>
      </c>
      <c r="AE201" s="14" t="s">
        <v>472</v>
      </c>
      <c r="AF201" s="15" t="s">
        <v>1</v>
      </c>
      <c r="AG201" s="100" t="s">
        <v>426</v>
      </c>
      <c r="AH201" s="13" t="s">
        <v>196</v>
      </c>
    </row>
    <row r="202" spans="1:34" ht="17.25" thickTop="1" thickBot="1" x14ac:dyDescent="0.3">
      <c r="A202" s="32" t="s">
        <v>134</v>
      </c>
      <c r="B202" s="671">
        <f>'APD no CER III Carandiru'!B9</f>
        <v>70</v>
      </c>
      <c r="C202" s="200">
        <f>'APD no CER III Carandiru'!C9</f>
        <v>70</v>
      </c>
      <c r="D202" s="174">
        <f t="shared" ref="D202" si="486">C202/$B202</f>
        <v>1</v>
      </c>
      <c r="E202" s="173">
        <f>'APD no CER III Carandiru'!$D$9</f>
        <v>70</v>
      </c>
      <c r="F202" s="174">
        <f t="shared" ref="F202" si="487">E202/$B202</f>
        <v>1</v>
      </c>
      <c r="G202" s="173">
        <f>'APD no CER III Carandiru'!$E$9</f>
        <v>74</v>
      </c>
      <c r="H202" s="174">
        <f t="shared" ref="H202:L202" si="488">G202/$B202</f>
        <v>1.0571428571428572</v>
      </c>
      <c r="I202" s="175">
        <f>SUM(C202,E202,G202)</f>
        <v>214</v>
      </c>
      <c r="J202" s="648">
        <f>I202/($B202*3)</f>
        <v>1.019047619047619</v>
      </c>
      <c r="K202" s="666">
        <f>'APD no CER III Carandiru'!$F$9</f>
        <v>71</v>
      </c>
      <c r="L202" s="629">
        <f t="shared" si="488"/>
        <v>1.0142857142857142</v>
      </c>
      <c r="M202" s="666">
        <f>'APD no CER III Carandiru'!$G$9</f>
        <v>76</v>
      </c>
      <c r="N202" s="629">
        <f t="shared" ref="N202" si="489">M202/$B202</f>
        <v>1.0857142857142856</v>
      </c>
      <c r="O202" s="666">
        <f>'APD no CER III Carandiru'!$H$9</f>
        <v>71</v>
      </c>
      <c r="P202" s="629">
        <f t="shared" ref="P202" si="490">O202/$B202</f>
        <v>1.0142857142857142</v>
      </c>
      <c r="Q202" s="175">
        <f>SUM(K202,M202,O202)</f>
        <v>218</v>
      </c>
      <c r="R202" s="648">
        <f>Q202/($B202*3)</f>
        <v>1.0380952380952382</v>
      </c>
      <c r="S202" s="666">
        <f>'APD no CER III Carandiru'!$I$9</f>
        <v>69</v>
      </c>
      <c r="T202" s="629">
        <f t="shared" ref="T202" si="491">S202/$B202</f>
        <v>0.98571428571428577</v>
      </c>
      <c r="U202" s="666">
        <f>'APD no CER III Carandiru'!$J$9</f>
        <v>70</v>
      </c>
      <c r="V202" s="629">
        <f t="shared" ref="V202" si="492">U202/$B202</f>
        <v>1</v>
      </c>
      <c r="W202" s="666">
        <f>'APD no CER III Carandiru'!$K$9</f>
        <v>70</v>
      </c>
      <c r="X202" s="629">
        <f t="shared" ref="X202" si="493">W202/$B202</f>
        <v>1</v>
      </c>
      <c r="Y202" s="175">
        <f>SUM(S202,U202,W202)</f>
        <v>209</v>
      </c>
      <c r="Z202" s="648">
        <f>Y202/($B202*3)</f>
        <v>0.99523809523809526</v>
      </c>
      <c r="AA202" s="666">
        <f>'APD no CER III Carandiru'!$I$9</f>
        <v>69</v>
      </c>
      <c r="AB202" s="629">
        <f t="shared" ref="AB202" si="494">AA202/$B202</f>
        <v>0.98571428571428577</v>
      </c>
      <c r="AC202" s="666">
        <f>'APD no CER III Carandiru'!$J$9</f>
        <v>70</v>
      </c>
      <c r="AD202" s="629">
        <f t="shared" ref="AD202" si="495">AC202/$B202</f>
        <v>1</v>
      </c>
      <c r="AE202" s="666">
        <f>'APD no CER III Carandiru'!$K$9</f>
        <v>70</v>
      </c>
      <c r="AF202" s="629">
        <f t="shared" ref="AF202" si="496">AE202/$B202</f>
        <v>1</v>
      </c>
      <c r="AG202" s="175">
        <f>SUM(AA202,AC202,AE202)</f>
        <v>209</v>
      </c>
      <c r="AH202" s="648">
        <f>AG202/($B202*3)</f>
        <v>0.99523809523809526</v>
      </c>
    </row>
    <row r="203" spans="1:34" ht="16.5" thickBot="1" x14ac:dyDescent="0.3">
      <c r="A203" s="6" t="s">
        <v>369</v>
      </c>
      <c r="B203" s="671">
        <f>SUM(B202)</f>
        <v>70</v>
      </c>
      <c r="C203" s="23">
        <f>SUM(C202)</f>
        <v>70</v>
      </c>
      <c r="D203" s="22">
        <f>C203/$B$167</f>
        <v>3.4722222222222224E-2</v>
      </c>
      <c r="E203" s="23">
        <f>SUM(E202)</f>
        <v>70</v>
      </c>
      <c r="F203" s="22">
        <f>E203/$B$167</f>
        <v>3.4722222222222224E-2</v>
      </c>
      <c r="G203" s="23">
        <f>SUM(G202)</f>
        <v>74</v>
      </c>
      <c r="H203" s="22">
        <f>G203/$B$167</f>
        <v>3.6706349206349208E-2</v>
      </c>
      <c r="I203" s="33">
        <f>SUM(C203,E203,G203)</f>
        <v>214</v>
      </c>
      <c r="J203" s="670">
        <f>I203/($B203*3)</f>
        <v>1.019047619047619</v>
      </c>
      <c r="K203" s="655">
        <f>SUM(K202)</f>
        <v>71</v>
      </c>
      <c r="L203" s="669">
        <f>K203/$B$167</f>
        <v>3.5218253968253968E-2</v>
      </c>
      <c r="M203" s="655">
        <f t="shared" ref="M203" si="497">SUM(M202)</f>
        <v>76</v>
      </c>
      <c r="N203" s="669">
        <f>M203/$B$167</f>
        <v>3.7698412698412696E-2</v>
      </c>
      <c r="O203" s="655">
        <f t="shared" ref="O203" si="498">SUM(O202)</f>
        <v>71</v>
      </c>
      <c r="P203" s="669">
        <f>O203/$B$167</f>
        <v>3.5218253968253968E-2</v>
      </c>
      <c r="Q203" s="33">
        <f>SUM(K203,M203,O203)</f>
        <v>218</v>
      </c>
      <c r="R203" s="670">
        <f>Q203/($B203*3)</f>
        <v>1.0380952380952382</v>
      </c>
      <c r="S203" s="655">
        <f>SUM(S202)</f>
        <v>69</v>
      </c>
      <c r="T203" s="669">
        <f>S203/$B$167</f>
        <v>3.4226190476190479E-2</v>
      </c>
      <c r="U203" s="655">
        <f t="shared" ref="U203" si="499">SUM(U202)</f>
        <v>70</v>
      </c>
      <c r="V203" s="669">
        <f>U203/$B$167</f>
        <v>3.4722222222222224E-2</v>
      </c>
      <c r="W203" s="655">
        <f t="shared" ref="W203" si="500">SUM(W202)</f>
        <v>70</v>
      </c>
      <c r="X203" s="669">
        <f>W203/$B$167</f>
        <v>3.4722222222222224E-2</v>
      </c>
      <c r="Y203" s="33">
        <f>SUM(S203,U203,W203)</f>
        <v>209</v>
      </c>
      <c r="Z203" s="670">
        <f>Y203/($B203*3)</f>
        <v>0.99523809523809526</v>
      </c>
      <c r="AA203" s="655">
        <f>SUM(AA202)</f>
        <v>69</v>
      </c>
      <c r="AB203" s="669">
        <f>AA203/$B$167</f>
        <v>3.4226190476190479E-2</v>
      </c>
      <c r="AC203" s="655">
        <f t="shared" ref="AC203" si="501">SUM(AC202)</f>
        <v>70</v>
      </c>
      <c r="AD203" s="669">
        <f>AC203/$B$167</f>
        <v>3.4722222222222224E-2</v>
      </c>
      <c r="AE203" s="655">
        <f t="shared" ref="AE203" si="502">SUM(AE202)</f>
        <v>70</v>
      </c>
      <c r="AF203" s="669">
        <f>AE203/$B$167</f>
        <v>3.4722222222222224E-2</v>
      </c>
      <c r="AG203" s="33">
        <f>SUM(AA203,AC203,AE203)</f>
        <v>209</v>
      </c>
      <c r="AH203" s="670">
        <f>AG203/($B203*3)</f>
        <v>0.99523809523809526</v>
      </c>
    </row>
    <row r="205" spans="1:34" x14ac:dyDescent="0.25">
      <c r="A205" s="1301" t="s">
        <v>490</v>
      </c>
      <c r="B205" s="1241"/>
      <c r="C205" s="1241"/>
      <c r="D205" s="1241"/>
      <c r="E205" s="1241"/>
      <c r="F205" s="1241"/>
      <c r="G205" s="1241"/>
      <c r="H205" s="1241"/>
      <c r="I205" s="1241"/>
      <c r="J205" s="1241"/>
      <c r="K205" s="1241"/>
      <c r="L205" s="1241"/>
      <c r="M205" s="1241"/>
      <c r="N205" s="1241"/>
      <c r="O205" s="1241"/>
      <c r="P205" s="1241"/>
      <c r="Q205" s="1241"/>
      <c r="R205" s="1241"/>
      <c r="S205" s="1241"/>
      <c r="T205" s="1241"/>
      <c r="U205" s="1241"/>
      <c r="V205" s="1241"/>
      <c r="W205" s="1241"/>
      <c r="X205" s="1241"/>
      <c r="Y205" s="1241"/>
      <c r="Z205" s="1241"/>
    </row>
    <row r="206" spans="1:34" ht="24.75" thickBot="1" x14ac:dyDescent="0.3">
      <c r="A206" s="14" t="s">
        <v>14</v>
      </c>
      <c r="B206" s="12" t="s">
        <v>164</v>
      </c>
      <c r="C206" s="14" t="s">
        <v>461</v>
      </c>
      <c r="D206" s="15" t="s">
        <v>1</v>
      </c>
      <c r="E206" s="14" t="s">
        <v>462</v>
      </c>
      <c r="F206" s="15" t="s">
        <v>1</v>
      </c>
      <c r="G206" s="14" t="s">
        <v>463</v>
      </c>
      <c r="H206" s="15" t="s">
        <v>1</v>
      </c>
      <c r="I206" s="100" t="s">
        <v>426</v>
      </c>
      <c r="J206" s="13" t="s">
        <v>196</v>
      </c>
      <c r="K206" s="14" t="s">
        <v>464</v>
      </c>
      <c r="L206" s="15" t="s">
        <v>1</v>
      </c>
      <c r="M206" s="14" t="s">
        <v>465</v>
      </c>
      <c r="N206" s="15" t="s">
        <v>1</v>
      </c>
      <c r="O206" s="14" t="s">
        <v>466</v>
      </c>
      <c r="P206" s="15" t="s">
        <v>1</v>
      </c>
      <c r="Q206" s="100" t="s">
        <v>426</v>
      </c>
      <c r="R206" s="13" t="s">
        <v>196</v>
      </c>
      <c r="S206" s="14" t="s">
        <v>467</v>
      </c>
      <c r="T206" s="15" t="s">
        <v>1</v>
      </c>
      <c r="U206" s="14" t="s">
        <v>468</v>
      </c>
      <c r="V206" s="15" t="s">
        <v>1</v>
      </c>
      <c r="W206" s="14" t="s">
        <v>469</v>
      </c>
      <c r="X206" s="15" t="s">
        <v>1</v>
      </c>
      <c r="Y206" s="100" t="s">
        <v>426</v>
      </c>
      <c r="Z206" s="13" t="s">
        <v>196</v>
      </c>
      <c r="AA206" s="14" t="s">
        <v>470</v>
      </c>
      <c r="AB206" s="15" t="s">
        <v>1</v>
      </c>
      <c r="AC206" s="14" t="s">
        <v>471</v>
      </c>
      <c r="AD206" s="15" t="s">
        <v>1</v>
      </c>
      <c r="AE206" s="14" t="s">
        <v>472</v>
      </c>
      <c r="AF206" s="15" t="s">
        <v>1</v>
      </c>
      <c r="AG206" s="100" t="s">
        <v>426</v>
      </c>
      <c r="AH206" s="13" t="s">
        <v>196</v>
      </c>
    </row>
    <row r="207" spans="1:34" ht="16.5" thickTop="1" x14ac:dyDescent="0.25">
      <c r="A207" s="88" t="s">
        <v>83</v>
      </c>
      <c r="B207" s="605" t="e">
        <f>#REF!</f>
        <v>#REF!</v>
      </c>
      <c r="C207" s="106" t="e">
        <f>#REF!</f>
        <v>#REF!</v>
      </c>
      <c r="D207" s="117" t="e">
        <f t="shared" ref="D207:D214" si="503">C207/$B207</f>
        <v>#REF!</v>
      </c>
      <c r="E207" s="106" t="e">
        <f>#REF!</f>
        <v>#REF!</v>
      </c>
      <c r="F207" s="117" t="e">
        <f t="shared" ref="F207:F214" si="504">E207/$B207</f>
        <v>#REF!</v>
      </c>
      <c r="G207" s="106" t="e">
        <f>#REF!</f>
        <v>#REF!</v>
      </c>
      <c r="H207" s="117" t="e">
        <f t="shared" ref="H207:L214" si="505">G207/$B207</f>
        <v>#REF!</v>
      </c>
      <c r="I207" s="108" t="e">
        <f t="shared" ref="I207:I214" si="506">SUM(C207,E207,G207)</f>
        <v>#REF!</v>
      </c>
      <c r="J207" s="641" t="e">
        <f t="shared" ref="J207:J214" si="507">I207/($B207*3)</f>
        <v>#REF!</v>
      </c>
      <c r="K207" s="659" t="e">
        <f>#REF!</f>
        <v>#REF!</v>
      </c>
      <c r="L207" s="623" t="e">
        <f t="shared" si="505"/>
        <v>#REF!</v>
      </c>
      <c r="M207" s="659" t="e">
        <f>#REF!</f>
        <v>#REF!</v>
      </c>
      <c r="N207" s="623" t="e">
        <f t="shared" ref="N207:N214" si="508">M207/$B207</f>
        <v>#REF!</v>
      </c>
      <c r="O207" s="659" t="e">
        <f>#REF!</f>
        <v>#REF!</v>
      </c>
      <c r="P207" s="623" t="e">
        <f t="shared" ref="P207:P214" si="509">O207/$B207</f>
        <v>#REF!</v>
      </c>
      <c r="Q207" s="108" t="e">
        <f t="shared" ref="Q207:Q214" si="510">SUM(K207,M207,O207)</f>
        <v>#REF!</v>
      </c>
      <c r="R207" s="641" t="e">
        <f t="shared" ref="R207:R214" si="511">Q207/($B207*3)</f>
        <v>#REF!</v>
      </c>
      <c r="S207" s="659" t="e">
        <f>#REF!</f>
        <v>#REF!</v>
      </c>
      <c r="T207" s="623" t="e">
        <f t="shared" ref="T207:T214" si="512">S207/$B207</f>
        <v>#REF!</v>
      </c>
      <c r="U207" s="659" t="e">
        <f>#REF!</f>
        <v>#REF!</v>
      </c>
      <c r="V207" s="623" t="e">
        <f t="shared" ref="V207:V214" si="513">U207/$B207</f>
        <v>#REF!</v>
      </c>
      <c r="W207" s="659" t="e">
        <f>#REF!</f>
        <v>#REF!</v>
      </c>
      <c r="X207" s="623" t="e">
        <f t="shared" ref="X207:X214" si="514">W207/$B207</f>
        <v>#REF!</v>
      </c>
      <c r="Y207" s="108" t="e">
        <f t="shared" ref="Y207:Y214" si="515">SUM(S207,U207,W207)</f>
        <v>#REF!</v>
      </c>
      <c r="Z207" s="641" t="e">
        <f t="shared" ref="Z207:Z214" si="516">Y207/($B207*3)</f>
        <v>#REF!</v>
      </c>
      <c r="AA207" s="659" t="e">
        <f>#REF!</f>
        <v>#REF!</v>
      </c>
      <c r="AB207" s="623" t="e">
        <f t="shared" ref="AB207:AB214" si="517">AA207/$B207</f>
        <v>#REF!</v>
      </c>
      <c r="AC207" s="659" t="e">
        <f>#REF!</f>
        <v>#REF!</v>
      </c>
      <c r="AD207" s="623" t="e">
        <f t="shared" ref="AD207:AD214" si="518">AC207/$B207</f>
        <v>#REF!</v>
      </c>
      <c r="AE207" s="659" t="e">
        <f>#REF!</f>
        <v>#REF!</v>
      </c>
      <c r="AF207" s="623" t="e">
        <f t="shared" ref="AF207:AF214" si="519">AE207/$B207</f>
        <v>#REF!</v>
      </c>
      <c r="AG207" s="108" t="e">
        <f t="shared" ref="AG207:AG214" si="520">SUM(AA207,AC207,AE207)</f>
        <v>#REF!</v>
      </c>
      <c r="AH207" s="641" t="e">
        <f t="shared" ref="AH207:AH214" si="521">AG207/($B207*3)</f>
        <v>#REF!</v>
      </c>
    </row>
    <row r="208" spans="1:34" x14ac:dyDescent="0.25">
      <c r="A208" s="88" t="s">
        <v>77</v>
      </c>
      <c r="B208" s="605" t="e">
        <f>#REF!</f>
        <v>#REF!</v>
      </c>
      <c r="C208" s="106" t="e">
        <f>#REF!</f>
        <v>#REF!</v>
      </c>
      <c r="D208" s="117" t="e">
        <f t="shared" si="503"/>
        <v>#REF!</v>
      </c>
      <c r="E208" s="106" t="e">
        <f>#REF!</f>
        <v>#REF!</v>
      </c>
      <c r="F208" s="117" t="e">
        <f t="shared" si="504"/>
        <v>#REF!</v>
      </c>
      <c r="G208" s="106" t="e">
        <f>#REF!</f>
        <v>#REF!</v>
      </c>
      <c r="H208" s="117" t="e">
        <f t="shared" si="505"/>
        <v>#REF!</v>
      </c>
      <c r="I208" s="108" t="e">
        <f t="shared" si="506"/>
        <v>#REF!</v>
      </c>
      <c r="J208" s="641" t="e">
        <f t="shared" si="507"/>
        <v>#REF!</v>
      </c>
      <c r="K208" s="659" t="e">
        <f>#REF!</f>
        <v>#REF!</v>
      </c>
      <c r="L208" s="623" t="e">
        <f t="shared" si="505"/>
        <v>#REF!</v>
      </c>
      <c r="M208" s="659" t="e">
        <f>#REF!</f>
        <v>#REF!</v>
      </c>
      <c r="N208" s="623" t="e">
        <f t="shared" si="508"/>
        <v>#REF!</v>
      </c>
      <c r="O208" s="659" t="e">
        <f>#REF!</f>
        <v>#REF!</v>
      </c>
      <c r="P208" s="623" t="e">
        <f t="shared" si="509"/>
        <v>#REF!</v>
      </c>
      <c r="Q208" s="108" t="e">
        <f t="shared" si="510"/>
        <v>#REF!</v>
      </c>
      <c r="R208" s="641" t="e">
        <f t="shared" si="511"/>
        <v>#REF!</v>
      </c>
      <c r="S208" s="659" t="e">
        <f>#REF!</f>
        <v>#REF!</v>
      </c>
      <c r="T208" s="623" t="e">
        <f t="shared" si="512"/>
        <v>#REF!</v>
      </c>
      <c r="U208" s="659" t="e">
        <f>#REF!</f>
        <v>#REF!</v>
      </c>
      <c r="V208" s="623" t="e">
        <f t="shared" si="513"/>
        <v>#REF!</v>
      </c>
      <c r="W208" s="659" t="e">
        <f>#REF!</f>
        <v>#REF!</v>
      </c>
      <c r="X208" s="623" t="e">
        <f t="shared" si="514"/>
        <v>#REF!</v>
      </c>
      <c r="Y208" s="108" t="e">
        <f t="shared" si="515"/>
        <v>#REF!</v>
      </c>
      <c r="Z208" s="641" t="e">
        <f t="shared" si="516"/>
        <v>#REF!</v>
      </c>
      <c r="AA208" s="659" t="e">
        <f>#REF!</f>
        <v>#REF!</v>
      </c>
      <c r="AB208" s="623" t="e">
        <f t="shared" si="517"/>
        <v>#REF!</v>
      </c>
      <c r="AC208" s="659" t="e">
        <f>#REF!</f>
        <v>#REF!</v>
      </c>
      <c r="AD208" s="623" t="e">
        <f t="shared" si="518"/>
        <v>#REF!</v>
      </c>
      <c r="AE208" s="659" t="e">
        <f>#REF!</f>
        <v>#REF!</v>
      </c>
      <c r="AF208" s="623" t="e">
        <f t="shared" si="519"/>
        <v>#REF!</v>
      </c>
      <c r="AG208" s="108" t="e">
        <f t="shared" si="520"/>
        <v>#REF!</v>
      </c>
      <c r="AH208" s="641" t="e">
        <f t="shared" si="521"/>
        <v>#REF!</v>
      </c>
    </row>
    <row r="209" spans="1:34" x14ac:dyDescent="0.25">
      <c r="A209" s="88" t="s">
        <v>78</v>
      </c>
      <c r="B209" s="605" t="e">
        <f>#REF!</f>
        <v>#REF!</v>
      </c>
      <c r="C209" s="106" t="e">
        <f>#REF!</f>
        <v>#REF!</v>
      </c>
      <c r="D209" s="117" t="e">
        <f t="shared" si="503"/>
        <v>#REF!</v>
      </c>
      <c r="E209" s="106" t="e">
        <f>#REF!</f>
        <v>#REF!</v>
      </c>
      <c r="F209" s="117" t="e">
        <f t="shared" si="504"/>
        <v>#REF!</v>
      </c>
      <c r="G209" s="106" t="e">
        <f>#REF!</f>
        <v>#REF!</v>
      </c>
      <c r="H209" s="117" t="e">
        <f t="shared" si="505"/>
        <v>#REF!</v>
      </c>
      <c r="I209" s="108" t="e">
        <f t="shared" si="506"/>
        <v>#REF!</v>
      </c>
      <c r="J209" s="641" t="e">
        <f t="shared" si="507"/>
        <v>#REF!</v>
      </c>
      <c r="K209" s="659" t="e">
        <f>#REF!</f>
        <v>#REF!</v>
      </c>
      <c r="L209" s="623" t="e">
        <f t="shared" si="505"/>
        <v>#REF!</v>
      </c>
      <c r="M209" s="659" t="e">
        <f>#REF!</f>
        <v>#REF!</v>
      </c>
      <c r="N209" s="623" t="e">
        <f t="shared" si="508"/>
        <v>#REF!</v>
      </c>
      <c r="O209" s="659" t="e">
        <f>#REF!</f>
        <v>#REF!</v>
      </c>
      <c r="P209" s="623" t="e">
        <f t="shared" si="509"/>
        <v>#REF!</v>
      </c>
      <c r="Q209" s="108" t="e">
        <f t="shared" si="510"/>
        <v>#REF!</v>
      </c>
      <c r="R209" s="641" t="e">
        <f t="shared" si="511"/>
        <v>#REF!</v>
      </c>
      <c r="S209" s="659" t="e">
        <f>#REF!</f>
        <v>#REF!</v>
      </c>
      <c r="T209" s="623" t="e">
        <f t="shared" si="512"/>
        <v>#REF!</v>
      </c>
      <c r="U209" s="659" t="e">
        <f>#REF!</f>
        <v>#REF!</v>
      </c>
      <c r="V209" s="623" t="e">
        <f t="shared" si="513"/>
        <v>#REF!</v>
      </c>
      <c r="W209" s="659" t="e">
        <f>#REF!</f>
        <v>#REF!</v>
      </c>
      <c r="X209" s="623" t="e">
        <f t="shared" si="514"/>
        <v>#REF!</v>
      </c>
      <c r="Y209" s="108" t="e">
        <f t="shared" si="515"/>
        <v>#REF!</v>
      </c>
      <c r="Z209" s="641" t="e">
        <f t="shared" si="516"/>
        <v>#REF!</v>
      </c>
      <c r="AA209" s="659" t="e">
        <f>#REF!</f>
        <v>#REF!</v>
      </c>
      <c r="AB209" s="623" t="e">
        <f t="shared" si="517"/>
        <v>#REF!</v>
      </c>
      <c r="AC209" s="659" t="e">
        <f>#REF!</f>
        <v>#REF!</v>
      </c>
      <c r="AD209" s="623" t="e">
        <f t="shared" si="518"/>
        <v>#REF!</v>
      </c>
      <c r="AE209" s="659" t="e">
        <f>#REF!</f>
        <v>#REF!</v>
      </c>
      <c r="AF209" s="623" t="e">
        <f t="shared" si="519"/>
        <v>#REF!</v>
      </c>
      <c r="AG209" s="108" t="e">
        <f t="shared" si="520"/>
        <v>#REF!</v>
      </c>
      <c r="AH209" s="641" t="e">
        <f t="shared" si="521"/>
        <v>#REF!</v>
      </c>
    </row>
    <row r="210" spans="1:34" x14ac:dyDescent="0.25">
      <c r="A210" s="88" t="s">
        <v>79</v>
      </c>
      <c r="B210" s="605" t="e">
        <f>#REF!</f>
        <v>#REF!</v>
      </c>
      <c r="C210" s="106" t="e">
        <f>#REF!</f>
        <v>#REF!</v>
      </c>
      <c r="D210" s="117" t="e">
        <f t="shared" si="503"/>
        <v>#REF!</v>
      </c>
      <c r="E210" s="106" t="e">
        <f>#REF!</f>
        <v>#REF!</v>
      </c>
      <c r="F210" s="117" t="e">
        <f t="shared" si="504"/>
        <v>#REF!</v>
      </c>
      <c r="G210" s="106" t="e">
        <f>#REF!</f>
        <v>#REF!</v>
      </c>
      <c r="H210" s="117" t="e">
        <f t="shared" si="505"/>
        <v>#REF!</v>
      </c>
      <c r="I210" s="108" t="e">
        <f t="shared" si="506"/>
        <v>#REF!</v>
      </c>
      <c r="J210" s="641" t="e">
        <f t="shared" si="507"/>
        <v>#REF!</v>
      </c>
      <c r="K210" s="659" t="e">
        <f>#REF!</f>
        <v>#REF!</v>
      </c>
      <c r="L210" s="623" t="e">
        <f t="shared" si="505"/>
        <v>#REF!</v>
      </c>
      <c r="M210" s="659" t="e">
        <f>#REF!</f>
        <v>#REF!</v>
      </c>
      <c r="N210" s="623" t="e">
        <f t="shared" si="508"/>
        <v>#REF!</v>
      </c>
      <c r="O210" s="659" t="e">
        <f>#REF!</f>
        <v>#REF!</v>
      </c>
      <c r="P210" s="623" t="e">
        <f t="shared" si="509"/>
        <v>#REF!</v>
      </c>
      <c r="Q210" s="108" t="e">
        <f t="shared" si="510"/>
        <v>#REF!</v>
      </c>
      <c r="R210" s="641" t="e">
        <f t="shared" si="511"/>
        <v>#REF!</v>
      </c>
      <c r="S210" s="659" t="e">
        <f>#REF!</f>
        <v>#REF!</v>
      </c>
      <c r="T210" s="623" t="e">
        <f t="shared" si="512"/>
        <v>#REF!</v>
      </c>
      <c r="U210" s="659" t="e">
        <f>#REF!</f>
        <v>#REF!</v>
      </c>
      <c r="V210" s="623" t="e">
        <f t="shared" si="513"/>
        <v>#REF!</v>
      </c>
      <c r="W210" s="659" t="e">
        <f>#REF!</f>
        <v>#REF!</v>
      </c>
      <c r="X210" s="623" t="e">
        <f t="shared" si="514"/>
        <v>#REF!</v>
      </c>
      <c r="Y210" s="108" t="e">
        <f t="shared" si="515"/>
        <v>#REF!</v>
      </c>
      <c r="Z210" s="641" t="e">
        <f t="shared" si="516"/>
        <v>#REF!</v>
      </c>
      <c r="AA210" s="659" t="e">
        <f>#REF!</f>
        <v>#REF!</v>
      </c>
      <c r="AB210" s="623" t="e">
        <f t="shared" si="517"/>
        <v>#REF!</v>
      </c>
      <c r="AC210" s="659" t="e">
        <f>#REF!</f>
        <v>#REF!</v>
      </c>
      <c r="AD210" s="623" t="e">
        <f t="shared" si="518"/>
        <v>#REF!</v>
      </c>
      <c r="AE210" s="659" t="e">
        <f>#REF!</f>
        <v>#REF!</v>
      </c>
      <c r="AF210" s="623" t="e">
        <f t="shared" si="519"/>
        <v>#REF!</v>
      </c>
      <c r="AG210" s="108" t="e">
        <f t="shared" si="520"/>
        <v>#REF!</v>
      </c>
      <c r="AH210" s="641" t="e">
        <f t="shared" si="521"/>
        <v>#REF!</v>
      </c>
    </row>
    <row r="211" spans="1:34" x14ac:dyDescent="0.25">
      <c r="A211" s="88" t="s">
        <v>80</v>
      </c>
      <c r="B211" s="605" t="e">
        <f>#REF!</f>
        <v>#REF!</v>
      </c>
      <c r="C211" s="106" t="e">
        <f>#REF!</f>
        <v>#REF!</v>
      </c>
      <c r="D211" s="117" t="e">
        <f t="shared" si="503"/>
        <v>#REF!</v>
      </c>
      <c r="E211" s="106" t="e">
        <f>#REF!</f>
        <v>#REF!</v>
      </c>
      <c r="F211" s="117" t="e">
        <f t="shared" si="504"/>
        <v>#REF!</v>
      </c>
      <c r="G211" s="106" t="e">
        <f>#REF!</f>
        <v>#REF!</v>
      </c>
      <c r="H211" s="117" t="e">
        <f t="shared" si="505"/>
        <v>#REF!</v>
      </c>
      <c r="I211" s="108" t="e">
        <f t="shared" si="506"/>
        <v>#REF!</v>
      </c>
      <c r="J211" s="641" t="e">
        <f t="shared" si="507"/>
        <v>#REF!</v>
      </c>
      <c r="K211" s="659" t="e">
        <f>#REF!</f>
        <v>#REF!</v>
      </c>
      <c r="L211" s="623" t="e">
        <f t="shared" si="505"/>
        <v>#REF!</v>
      </c>
      <c r="M211" s="659" t="e">
        <f>#REF!</f>
        <v>#REF!</v>
      </c>
      <c r="N211" s="623" t="e">
        <f t="shared" si="508"/>
        <v>#REF!</v>
      </c>
      <c r="O211" s="659" t="e">
        <f>#REF!</f>
        <v>#REF!</v>
      </c>
      <c r="P211" s="623" t="e">
        <f t="shared" si="509"/>
        <v>#REF!</v>
      </c>
      <c r="Q211" s="108" t="e">
        <f t="shared" si="510"/>
        <v>#REF!</v>
      </c>
      <c r="R211" s="641" t="e">
        <f t="shared" si="511"/>
        <v>#REF!</v>
      </c>
      <c r="S211" s="659" t="e">
        <f>#REF!</f>
        <v>#REF!</v>
      </c>
      <c r="T211" s="623" t="e">
        <f t="shared" si="512"/>
        <v>#REF!</v>
      </c>
      <c r="U211" s="659" t="e">
        <f>#REF!</f>
        <v>#REF!</v>
      </c>
      <c r="V211" s="623" t="e">
        <f t="shared" si="513"/>
        <v>#REF!</v>
      </c>
      <c r="W211" s="659" t="e">
        <f>#REF!</f>
        <v>#REF!</v>
      </c>
      <c r="X211" s="623" t="e">
        <f t="shared" si="514"/>
        <v>#REF!</v>
      </c>
      <c r="Y211" s="108" t="e">
        <f t="shared" si="515"/>
        <v>#REF!</v>
      </c>
      <c r="Z211" s="641" t="e">
        <f t="shared" si="516"/>
        <v>#REF!</v>
      </c>
      <c r="AA211" s="659" t="e">
        <f>#REF!</f>
        <v>#REF!</v>
      </c>
      <c r="AB211" s="623" t="e">
        <f t="shared" si="517"/>
        <v>#REF!</v>
      </c>
      <c r="AC211" s="659" t="e">
        <f>#REF!</f>
        <v>#REF!</v>
      </c>
      <c r="AD211" s="623" t="e">
        <f t="shared" si="518"/>
        <v>#REF!</v>
      </c>
      <c r="AE211" s="659" t="e">
        <f>#REF!</f>
        <v>#REF!</v>
      </c>
      <c r="AF211" s="623" t="e">
        <f t="shared" si="519"/>
        <v>#REF!</v>
      </c>
      <c r="AG211" s="108" t="e">
        <f t="shared" si="520"/>
        <v>#REF!</v>
      </c>
      <c r="AH211" s="641" t="e">
        <f t="shared" si="521"/>
        <v>#REF!</v>
      </c>
    </row>
    <row r="212" spans="1:34" x14ac:dyDescent="0.25">
      <c r="A212" s="88" t="s">
        <v>81</v>
      </c>
      <c r="B212" s="605" t="e">
        <f>#REF!</f>
        <v>#REF!</v>
      </c>
      <c r="C212" s="106" t="e">
        <f>#REF!</f>
        <v>#REF!</v>
      </c>
      <c r="D212" s="117" t="e">
        <f t="shared" si="503"/>
        <v>#REF!</v>
      </c>
      <c r="E212" s="106" t="e">
        <f>#REF!</f>
        <v>#REF!</v>
      </c>
      <c r="F212" s="117" t="e">
        <f t="shared" si="504"/>
        <v>#REF!</v>
      </c>
      <c r="G212" s="106" t="e">
        <f>#REF!</f>
        <v>#REF!</v>
      </c>
      <c r="H212" s="117" t="e">
        <f t="shared" si="505"/>
        <v>#REF!</v>
      </c>
      <c r="I212" s="108" t="e">
        <f t="shared" si="506"/>
        <v>#REF!</v>
      </c>
      <c r="J212" s="641" t="e">
        <f t="shared" si="507"/>
        <v>#REF!</v>
      </c>
      <c r="K212" s="659" t="e">
        <f>#REF!</f>
        <v>#REF!</v>
      </c>
      <c r="L212" s="623" t="e">
        <f t="shared" si="505"/>
        <v>#REF!</v>
      </c>
      <c r="M212" s="659" t="e">
        <f>#REF!</f>
        <v>#REF!</v>
      </c>
      <c r="N212" s="623" t="e">
        <f t="shared" si="508"/>
        <v>#REF!</v>
      </c>
      <c r="O212" s="659" t="e">
        <f>#REF!</f>
        <v>#REF!</v>
      </c>
      <c r="P212" s="623" t="e">
        <f t="shared" si="509"/>
        <v>#REF!</v>
      </c>
      <c r="Q212" s="108" t="e">
        <f t="shared" si="510"/>
        <v>#REF!</v>
      </c>
      <c r="R212" s="641" t="e">
        <f t="shared" si="511"/>
        <v>#REF!</v>
      </c>
      <c r="S212" s="659" t="e">
        <f>#REF!</f>
        <v>#REF!</v>
      </c>
      <c r="T212" s="623" t="e">
        <f t="shared" si="512"/>
        <v>#REF!</v>
      </c>
      <c r="U212" s="659" t="e">
        <f>#REF!</f>
        <v>#REF!</v>
      </c>
      <c r="V212" s="623" t="e">
        <f t="shared" si="513"/>
        <v>#REF!</v>
      </c>
      <c r="W212" s="659" t="e">
        <f>#REF!</f>
        <v>#REF!</v>
      </c>
      <c r="X212" s="623" t="e">
        <f t="shared" si="514"/>
        <v>#REF!</v>
      </c>
      <c r="Y212" s="108" t="e">
        <f t="shared" si="515"/>
        <v>#REF!</v>
      </c>
      <c r="Z212" s="641" t="e">
        <f t="shared" si="516"/>
        <v>#REF!</v>
      </c>
      <c r="AA212" s="659" t="e">
        <f>#REF!</f>
        <v>#REF!</v>
      </c>
      <c r="AB212" s="623" t="e">
        <f t="shared" si="517"/>
        <v>#REF!</v>
      </c>
      <c r="AC212" s="659" t="e">
        <f>#REF!</f>
        <v>#REF!</v>
      </c>
      <c r="AD212" s="623" t="e">
        <f t="shared" si="518"/>
        <v>#REF!</v>
      </c>
      <c r="AE212" s="659" t="e">
        <f>#REF!</f>
        <v>#REF!</v>
      </c>
      <c r="AF212" s="623" t="e">
        <f t="shared" si="519"/>
        <v>#REF!</v>
      </c>
      <c r="AG212" s="108" t="e">
        <f t="shared" si="520"/>
        <v>#REF!</v>
      </c>
      <c r="AH212" s="641" t="e">
        <f t="shared" si="521"/>
        <v>#REF!</v>
      </c>
    </row>
    <row r="213" spans="1:34" ht="16.5" thickBot="1" x14ac:dyDescent="0.3">
      <c r="A213" s="63" t="s">
        <v>82</v>
      </c>
      <c r="B213" s="608" t="e">
        <f>#REF!</f>
        <v>#REF!</v>
      </c>
      <c r="C213" s="115" t="e">
        <f>#REF!</f>
        <v>#REF!</v>
      </c>
      <c r="D213" s="66" t="e">
        <f t="shared" si="503"/>
        <v>#REF!</v>
      </c>
      <c r="E213" s="115" t="e">
        <f>#REF!</f>
        <v>#REF!</v>
      </c>
      <c r="F213" s="66" t="e">
        <f t="shared" si="504"/>
        <v>#REF!</v>
      </c>
      <c r="G213" s="115" t="e">
        <f>#REF!</f>
        <v>#REF!</v>
      </c>
      <c r="H213" s="66" t="e">
        <f t="shared" si="505"/>
        <v>#REF!</v>
      </c>
      <c r="I213" s="130" t="e">
        <f t="shared" si="506"/>
        <v>#REF!</v>
      </c>
      <c r="J213" s="644" t="e">
        <f t="shared" si="507"/>
        <v>#REF!</v>
      </c>
      <c r="K213" s="662" t="e">
        <f>#REF!</f>
        <v>#REF!</v>
      </c>
      <c r="L213" s="626" t="e">
        <f t="shared" si="505"/>
        <v>#REF!</v>
      </c>
      <c r="M213" s="662" t="e">
        <f>#REF!</f>
        <v>#REF!</v>
      </c>
      <c r="N213" s="626" t="e">
        <f t="shared" si="508"/>
        <v>#REF!</v>
      </c>
      <c r="O213" s="662" t="e">
        <f>#REF!</f>
        <v>#REF!</v>
      </c>
      <c r="P213" s="626" t="e">
        <f t="shared" si="509"/>
        <v>#REF!</v>
      </c>
      <c r="Q213" s="130" t="e">
        <f t="shared" si="510"/>
        <v>#REF!</v>
      </c>
      <c r="R213" s="644" t="e">
        <f t="shared" si="511"/>
        <v>#REF!</v>
      </c>
      <c r="S213" s="662" t="e">
        <f>#REF!</f>
        <v>#REF!</v>
      </c>
      <c r="T213" s="626" t="e">
        <f t="shared" si="512"/>
        <v>#REF!</v>
      </c>
      <c r="U213" s="662" t="e">
        <f>#REF!</f>
        <v>#REF!</v>
      </c>
      <c r="V213" s="626" t="e">
        <f t="shared" si="513"/>
        <v>#REF!</v>
      </c>
      <c r="W213" s="662" t="e">
        <f>#REF!</f>
        <v>#REF!</v>
      </c>
      <c r="X213" s="626" t="e">
        <f t="shared" si="514"/>
        <v>#REF!</v>
      </c>
      <c r="Y213" s="130" t="e">
        <f t="shared" si="515"/>
        <v>#REF!</v>
      </c>
      <c r="Z213" s="644" t="e">
        <f t="shared" si="516"/>
        <v>#REF!</v>
      </c>
      <c r="AA213" s="662" t="e">
        <f>#REF!</f>
        <v>#REF!</v>
      </c>
      <c r="AB213" s="626" t="e">
        <f t="shared" si="517"/>
        <v>#REF!</v>
      </c>
      <c r="AC213" s="662" t="e">
        <f>#REF!</f>
        <v>#REF!</v>
      </c>
      <c r="AD213" s="626" t="e">
        <f t="shared" si="518"/>
        <v>#REF!</v>
      </c>
      <c r="AE213" s="662" t="e">
        <f>#REF!</f>
        <v>#REF!</v>
      </c>
      <c r="AF213" s="626" t="e">
        <f t="shared" si="519"/>
        <v>#REF!</v>
      </c>
      <c r="AG213" s="130" t="e">
        <f t="shared" si="520"/>
        <v>#REF!</v>
      </c>
      <c r="AH213" s="644" t="e">
        <f t="shared" si="521"/>
        <v>#REF!</v>
      </c>
    </row>
    <row r="214" spans="1:34" ht="16.5" thickBot="1" x14ac:dyDescent="0.3">
      <c r="A214" s="67" t="s">
        <v>370</v>
      </c>
      <c r="B214" s="601" t="e">
        <f>SUM(B207:B213)</f>
        <v>#REF!</v>
      </c>
      <c r="C214" s="68" t="e">
        <f>SUM(C207:C213)</f>
        <v>#REF!</v>
      </c>
      <c r="D214" s="69" t="e">
        <f t="shared" si="503"/>
        <v>#REF!</v>
      </c>
      <c r="E214" s="68" t="e">
        <f>SUM(E207:E213)</f>
        <v>#REF!</v>
      </c>
      <c r="F214" s="69" t="e">
        <f t="shared" si="504"/>
        <v>#REF!</v>
      </c>
      <c r="G214" s="68" t="e">
        <f>SUM(G207:G213)</f>
        <v>#REF!</v>
      </c>
      <c r="H214" s="69" t="e">
        <f t="shared" si="505"/>
        <v>#REF!</v>
      </c>
      <c r="I214" s="179" t="e">
        <f t="shared" si="506"/>
        <v>#REF!</v>
      </c>
      <c r="J214" s="649" t="e">
        <f t="shared" si="507"/>
        <v>#REF!</v>
      </c>
      <c r="K214" s="656" t="e">
        <f>SUM(K207:K213)</f>
        <v>#REF!</v>
      </c>
      <c r="L214" s="620" t="e">
        <f t="shared" si="505"/>
        <v>#REF!</v>
      </c>
      <c r="M214" s="656" t="e">
        <f t="shared" ref="M214" si="522">SUM(M207:M213)</f>
        <v>#REF!</v>
      </c>
      <c r="N214" s="620" t="e">
        <f t="shared" si="508"/>
        <v>#REF!</v>
      </c>
      <c r="O214" s="656" t="e">
        <f t="shared" ref="O214" si="523">SUM(O207:O213)</f>
        <v>#REF!</v>
      </c>
      <c r="P214" s="620" t="e">
        <f t="shared" si="509"/>
        <v>#REF!</v>
      </c>
      <c r="Q214" s="179" t="e">
        <f t="shared" si="510"/>
        <v>#REF!</v>
      </c>
      <c r="R214" s="649" t="e">
        <f t="shared" si="511"/>
        <v>#REF!</v>
      </c>
      <c r="S214" s="656" t="e">
        <f>SUM(S207:S213)</f>
        <v>#REF!</v>
      </c>
      <c r="T214" s="620" t="e">
        <f t="shared" si="512"/>
        <v>#REF!</v>
      </c>
      <c r="U214" s="656" t="e">
        <f t="shared" ref="U214" si="524">SUM(U207:U213)</f>
        <v>#REF!</v>
      </c>
      <c r="V214" s="620" t="e">
        <f t="shared" si="513"/>
        <v>#REF!</v>
      </c>
      <c r="W214" s="656" t="e">
        <f t="shared" ref="W214" si="525">SUM(W207:W213)</f>
        <v>#REF!</v>
      </c>
      <c r="X214" s="620" t="e">
        <f t="shared" si="514"/>
        <v>#REF!</v>
      </c>
      <c r="Y214" s="179" t="e">
        <f t="shared" si="515"/>
        <v>#REF!</v>
      </c>
      <c r="Z214" s="649" t="e">
        <f t="shared" si="516"/>
        <v>#REF!</v>
      </c>
      <c r="AA214" s="656" t="e">
        <f>SUM(AA207:AA213)</f>
        <v>#REF!</v>
      </c>
      <c r="AB214" s="620" t="e">
        <f t="shared" si="517"/>
        <v>#REF!</v>
      </c>
      <c r="AC214" s="656" t="e">
        <f t="shared" ref="AC214" si="526">SUM(AC207:AC213)</f>
        <v>#REF!</v>
      </c>
      <c r="AD214" s="620" t="e">
        <f t="shared" si="518"/>
        <v>#REF!</v>
      </c>
      <c r="AE214" s="656" t="e">
        <f t="shared" ref="AE214" si="527">SUM(AE207:AE213)</f>
        <v>#REF!</v>
      </c>
      <c r="AF214" s="620" t="e">
        <f t="shared" si="519"/>
        <v>#REF!</v>
      </c>
      <c r="AG214" s="179" t="e">
        <f t="shared" si="520"/>
        <v>#REF!</v>
      </c>
      <c r="AH214" s="649" t="e">
        <f t="shared" si="521"/>
        <v>#REF!</v>
      </c>
    </row>
    <row r="216" spans="1:34" x14ac:dyDescent="0.25">
      <c r="A216" s="1301" t="s">
        <v>491</v>
      </c>
      <c r="B216" s="1241"/>
      <c r="C216" s="1241"/>
      <c r="D216" s="1241"/>
      <c r="E216" s="1241"/>
      <c r="F216" s="1241"/>
      <c r="G216" s="1241"/>
      <c r="H216" s="1241"/>
      <c r="I216" s="1241"/>
      <c r="J216" s="1241"/>
      <c r="K216" s="1241"/>
      <c r="L216" s="1241"/>
      <c r="M216" s="1241"/>
      <c r="N216" s="1241"/>
      <c r="O216" s="1241"/>
      <c r="P216" s="1241"/>
      <c r="Q216" s="1241"/>
      <c r="R216" s="1241"/>
      <c r="S216" s="1241"/>
      <c r="T216" s="1241"/>
      <c r="U216" s="1241"/>
      <c r="V216" s="1241"/>
      <c r="W216" s="1241"/>
      <c r="X216" s="1241"/>
      <c r="Y216" s="1241"/>
      <c r="Z216" s="1241"/>
    </row>
    <row r="217" spans="1:34" ht="24.75" thickBot="1" x14ac:dyDescent="0.3">
      <c r="A217" s="14" t="s">
        <v>14</v>
      </c>
      <c r="B217" s="12" t="s">
        <v>164</v>
      </c>
      <c r="C217" s="14" t="s">
        <v>461</v>
      </c>
      <c r="D217" s="15" t="s">
        <v>1</v>
      </c>
      <c r="E217" s="14" t="s">
        <v>462</v>
      </c>
      <c r="F217" s="15" t="s">
        <v>1</v>
      </c>
      <c r="G217" s="14" t="s">
        <v>463</v>
      </c>
      <c r="H217" s="15" t="s">
        <v>1</v>
      </c>
      <c r="I217" s="100" t="s">
        <v>426</v>
      </c>
      <c r="J217" s="13" t="s">
        <v>196</v>
      </c>
      <c r="K217" s="14" t="s">
        <v>464</v>
      </c>
      <c r="L217" s="15" t="s">
        <v>1</v>
      </c>
      <c r="M217" s="14" t="s">
        <v>465</v>
      </c>
      <c r="N217" s="15" t="s">
        <v>1</v>
      </c>
      <c r="O217" s="14" t="s">
        <v>466</v>
      </c>
      <c r="P217" s="15" t="s">
        <v>1</v>
      </c>
      <c r="Q217" s="100" t="s">
        <v>426</v>
      </c>
      <c r="R217" s="13" t="s">
        <v>196</v>
      </c>
      <c r="S217" s="14" t="s">
        <v>467</v>
      </c>
      <c r="T217" s="15" t="s">
        <v>1</v>
      </c>
      <c r="U217" s="14" t="s">
        <v>468</v>
      </c>
      <c r="V217" s="15" t="s">
        <v>1</v>
      </c>
      <c r="W217" s="14" t="s">
        <v>469</v>
      </c>
      <c r="X217" s="15" t="s">
        <v>1</v>
      </c>
      <c r="Y217" s="100" t="s">
        <v>426</v>
      </c>
      <c r="Z217" s="13" t="s">
        <v>196</v>
      </c>
      <c r="AA217" s="14" t="s">
        <v>470</v>
      </c>
      <c r="AB217" s="15" t="s">
        <v>1</v>
      </c>
      <c r="AC217" s="14" t="s">
        <v>471</v>
      </c>
      <c r="AD217" s="15" t="s">
        <v>1</v>
      </c>
      <c r="AE217" s="14" t="s">
        <v>472</v>
      </c>
      <c r="AF217" s="15" t="s">
        <v>1</v>
      </c>
      <c r="AG217" s="100" t="s">
        <v>426</v>
      </c>
      <c r="AH217" s="13" t="s">
        <v>196</v>
      </c>
    </row>
    <row r="218" spans="1:34" ht="16.5" thickTop="1" x14ac:dyDescent="0.25">
      <c r="A218" s="88" t="s">
        <v>8</v>
      </c>
      <c r="B218" s="604">
        <f>'UBS Vila Maria P Gnecco'!B9</f>
        <v>576</v>
      </c>
      <c r="C218" s="105">
        <f>'UBS Vila Maria P Gnecco'!C9</f>
        <v>333</v>
      </c>
      <c r="D218" s="19">
        <f t="shared" ref="D218:D223" si="528">C218/$B218</f>
        <v>0.578125</v>
      </c>
      <c r="E218" s="105">
        <f>'UBS Vila Maria P Gnecco'!D9</f>
        <v>363</v>
      </c>
      <c r="F218" s="19">
        <f t="shared" ref="F218:F223" si="529">E218/$B218</f>
        <v>0.63020833333333337</v>
      </c>
      <c r="G218" s="105">
        <f>'UBS Vila Maria P Gnecco'!E9</f>
        <v>337</v>
      </c>
      <c r="H218" s="19">
        <f t="shared" ref="H218:L223" si="530">G218/$B218</f>
        <v>0.58506944444444442</v>
      </c>
      <c r="I218" s="77">
        <f t="shared" ref="I218:I223" si="531">SUM(C218,E218,G218)</f>
        <v>1033</v>
      </c>
      <c r="J218" s="643">
        <f t="shared" ref="J218:J223" si="532">I218/($B218*3)</f>
        <v>0.59780092592592593</v>
      </c>
      <c r="K218" s="658">
        <f>'UBS Vila Maria P Gnecco'!F9</f>
        <v>74</v>
      </c>
      <c r="L218" s="625">
        <f t="shared" si="530"/>
        <v>0.12847222222222221</v>
      </c>
      <c r="M218" s="658">
        <f>'UBS Vila Maria P Gnecco'!G9</f>
        <v>60</v>
      </c>
      <c r="N218" s="625">
        <f t="shared" ref="N218:N223" si="533">M218/$B218</f>
        <v>0.10416666666666667</v>
      </c>
      <c r="O218" s="658">
        <f>'UBS Vila Maria P Gnecco'!H9</f>
        <v>37</v>
      </c>
      <c r="P218" s="625">
        <f t="shared" ref="P218:P223" si="534">O218/$B218</f>
        <v>6.4236111111111105E-2</v>
      </c>
      <c r="Q218" s="77">
        <f t="shared" ref="Q218:Q223" si="535">SUM(K218,M218,O218)</f>
        <v>171</v>
      </c>
      <c r="R218" s="643">
        <f t="shared" ref="R218:R223" si="536">Q218/($B218*3)</f>
        <v>9.8958333333333329E-2</v>
      </c>
      <c r="S218" s="658">
        <f>'UBS Vila Maria P Gnecco'!I9</f>
        <v>66</v>
      </c>
      <c r="T218" s="625">
        <f t="shared" ref="T218:T223" si="537">S218/$B218</f>
        <v>0.11458333333333333</v>
      </c>
      <c r="U218" s="658">
        <f>'UBS Vila Maria P Gnecco'!J9</f>
        <v>117</v>
      </c>
      <c r="V218" s="625">
        <f t="shared" ref="V218:V223" si="538">U218/$B218</f>
        <v>0.203125</v>
      </c>
      <c r="W218" s="658">
        <f>'UBS Vila Maria P Gnecco'!K9</f>
        <v>217</v>
      </c>
      <c r="X218" s="625">
        <f t="shared" ref="X218:X223" si="539">W218/$B218</f>
        <v>0.3767361111111111</v>
      </c>
      <c r="Y218" s="77">
        <f t="shared" ref="Y218:Y223" si="540">SUM(S218,U218,W218)</f>
        <v>400</v>
      </c>
      <c r="Z218" s="643">
        <f t="shared" ref="Z218:Z223" si="541">Y218/($B218*3)</f>
        <v>0.23148148148148148</v>
      </c>
      <c r="AA218" s="658">
        <f>'UBS Vila Maria P Gnecco'!L9</f>
        <v>261</v>
      </c>
      <c r="AB218" s="625">
        <f t="shared" ref="AB218:AB223" si="542">AA218/$B218</f>
        <v>0.453125</v>
      </c>
      <c r="AC218" s="658">
        <f>'UBS Vila Maria P Gnecco'!M9</f>
        <v>299</v>
      </c>
      <c r="AD218" s="625">
        <f t="shared" ref="AD218:AD223" si="543">AC218/$B218</f>
        <v>0.51909722222222221</v>
      </c>
      <c r="AE218" s="658">
        <f>'UBS Vila Maria P Gnecco'!N9</f>
        <v>204</v>
      </c>
      <c r="AF218" s="625">
        <f t="shared" ref="AF218:AF223" si="544">AE218/$B218</f>
        <v>0.35416666666666669</v>
      </c>
      <c r="AG218" s="77">
        <f t="shared" ref="AG218:AG223" si="545">SUM(AA218,AC218,AE218)</f>
        <v>764</v>
      </c>
      <c r="AH218" s="643">
        <f t="shared" ref="AH218:AH223" si="546">AG218/($B218*3)</f>
        <v>0.44212962962962965</v>
      </c>
    </row>
    <row r="219" spans="1:34" x14ac:dyDescent="0.25">
      <c r="A219" s="88" t="s">
        <v>9</v>
      </c>
      <c r="B219" s="605">
        <f>'UBS Vila Maria P Gnecco'!B10</f>
        <v>2016</v>
      </c>
      <c r="C219" s="106">
        <f>'UBS Vila Maria P Gnecco'!C10</f>
        <v>615</v>
      </c>
      <c r="D219" s="117">
        <f t="shared" si="528"/>
        <v>0.30505952380952384</v>
      </c>
      <c r="E219" s="106">
        <f>'UBS Vila Maria P Gnecco'!D10</f>
        <v>686</v>
      </c>
      <c r="F219" s="117">
        <f t="shared" si="529"/>
        <v>0.34027777777777779</v>
      </c>
      <c r="G219" s="106">
        <f>'UBS Vila Maria P Gnecco'!E10</f>
        <v>541</v>
      </c>
      <c r="H219" s="117">
        <f t="shared" si="530"/>
        <v>0.26835317460317459</v>
      </c>
      <c r="I219" s="108">
        <f t="shared" si="531"/>
        <v>1842</v>
      </c>
      <c r="J219" s="641">
        <f t="shared" si="532"/>
        <v>0.30456349206349204</v>
      </c>
      <c r="K219" s="659">
        <f>'UBS Vila Maria P Gnecco'!F10</f>
        <v>54</v>
      </c>
      <c r="L219" s="623">
        <f t="shared" si="530"/>
        <v>2.6785714285714284E-2</v>
      </c>
      <c r="M219" s="659">
        <f>'UBS Vila Maria P Gnecco'!G10</f>
        <v>25</v>
      </c>
      <c r="N219" s="623">
        <f t="shared" si="533"/>
        <v>1.240079365079365E-2</v>
      </c>
      <c r="O219" s="659">
        <f>'UBS Vila Maria P Gnecco'!H10</f>
        <v>3</v>
      </c>
      <c r="P219" s="623">
        <f t="shared" si="534"/>
        <v>1.488095238095238E-3</v>
      </c>
      <c r="Q219" s="108">
        <f t="shared" si="535"/>
        <v>82</v>
      </c>
      <c r="R219" s="641">
        <f t="shared" si="536"/>
        <v>1.3558201058201057E-2</v>
      </c>
      <c r="S219" s="659">
        <f>'UBS Vila Maria P Gnecco'!I10</f>
        <v>2</v>
      </c>
      <c r="T219" s="623">
        <f t="shared" si="537"/>
        <v>9.9206349206349201E-4</v>
      </c>
      <c r="U219" s="659">
        <f>'UBS Vila Maria P Gnecco'!J10</f>
        <v>73</v>
      </c>
      <c r="V219" s="623">
        <f t="shared" si="538"/>
        <v>3.6210317460317464E-2</v>
      </c>
      <c r="W219" s="659">
        <f>'UBS Vila Maria P Gnecco'!K10</f>
        <v>271</v>
      </c>
      <c r="X219" s="623">
        <f t="shared" si="539"/>
        <v>0.13442460317460317</v>
      </c>
      <c r="Y219" s="108">
        <f t="shared" si="540"/>
        <v>346</v>
      </c>
      <c r="Z219" s="641">
        <f t="shared" si="541"/>
        <v>5.7208994708994709E-2</v>
      </c>
      <c r="AA219" s="659">
        <f>'UBS Vila Maria P Gnecco'!L10</f>
        <v>516</v>
      </c>
      <c r="AB219" s="623">
        <f t="shared" si="542"/>
        <v>0.25595238095238093</v>
      </c>
      <c r="AC219" s="659">
        <f>'UBS Vila Maria P Gnecco'!M10</f>
        <v>535</v>
      </c>
      <c r="AD219" s="623">
        <f t="shared" si="543"/>
        <v>0.26537698412698413</v>
      </c>
      <c r="AE219" s="659">
        <f>'UBS Vila Maria P Gnecco'!N10</f>
        <v>449</v>
      </c>
      <c r="AF219" s="623">
        <f t="shared" si="544"/>
        <v>0.22271825396825398</v>
      </c>
      <c r="AG219" s="108">
        <f t="shared" si="545"/>
        <v>1500</v>
      </c>
      <c r="AH219" s="641">
        <f t="shared" si="546"/>
        <v>0.24801587301587302</v>
      </c>
    </row>
    <row r="220" spans="1:34" x14ac:dyDescent="0.25">
      <c r="A220" s="88" t="s">
        <v>10</v>
      </c>
      <c r="B220" s="605">
        <f>'UBS Vila Maria P Gnecco'!B11</f>
        <v>789</v>
      </c>
      <c r="C220" s="106">
        <f>'UBS Vila Maria P Gnecco'!C11</f>
        <v>498</v>
      </c>
      <c r="D220" s="117">
        <f t="shared" si="528"/>
        <v>0.63117870722433456</v>
      </c>
      <c r="E220" s="106">
        <f>'UBS Vila Maria P Gnecco'!D11</f>
        <v>605</v>
      </c>
      <c r="F220" s="117">
        <f t="shared" si="529"/>
        <v>0.76679340937896068</v>
      </c>
      <c r="G220" s="106">
        <f>'UBS Vila Maria P Gnecco'!E11</f>
        <v>777</v>
      </c>
      <c r="H220" s="117">
        <f t="shared" si="530"/>
        <v>0.98479087452471481</v>
      </c>
      <c r="I220" s="108">
        <f t="shared" si="531"/>
        <v>1880</v>
      </c>
      <c r="J220" s="641">
        <f t="shared" si="532"/>
        <v>0.79425433037600335</v>
      </c>
      <c r="K220" s="659">
        <f>'UBS Vila Maria P Gnecco'!F11</f>
        <v>546</v>
      </c>
      <c r="L220" s="623">
        <f t="shared" si="530"/>
        <v>0.69201520912547532</v>
      </c>
      <c r="M220" s="659">
        <f>'UBS Vila Maria P Gnecco'!G11</f>
        <v>632</v>
      </c>
      <c r="N220" s="623">
        <f t="shared" si="533"/>
        <v>0.80101394169835238</v>
      </c>
      <c r="O220" s="659">
        <f>'UBS Vila Maria P Gnecco'!H11</f>
        <v>722</v>
      </c>
      <c r="P220" s="623">
        <f t="shared" si="534"/>
        <v>0.91508238276299114</v>
      </c>
      <c r="Q220" s="108">
        <f t="shared" si="535"/>
        <v>1900</v>
      </c>
      <c r="R220" s="641">
        <f t="shared" si="536"/>
        <v>0.80270384452893961</v>
      </c>
      <c r="S220" s="659">
        <f>'UBS Vila Maria P Gnecco'!I11</f>
        <v>726</v>
      </c>
      <c r="T220" s="623">
        <f t="shared" si="537"/>
        <v>0.92015209125475284</v>
      </c>
      <c r="U220" s="659">
        <f>'UBS Vila Maria P Gnecco'!J11</f>
        <v>805</v>
      </c>
      <c r="V220" s="623">
        <f t="shared" si="538"/>
        <v>1.020278833967047</v>
      </c>
      <c r="W220" s="659">
        <f>'UBS Vila Maria P Gnecco'!K11</f>
        <v>521</v>
      </c>
      <c r="X220" s="623">
        <f t="shared" si="539"/>
        <v>0.66032953105196446</v>
      </c>
      <c r="Y220" s="108">
        <f t="shared" si="540"/>
        <v>2052</v>
      </c>
      <c r="Z220" s="641">
        <f t="shared" si="541"/>
        <v>0.86692015209125473</v>
      </c>
      <c r="AA220" s="659">
        <f>'UBS Vila Maria P Gnecco'!L11</f>
        <v>551</v>
      </c>
      <c r="AB220" s="623">
        <f t="shared" si="542"/>
        <v>0.69835234474017749</v>
      </c>
      <c r="AC220" s="659">
        <f>'UBS Vila Maria P Gnecco'!M11</f>
        <v>692</v>
      </c>
      <c r="AD220" s="623">
        <f t="shared" si="543"/>
        <v>0.87705956907477822</v>
      </c>
      <c r="AE220" s="659">
        <f>'UBS Vila Maria P Gnecco'!N11</f>
        <v>632</v>
      </c>
      <c r="AF220" s="623">
        <f t="shared" si="544"/>
        <v>0.80101394169835238</v>
      </c>
      <c r="AG220" s="108">
        <f t="shared" si="545"/>
        <v>1875</v>
      </c>
      <c r="AH220" s="641">
        <f t="shared" si="546"/>
        <v>0.79214195183776936</v>
      </c>
    </row>
    <row r="221" spans="1:34" x14ac:dyDescent="0.25">
      <c r="A221" s="88" t="s">
        <v>42</v>
      </c>
      <c r="B221" s="605">
        <f>'UBS Vila Maria P Gnecco'!B12</f>
        <v>395</v>
      </c>
      <c r="C221" s="106">
        <f>'UBS Vila Maria P Gnecco'!C12</f>
        <v>179</v>
      </c>
      <c r="D221" s="117">
        <f t="shared" si="528"/>
        <v>0.45316455696202529</v>
      </c>
      <c r="E221" s="106">
        <f>'UBS Vila Maria P Gnecco'!D12</f>
        <v>280</v>
      </c>
      <c r="F221" s="117">
        <f t="shared" si="529"/>
        <v>0.70886075949367089</v>
      </c>
      <c r="G221" s="106">
        <f>'UBS Vila Maria P Gnecco'!E12</f>
        <v>195</v>
      </c>
      <c r="H221" s="117">
        <f t="shared" si="530"/>
        <v>0.49367088607594939</v>
      </c>
      <c r="I221" s="108">
        <f t="shared" si="531"/>
        <v>654</v>
      </c>
      <c r="J221" s="641">
        <f t="shared" si="532"/>
        <v>0.55189873417721524</v>
      </c>
      <c r="K221" s="659">
        <f>'UBS Vila Maria P Gnecco'!F12</f>
        <v>129</v>
      </c>
      <c r="L221" s="623">
        <f t="shared" si="530"/>
        <v>0.32658227848101268</v>
      </c>
      <c r="M221" s="659">
        <f>'UBS Vila Maria P Gnecco'!G12</f>
        <v>180</v>
      </c>
      <c r="N221" s="623">
        <f t="shared" si="533"/>
        <v>0.45569620253164556</v>
      </c>
      <c r="O221" s="659">
        <f>'UBS Vila Maria P Gnecco'!H12</f>
        <v>159</v>
      </c>
      <c r="P221" s="623">
        <f t="shared" si="534"/>
        <v>0.40253164556962023</v>
      </c>
      <c r="Q221" s="108">
        <f t="shared" si="535"/>
        <v>468</v>
      </c>
      <c r="R221" s="641">
        <f t="shared" si="536"/>
        <v>0.39493670886075949</v>
      </c>
      <c r="S221" s="659">
        <f>'UBS Vila Maria P Gnecco'!I12</f>
        <v>146</v>
      </c>
      <c r="T221" s="623">
        <f t="shared" si="537"/>
        <v>0.36962025316455699</v>
      </c>
      <c r="U221" s="659">
        <f>'UBS Vila Maria P Gnecco'!J12</f>
        <v>302</v>
      </c>
      <c r="V221" s="623">
        <f t="shared" si="538"/>
        <v>0.76455696202531642</v>
      </c>
      <c r="W221" s="659">
        <f>'UBS Vila Maria P Gnecco'!K12</f>
        <v>216</v>
      </c>
      <c r="X221" s="623">
        <f t="shared" si="539"/>
        <v>0.54683544303797471</v>
      </c>
      <c r="Y221" s="108">
        <f t="shared" si="540"/>
        <v>664</v>
      </c>
      <c r="Z221" s="641">
        <f t="shared" si="541"/>
        <v>0.56033755274261599</v>
      </c>
      <c r="AA221" s="659">
        <f>'UBS Vila Maria P Gnecco'!L12</f>
        <v>240</v>
      </c>
      <c r="AB221" s="623">
        <f t="shared" si="542"/>
        <v>0.60759493670886078</v>
      </c>
      <c r="AC221" s="659">
        <f>'UBS Vila Maria P Gnecco'!M12</f>
        <v>245</v>
      </c>
      <c r="AD221" s="623">
        <f t="shared" si="543"/>
        <v>0.620253164556962</v>
      </c>
      <c r="AE221" s="659">
        <f>'UBS Vila Maria P Gnecco'!N12</f>
        <v>119</v>
      </c>
      <c r="AF221" s="623">
        <f t="shared" si="544"/>
        <v>0.30126582278481012</v>
      </c>
      <c r="AG221" s="108">
        <f t="shared" si="545"/>
        <v>604</v>
      </c>
      <c r="AH221" s="641">
        <f t="shared" si="546"/>
        <v>0.50970464135021099</v>
      </c>
    </row>
    <row r="222" spans="1:34" x14ac:dyDescent="0.25">
      <c r="A222" s="88" t="s">
        <v>13</v>
      </c>
      <c r="B222" s="605">
        <f>'UBS Vila Maria P Gnecco'!B14</f>
        <v>395</v>
      </c>
      <c r="C222" s="106">
        <f>'UBS Vila Maria P Gnecco'!C14</f>
        <v>162</v>
      </c>
      <c r="D222" s="117">
        <f t="shared" si="528"/>
        <v>0.41012658227848103</v>
      </c>
      <c r="E222" s="106">
        <f>'UBS Vila Maria P Gnecco'!D14</f>
        <v>173</v>
      </c>
      <c r="F222" s="117">
        <f t="shared" si="529"/>
        <v>0.4379746835443038</v>
      </c>
      <c r="G222" s="106">
        <f>'UBS Vila Maria P Gnecco'!E14</f>
        <v>154</v>
      </c>
      <c r="H222" s="117">
        <f t="shared" si="530"/>
        <v>0.38987341772151901</v>
      </c>
      <c r="I222" s="108">
        <f t="shared" si="531"/>
        <v>489</v>
      </c>
      <c r="J222" s="641">
        <f t="shared" si="532"/>
        <v>0.41265822784810124</v>
      </c>
      <c r="K222" s="659">
        <f>'UBS Vila Maria P Gnecco'!F14</f>
        <v>161</v>
      </c>
      <c r="L222" s="623">
        <f t="shared" si="530"/>
        <v>0.40759493670886077</v>
      </c>
      <c r="M222" s="659">
        <f>'UBS Vila Maria P Gnecco'!G14</f>
        <v>154</v>
      </c>
      <c r="N222" s="623">
        <f t="shared" si="533"/>
        <v>0.38987341772151901</v>
      </c>
      <c r="O222" s="659">
        <f>'UBS Vila Maria P Gnecco'!H14</f>
        <v>186</v>
      </c>
      <c r="P222" s="623">
        <f t="shared" si="534"/>
        <v>0.4708860759493671</v>
      </c>
      <c r="Q222" s="108">
        <f t="shared" si="535"/>
        <v>501</v>
      </c>
      <c r="R222" s="641">
        <f t="shared" si="536"/>
        <v>0.42278481012658226</v>
      </c>
      <c r="S222" s="659">
        <f>'UBS Vila Maria P Gnecco'!I14</f>
        <v>247</v>
      </c>
      <c r="T222" s="623">
        <f t="shared" si="537"/>
        <v>0.62531645569620253</v>
      </c>
      <c r="U222" s="659">
        <f>'UBS Vila Maria P Gnecco'!J14</f>
        <v>226</v>
      </c>
      <c r="V222" s="623">
        <f t="shared" si="538"/>
        <v>0.57215189873417727</v>
      </c>
      <c r="W222" s="659">
        <f>'UBS Vila Maria P Gnecco'!K14</f>
        <v>257</v>
      </c>
      <c r="X222" s="623">
        <f t="shared" si="539"/>
        <v>0.65063291139240509</v>
      </c>
      <c r="Y222" s="108">
        <f t="shared" si="540"/>
        <v>730</v>
      </c>
      <c r="Z222" s="641">
        <f t="shared" si="541"/>
        <v>0.61603375527426163</v>
      </c>
      <c r="AA222" s="659">
        <f>'UBS Vila Maria P Gnecco'!L14</f>
        <v>297</v>
      </c>
      <c r="AB222" s="623">
        <f t="shared" si="542"/>
        <v>0.7518987341772152</v>
      </c>
      <c r="AC222" s="659">
        <f>'UBS Vila Maria P Gnecco'!M14</f>
        <v>289</v>
      </c>
      <c r="AD222" s="623">
        <f t="shared" si="543"/>
        <v>0.73164556962025318</v>
      </c>
      <c r="AE222" s="659">
        <f>'UBS Vila Maria P Gnecco'!N14</f>
        <v>275</v>
      </c>
      <c r="AF222" s="623">
        <f t="shared" si="544"/>
        <v>0.69620253164556967</v>
      </c>
      <c r="AG222" s="108">
        <f t="shared" si="545"/>
        <v>861</v>
      </c>
      <c r="AH222" s="641">
        <f t="shared" si="546"/>
        <v>0.72658227848101264</v>
      </c>
    </row>
    <row r="223" spans="1:34" ht="16.5" thickBot="1" x14ac:dyDescent="0.3">
      <c r="A223" s="6" t="s">
        <v>320</v>
      </c>
      <c r="B223" s="671">
        <f>SUM(B218:B222)</f>
        <v>4171</v>
      </c>
      <c r="C223" s="8">
        <f>SUM(C218:C222)</f>
        <v>1787</v>
      </c>
      <c r="D223" s="22">
        <f t="shared" si="528"/>
        <v>0.42843442819467753</v>
      </c>
      <c r="E223" s="8">
        <f>SUM(E218:E222)</f>
        <v>2107</v>
      </c>
      <c r="F223" s="22">
        <f t="shared" si="529"/>
        <v>0.50515463917525771</v>
      </c>
      <c r="G223" s="8">
        <f>SUM(G218:G222)</f>
        <v>2004</v>
      </c>
      <c r="H223" s="22">
        <f t="shared" si="530"/>
        <v>0.48046032126588351</v>
      </c>
      <c r="I223" s="80">
        <f t="shared" si="531"/>
        <v>5898</v>
      </c>
      <c r="J223" s="670">
        <f t="shared" si="532"/>
        <v>0.47134979621193956</v>
      </c>
      <c r="K223" s="654">
        <f>SUM(K218:K222)</f>
        <v>964</v>
      </c>
      <c r="L223" s="669">
        <f t="shared" si="530"/>
        <v>0.23111963557899784</v>
      </c>
      <c r="M223" s="654">
        <f t="shared" ref="M223" si="547">SUM(M218:M222)</f>
        <v>1051</v>
      </c>
      <c r="N223" s="669">
        <f t="shared" si="533"/>
        <v>0.25197794293934306</v>
      </c>
      <c r="O223" s="654">
        <f t="shared" ref="O223" si="548">SUM(O218:O222)</f>
        <v>1107</v>
      </c>
      <c r="P223" s="669">
        <f t="shared" si="534"/>
        <v>0.26540397986094461</v>
      </c>
      <c r="Q223" s="80">
        <f t="shared" si="535"/>
        <v>3122</v>
      </c>
      <c r="R223" s="670">
        <f t="shared" si="536"/>
        <v>0.24950051945976184</v>
      </c>
      <c r="S223" s="654">
        <f>SUM(S218:S222)</f>
        <v>1187</v>
      </c>
      <c r="T223" s="669">
        <f t="shared" si="537"/>
        <v>0.28458403260608967</v>
      </c>
      <c r="U223" s="654">
        <f t="shared" ref="U223" si="549">SUM(U218:U222)</f>
        <v>1523</v>
      </c>
      <c r="V223" s="669">
        <f t="shared" si="538"/>
        <v>0.36514025413569889</v>
      </c>
      <c r="W223" s="654">
        <f t="shared" ref="W223" si="550">SUM(W218:W222)</f>
        <v>1482</v>
      </c>
      <c r="X223" s="669">
        <f t="shared" si="539"/>
        <v>0.35531047710381203</v>
      </c>
      <c r="Y223" s="80">
        <f t="shared" si="540"/>
        <v>4192</v>
      </c>
      <c r="Z223" s="670">
        <f t="shared" si="541"/>
        <v>0.33501158794853353</v>
      </c>
      <c r="AA223" s="654">
        <f>SUM(AA218:AA222)</f>
        <v>1865</v>
      </c>
      <c r="AB223" s="669">
        <f t="shared" si="542"/>
        <v>0.44713497962119397</v>
      </c>
      <c r="AC223" s="654">
        <f t="shared" ref="AC223" si="551">SUM(AC218:AC222)</f>
        <v>2060</v>
      </c>
      <c r="AD223" s="669">
        <f t="shared" si="543"/>
        <v>0.493886358187485</v>
      </c>
      <c r="AE223" s="654">
        <f t="shared" ref="AE223" si="552">SUM(AE218:AE222)</f>
        <v>1679</v>
      </c>
      <c r="AF223" s="669">
        <f t="shared" si="544"/>
        <v>0.40254135698873172</v>
      </c>
      <c r="AG223" s="80">
        <f t="shared" si="545"/>
        <v>5604</v>
      </c>
      <c r="AH223" s="670">
        <f t="shared" si="546"/>
        <v>0.4478542315991369</v>
      </c>
    </row>
    <row r="225" spans="1:34" x14ac:dyDescent="0.25">
      <c r="A225" s="1301" t="s">
        <v>492</v>
      </c>
      <c r="B225" s="1241"/>
      <c r="C225" s="1241"/>
      <c r="D225" s="1241"/>
      <c r="E225" s="1241"/>
      <c r="F225" s="1241"/>
      <c r="G225" s="1241"/>
      <c r="H225" s="1241"/>
      <c r="I225" s="1241"/>
      <c r="J225" s="1241"/>
      <c r="K225" s="1241"/>
      <c r="L225" s="1241"/>
      <c r="M225" s="1241"/>
      <c r="N225" s="1241"/>
      <c r="O225" s="1241"/>
      <c r="P225" s="1241"/>
      <c r="Q225" s="1241"/>
      <c r="R225" s="1241"/>
      <c r="S225" s="1241"/>
      <c r="T225" s="1241"/>
      <c r="U225" s="1241"/>
      <c r="V225" s="1241"/>
      <c r="W225" s="1241"/>
      <c r="X225" s="1241"/>
      <c r="Y225" s="1241"/>
      <c r="Z225" s="1241"/>
    </row>
    <row r="226" spans="1:34" ht="24.75" thickBot="1" x14ac:dyDescent="0.3">
      <c r="A226" s="14" t="s">
        <v>14</v>
      </c>
      <c r="B226" s="12" t="s">
        <v>164</v>
      </c>
      <c r="C226" s="14" t="s">
        <v>461</v>
      </c>
      <c r="D226" s="15" t="s">
        <v>1</v>
      </c>
      <c r="E226" s="14" t="s">
        <v>462</v>
      </c>
      <c r="F226" s="15" t="s">
        <v>1</v>
      </c>
      <c r="G226" s="14" t="s">
        <v>463</v>
      </c>
      <c r="H226" s="15" t="s">
        <v>1</v>
      </c>
      <c r="I226" s="100" t="s">
        <v>426</v>
      </c>
      <c r="J226" s="13" t="s">
        <v>196</v>
      </c>
      <c r="K226" s="14" t="s">
        <v>464</v>
      </c>
      <c r="L226" s="15" t="s">
        <v>1</v>
      </c>
      <c r="M226" s="14" t="s">
        <v>465</v>
      </c>
      <c r="N226" s="15" t="s">
        <v>1</v>
      </c>
      <c r="O226" s="14" t="s">
        <v>466</v>
      </c>
      <c r="P226" s="15" t="s">
        <v>1</v>
      </c>
      <c r="Q226" s="100" t="s">
        <v>426</v>
      </c>
      <c r="R226" s="13" t="s">
        <v>196</v>
      </c>
      <c r="S226" s="14" t="s">
        <v>467</v>
      </c>
      <c r="T226" s="15" t="s">
        <v>1</v>
      </c>
      <c r="U226" s="14" t="s">
        <v>468</v>
      </c>
      <c r="V226" s="15" t="s">
        <v>1</v>
      </c>
      <c r="W226" s="14" t="s">
        <v>469</v>
      </c>
      <c r="X226" s="15" t="s">
        <v>1</v>
      </c>
      <c r="Y226" s="100" t="s">
        <v>426</v>
      </c>
      <c r="Z226" s="13" t="s">
        <v>196</v>
      </c>
      <c r="AA226" s="14" t="s">
        <v>470</v>
      </c>
      <c r="AB226" s="15" t="s">
        <v>1</v>
      </c>
      <c r="AC226" s="14" t="s">
        <v>471</v>
      </c>
      <c r="AD226" s="15" t="s">
        <v>1</v>
      </c>
      <c r="AE226" s="14" t="s">
        <v>472</v>
      </c>
      <c r="AF226" s="15" t="s">
        <v>1</v>
      </c>
      <c r="AG226" s="100" t="s">
        <v>426</v>
      </c>
      <c r="AH226" s="13" t="s">
        <v>196</v>
      </c>
    </row>
    <row r="227" spans="1:34" ht="16.5" thickTop="1" x14ac:dyDescent="0.25">
      <c r="A227" s="88" t="s">
        <v>10</v>
      </c>
      <c r="B227" s="605">
        <f>'UBS Jardim Julieta'!B9</f>
        <v>789</v>
      </c>
      <c r="C227" s="106">
        <f>'UBS Jardim Julieta'!C9</f>
        <v>331</v>
      </c>
      <c r="D227" s="117">
        <f t="shared" ref="D227:D230" si="553">C227/$B227</f>
        <v>0.41951837769328265</v>
      </c>
      <c r="E227" s="106">
        <f>'UBS Jardim Julieta'!D9</f>
        <v>54</v>
      </c>
      <c r="F227" s="117">
        <f t="shared" ref="F227:F230" si="554">E227/$B227</f>
        <v>6.8441064638783272E-2</v>
      </c>
      <c r="G227" s="106">
        <f>'UBS Jardim Julieta'!E9</f>
        <v>80</v>
      </c>
      <c r="H227" s="117">
        <f t="shared" ref="H227:L230" si="555">G227/$B227</f>
        <v>0.10139416983523447</v>
      </c>
      <c r="I227" s="108">
        <f>SUM(C227,E227,G227)</f>
        <v>465</v>
      </c>
      <c r="J227" s="641">
        <f>I227/($B227*3)</f>
        <v>0.1964512040557668</v>
      </c>
      <c r="K227" s="659">
        <f>'UBS Jardim Julieta'!F9</f>
        <v>142</v>
      </c>
      <c r="L227" s="623">
        <f t="shared" si="555"/>
        <v>0.17997465145754118</v>
      </c>
      <c r="M227" s="659">
        <f>'UBS Jardim Julieta'!G9</f>
        <v>283</v>
      </c>
      <c r="N227" s="623">
        <f t="shared" ref="N227:N230" si="556">M227/$B227</f>
        <v>0.35868187579214195</v>
      </c>
      <c r="O227" s="659">
        <f>'UBS Jardim Julieta'!H9</f>
        <v>275</v>
      </c>
      <c r="P227" s="623">
        <f t="shared" ref="P227:P230" si="557">O227/$B227</f>
        <v>0.3485424588086185</v>
      </c>
      <c r="Q227" s="108">
        <f>SUM(K227,M227,O227)</f>
        <v>700</v>
      </c>
      <c r="R227" s="641">
        <f>Q227/($B227*3)</f>
        <v>0.2957329953527672</v>
      </c>
      <c r="S227" s="659">
        <f>'UBS Jardim Julieta'!I9</f>
        <v>244</v>
      </c>
      <c r="T227" s="623">
        <f t="shared" ref="T227:T230" si="558">S227/$B227</f>
        <v>0.30925221799746516</v>
      </c>
      <c r="U227" s="659">
        <f>'UBS Jardim Julieta'!J9</f>
        <v>319</v>
      </c>
      <c r="V227" s="623">
        <f t="shared" ref="V227:V230" si="559">U227/$B227</f>
        <v>0.40430925221799746</v>
      </c>
      <c r="W227" s="659">
        <f>'UBS Jardim Julieta'!K9</f>
        <v>117</v>
      </c>
      <c r="X227" s="623">
        <f t="shared" ref="X227:X230" si="560">W227/$B227</f>
        <v>0.14828897338403041</v>
      </c>
      <c r="Y227" s="108">
        <f>SUM(S227,U227,W227)</f>
        <v>680</v>
      </c>
      <c r="Z227" s="641">
        <f>Y227/($B227*3)</f>
        <v>0.28728348119983099</v>
      </c>
      <c r="AA227" s="659">
        <f>'UBS Jardim Julieta'!L9</f>
        <v>226</v>
      </c>
      <c r="AB227" s="623">
        <f t="shared" ref="AB227:AB230" si="561">AA227/$B227</f>
        <v>0.28643852978453738</v>
      </c>
      <c r="AC227" s="659">
        <f>'UBS Jardim Julieta'!M9</f>
        <v>328</v>
      </c>
      <c r="AD227" s="623">
        <f t="shared" ref="AD227:AD230" si="562">AC227/$B227</f>
        <v>0.41571609632446133</v>
      </c>
      <c r="AE227" s="659">
        <f>'UBS Jardim Julieta'!N9</f>
        <v>352</v>
      </c>
      <c r="AF227" s="623">
        <f t="shared" ref="AF227:AF230" si="563">AE227/$B227</f>
        <v>0.44613434727503171</v>
      </c>
      <c r="AG227" s="108">
        <f>SUM(AA227,AC227,AE227)</f>
        <v>906</v>
      </c>
      <c r="AH227" s="641">
        <f>AG227/($B227*3)</f>
        <v>0.38276299112801015</v>
      </c>
    </row>
    <row r="228" spans="1:34" x14ac:dyDescent="0.25">
      <c r="A228" s="88" t="s">
        <v>42</v>
      </c>
      <c r="B228" s="605">
        <f>'UBS Jardim Julieta'!B10</f>
        <v>395</v>
      </c>
      <c r="C228" s="106">
        <f>'UBS Jardim Julieta'!C10</f>
        <v>214</v>
      </c>
      <c r="D228" s="117">
        <f t="shared" si="553"/>
        <v>0.54177215189873418</v>
      </c>
      <c r="E228" s="106">
        <f>'UBS Jardim Julieta'!D10</f>
        <v>224</v>
      </c>
      <c r="F228" s="117">
        <f t="shared" si="554"/>
        <v>0.56708860759493673</v>
      </c>
      <c r="G228" s="106">
        <f>'UBS Jardim Julieta'!E10</f>
        <v>195</v>
      </c>
      <c r="H228" s="117">
        <f t="shared" si="555"/>
        <v>0.49367088607594939</v>
      </c>
      <c r="I228" s="108">
        <f>SUM(C228,E228,G228)</f>
        <v>633</v>
      </c>
      <c r="J228" s="641">
        <f>I228/($B228*3)</f>
        <v>0.53417721518987338</v>
      </c>
      <c r="K228" s="659">
        <f>'UBS Jardim Julieta'!F10</f>
        <v>170</v>
      </c>
      <c r="L228" s="623">
        <f t="shared" si="555"/>
        <v>0.43037974683544306</v>
      </c>
      <c r="M228" s="659">
        <f>'UBS Jardim Julieta'!G10</f>
        <v>159</v>
      </c>
      <c r="N228" s="623">
        <f t="shared" si="556"/>
        <v>0.40253164556962023</v>
      </c>
      <c r="O228" s="659">
        <f>'UBS Jardim Julieta'!H10</f>
        <v>166</v>
      </c>
      <c r="P228" s="623">
        <f t="shared" si="557"/>
        <v>0.42025316455696204</v>
      </c>
      <c r="Q228" s="108">
        <f>SUM(K228,M228,O228)</f>
        <v>495</v>
      </c>
      <c r="R228" s="641">
        <f>Q228/($B228*3)</f>
        <v>0.41772151898734178</v>
      </c>
      <c r="S228" s="659">
        <f>'UBS Jardim Julieta'!I10</f>
        <v>190</v>
      </c>
      <c r="T228" s="623">
        <f t="shared" si="558"/>
        <v>0.48101265822784811</v>
      </c>
      <c r="U228" s="659">
        <f>'UBS Jardim Julieta'!J10</f>
        <v>107</v>
      </c>
      <c r="V228" s="623">
        <f t="shared" si="559"/>
        <v>0.27088607594936709</v>
      </c>
      <c r="W228" s="659">
        <f>'UBS Jardim Julieta'!K10</f>
        <v>187</v>
      </c>
      <c r="X228" s="623">
        <f t="shared" si="560"/>
        <v>0.47341772151898737</v>
      </c>
      <c r="Y228" s="108">
        <f>SUM(S228,U228,W228)</f>
        <v>484</v>
      </c>
      <c r="Z228" s="641">
        <f>Y228/($B228*3)</f>
        <v>0.40843881856540082</v>
      </c>
      <c r="AA228" s="659">
        <f>'UBS Jardim Julieta'!L10</f>
        <v>211</v>
      </c>
      <c r="AB228" s="623">
        <f t="shared" si="561"/>
        <v>0.53417721518987338</v>
      </c>
      <c r="AC228" s="659">
        <f>'UBS Jardim Julieta'!M10</f>
        <v>184</v>
      </c>
      <c r="AD228" s="623">
        <f t="shared" si="562"/>
        <v>0.46582278481012657</v>
      </c>
      <c r="AE228" s="659">
        <f>'UBS Jardim Julieta'!N10</f>
        <v>292</v>
      </c>
      <c r="AF228" s="623">
        <f t="shared" si="563"/>
        <v>0.73924050632911398</v>
      </c>
      <c r="AG228" s="108">
        <f>SUM(AA228,AC228,AE228)</f>
        <v>687</v>
      </c>
      <c r="AH228" s="641">
        <f>AG228/($B228*3)</f>
        <v>0.57974683544303796</v>
      </c>
    </row>
    <row r="229" spans="1:34" ht="16.5" thickBot="1" x14ac:dyDescent="0.3">
      <c r="A229" s="110" t="s">
        <v>13</v>
      </c>
      <c r="B229" s="605">
        <f>'UBS Jardim Julieta'!B11</f>
        <v>395</v>
      </c>
      <c r="C229" s="111">
        <f>'UBS Jardim Julieta'!C11</f>
        <v>222</v>
      </c>
      <c r="D229" s="121">
        <f t="shared" si="553"/>
        <v>0.5620253164556962</v>
      </c>
      <c r="E229" s="111">
        <f>'UBS Jardim Julieta'!D11</f>
        <v>157</v>
      </c>
      <c r="F229" s="121">
        <f t="shared" si="554"/>
        <v>0.39746835443037976</v>
      </c>
      <c r="G229" s="111">
        <f>'UBS Jardim Julieta'!E11</f>
        <v>109</v>
      </c>
      <c r="H229" s="121">
        <f t="shared" si="555"/>
        <v>0.27594936708860762</v>
      </c>
      <c r="I229" s="113">
        <f>SUM(C229,E229,G229)</f>
        <v>488</v>
      </c>
      <c r="J229" s="642">
        <f>I229/($B229*3)</f>
        <v>0.41181434599156119</v>
      </c>
      <c r="K229" s="660">
        <f>'UBS Jardim Julieta'!F11</f>
        <v>90</v>
      </c>
      <c r="L229" s="624">
        <f t="shared" si="555"/>
        <v>0.22784810126582278</v>
      </c>
      <c r="M229" s="660">
        <f>'UBS Jardim Julieta'!G11</f>
        <v>91</v>
      </c>
      <c r="N229" s="624">
        <f t="shared" si="556"/>
        <v>0.23037974683544304</v>
      </c>
      <c r="O229" s="660">
        <f>'UBS Jardim Julieta'!H11</f>
        <v>109</v>
      </c>
      <c r="P229" s="624">
        <f t="shared" si="557"/>
        <v>0.27594936708860762</v>
      </c>
      <c r="Q229" s="113">
        <f>SUM(K229,M229,O229)</f>
        <v>290</v>
      </c>
      <c r="R229" s="642">
        <f>Q229/($B229*3)</f>
        <v>0.24472573839662448</v>
      </c>
      <c r="S229" s="660">
        <f>'UBS Jardim Julieta'!I11</f>
        <v>123</v>
      </c>
      <c r="T229" s="624">
        <f t="shared" si="558"/>
        <v>0.31139240506329113</v>
      </c>
      <c r="U229" s="660">
        <f>'UBS Jardim Julieta'!J11</f>
        <v>117</v>
      </c>
      <c r="V229" s="624">
        <f t="shared" si="559"/>
        <v>0.29620253164556964</v>
      </c>
      <c r="W229" s="660">
        <f>'UBS Jardim Julieta'!K11</f>
        <v>76</v>
      </c>
      <c r="X229" s="624">
        <f t="shared" si="560"/>
        <v>0.19240506329113924</v>
      </c>
      <c r="Y229" s="113">
        <f>SUM(S229,U229,W229)</f>
        <v>316</v>
      </c>
      <c r="Z229" s="642">
        <f>Y229/($B229*3)</f>
        <v>0.26666666666666666</v>
      </c>
      <c r="AA229" s="660">
        <f>'UBS Jardim Julieta'!L11</f>
        <v>125</v>
      </c>
      <c r="AB229" s="624">
        <f t="shared" si="561"/>
        <v>0.31645569620253167</v>
      </c>
      <c r="AC229" s="660">
        <f>'UBS Jardim Julieta'!M11</f>
        <v>167</v>
      </c>
      <c r="AD229" s="624">
        <f t="shared" si="562"/>
        <v>0.42278481012658226</v>
      </c>
      <c r="AE229" s="660">
        <f>'UBS Jardim Julieta'!N11</f>
        <v>276</v>
      </c>
      <c r="AF229" s="624">
        <f t="shared" si="563"/>
        <v>0.69873417721518982</v>
      </c>
      <c r="AG229" s="113">
        <f>SUM(AA229,AC229,AE229)</f>
        <v>568</v>
      </c>
      <c r="AH229" s="642">
        <f>AG229/($B229*3)</f>
        <v>0.47932489451476795</v>
      </c>
    </row>
    <row r="230" spans="1:34" ht="16.5" thickBot="1" x14ac:dyDescent="0.3">
      <c r="A230" s="6" t="s">
        <v>347</v>
      </c>
      <c r="B230" s="671">
        <f>SUM(B227:B229)</f>
        <v>1579</v>
      </c>
      <c r="C230" s="8">
        <f>SUM(C227:C229)</f>
        <v>767</v>
      </c>
      <c r="D230" s="22">
        <f t="shared" si="553"/>
        <v>0.48575047498416718</v>
      </c>
      <c r="E230" s="8">
        <f>SUM(E227:E229)</f>
        <v>435</v>
      </c>
      <c r="F230" s="22">
        <f t="shared" si="554"/>
        <v>0.27549081697276756</v>
      </c>
      <c r="G230" s="8">
        <f>SUM(G227:G229)</f>
        <v>384</v>
      </c>
      <c r="H230" s="22">
        <f t="shared" si="555"/>
        <v>0.24319189360354654</v>
      </c>
      <c r="I230" s="80">
        <f>SUM(C230,E230,G230)</f>
        <v>1586</v>
      </c>
      <c r="J230" s="670">
        <f>I230/($B230*3)</f>
        <v>0.3348110618534938</v>
      </c>
      <c r="K230" s="654">
        <f>SUM(K227:K229)</f>
        <v>402</v>
      </c>
      <c r="L230" s="669">
        <f t="shared" si="555"/>
        <v>0.25459151361621279</v>
      </c>
      <c r="M230" s="654">
        <f t="shared" ref="M230" si="564">SUM(M227:M229)</f>
        <v>533</v>
      </c>
      <c r="N230" s="669">
        <f t="shared" si="556"/>
        <v>0.33755541481950602</v>
      </c>
      <c r="O230" s="654">
        <f t="shared" ref="O230" si="565">SUM(O227:O229)</f>
        <v>550</v>
      </c>
      <c r="P230" s="669">
        <f t="shared" si="557"/>
        <v>0.34832172260924638</v>
      </c>
      <c r="Q230" s="80">
        <f>SUM(K230,M230,O230)</f>
        <v>1485</v>
      </c>
      <c r="R230" s="670">
        <f>Q230/($B230*3)</f>
        <v>0.31348955034832171</v>
      </c>
      <c r="S230" s="654">
        <f>SUM(S227:S229)</f>
        <v>557</v>
      </c>
      <c r="T230" s="669">
        <f t="shared" si="558"/>
        <v>0.35275490816972765</v>
      </c>
      <c r="U230" s="654">
        <f t="shared" ref="U230" si="566">SUM(U227:U229)</f>
        <v>543</v>
      </c>
      <c r="V230" s="669">
        <f t="shared" si="559"/>
        <v>0.34388853704876504</v>
      </c>
      <c r="W230" s="654">
        <f t="shared" ref="W230" si="567">SUM(W227:W229)</f>
        <v>380</v>
      </c>
      <c r="X230" s="669">
        <f t="shared" si="560"/>
        <v>0.24065864471184295</v>
      </c>
      <c r="Y230" s="80">
        <f>SUM(S230,U230,W230)</f>
        <v>1480</v>
      </c>
      <c r="Z230" s="670">
        <f>Y230/($B230*3)</f>
        <v>0.31243402997677855</v>
      </c>
      <c r="AA230" s="654">
        <f>SUM(AA227:AA229)</f>
        <v>562</v>
      </c>
      <c r="AB230" s="669">
        <f t="shared" si="561"/>
        <v>0.35592146928435719</v>
      </c>
      <c r="AC230" s="654">
        <f t="shared" ref="AC230" si="568">SUM(AC227:AC229)</f>
        <v>679</v>
      </c>
      <c r="AD230" s="669">
        <f t="shared" si="562"/>
        <v>0.4300189993666878</v>
      </c>
      <c r="AE230" s="654">
        <f t="shared" ref="AE230" si="569">SUM(AE227:AE229)</f>
        <v>920</v>
      </c>
      <c r="AF230" s="669">
        <f t="shared" si="563"/>
        <v>0.5826472450918303</v>
      </c>
      <c r="AG230" s="80">
        <f>SUM(AA230,AC230,AE230)</f>
        <v>2161</v>
      </c>
      <c r="AH230" s="670">
        <f>AG230/($B230*3)</f>
        <v>0.45619590458095843</v>
      </c>
    </row>
    <row r="232" spans="1:34" x14ac:dyDescent="0.25">
      <c r="A232" s="1301" t="s">
        <v>493</v>
      </c>
      <c r="B232" s="1241"/>
      <c r="C232" s="1241"/>
      <c r="D232" s="1241"/>
      <c r="E232" s="1241"/>
      <c r="F232" s="1241"/>
      <c r="G232" s="1241"/>
      <c r="H232" s="1241"/>
      <c r="I232" s="1241"/>
      <c r="J232" s="1241"/>
      <c r="K232" s="1241"/>
      <c r="L232" s="1241"/>
      <c r="M232" s="1241"/>
      <c r="N232" s="1241"/>
      <c r="O232" s="1241"/>
      <c r="P232" s="1241"/>
      <c r="Q232" s="1241"/>
      <c r="R232" s="1241"/>
      <c r="S232" s="1241"/>
      <c r="T232" s="1241"/>
      <c r="U232" s="1241"/>
      <c r="V232" s="1241"/>
      <c r="W232" s="1241"/>
      <c r="X232" s="1241"/>
      <c r="Y232" s="1241"/>
      <c r="Z232" s="1241"/>
    </row>
    <row r="233" spans="1:34" ht="24.75" thickBot="1" x14ac:dyDescent="0.3">
      <c r="A233" s="14" t="s">
        <v>14</v>
      </c>
      <c r="B233" s="12" t="s">
        <v>164</v>
      </c>
      <c r="C233" s="14" t="s">
        <v>461</v>
      </c>
      <c r="D233" s="15" t="s">
        <v>1</v>
      </c>
      <c r="E233" s="14" t="s">
        <v>462</v>
      </c>
      <c r="F233" s="15" t="s">
        <v>1</v>
      </c>
      <c r="G233" s="14" t="s">
        <v>463</v>
      </c>
      <c r="H233" s="15" t="s">
        <v>1</v>
      </c>
      <c r="I233" s="100" t="s">
        <v>426</v>
      </c>
      <c r="J233" s="13" t="s">
        <v>196</v>
      </c>
      <c r="K233" s="14" t="s">
        <v>464</v>
      </c>
      <c r="L233" s="15" t="s">
        <v>1</v>
      </c>
      <c r="M233" s="14" t="s">
        <v>465</v>
      </c>
      <c r="N233" s="15" t="s">
        <v>1</v>
      </c>
      <c r="O233" s="14" t="s">
        <v>466</v>
      </c>
      <c r="P233" s="15" t="s">
        <v>1</v>
      </c>
      <c r="Q233" s="100" t="s">
        <v>426</v>
      </c>
      <c r="R233" s="13" t="s">
        <v>196</v>
      </c>
      <c r="S233" s="14" t="s">
        <v>467</v>
      </c>
      <c r="T233" s="15" t="s">
        <v>1</v>
      </c>
      <c r="U233" s="14" t="s">
        <v>468</v>
      </c>
      <c r="V233" s="15" t="s">
        <v>1</v>
      </c>
      <c r="W233" s="14" t="s">
        <v>469</v>
      </c>
      <c r="X233" s="15" t="s">
        <v>1</v>
      </c>
      <c r="Y233" s="100" t="s">
        <v>426</v>
      </c>
      <c r="Z233" s="13" t="s">
        <v>196</v>
      </c>
      <c r="AA233" s="14" t="s">
        <v>470</v>
      </c>
      <c r="AB233" s="15" t="s">
        <v>1</v>
      </c>
      <c r="AC233" s="14" t="s">
        <v>471</v>
      </c>
      <c r="AD233" s="15" t="s">
        <v>1</v>
      </c>
      <c r="AE233" s="14" t="s">
        <v>472</v>
      </c>
      <c r="AF233" s="15" t="s">
        <v>1</v>
      </c>
      <c r="AG233" s="100" t="s">
        <v>426</v>
      </c>
      <c r="AH233" s="13" t="s">
        <v>196</v>
      </c>
    </row>
    <row r="234" spans="1:34" ht="17.25" thickTop="1" thickBot="1" x14ac:dyDescent="0.3">
      <c r="A234" s="181" t="s">
        <v>135</v>
      </c>
      <c r="B234" s="612">
        <f>'CAPS INF II VM-VG'!B9</f>
        <v>155</v>
      </c>
      <c r="C234" s="183">
        <f>'CAPS INF II VM-VG'!C9</f>
        <v>581</v>
      </c>
      <c r="D234" s="174">
        <f t="shared" ref="D234" si="570">C234/$B234</f>
        <v>3.7483870967741937</v>
      </c>
      <c r="E234" s="183">
        <f>'CAPS INF II VM-VG'!$D$9</f>
        <v>558</v>
      </c>
      <c r="F234" s="174">
        <f t="shared" ref="F234" si="571">E234/$B234</f>
        <v>3.6</v>
      </c>
      <c r="G234" s="183">
        <f>'CAPS INF II VM-VG'!$E$9</f>
        <v>996</v>
      </c>
      <c r="H234" s="174">
        <f t="shared" ref="H234:L234" si="572">G234/$B234</f>
        <v>6.4258064516129032</v>
      </c>
      <c r="I234" s="184">
        <f>SUM(C234,E234,G234)</f>
        <v>2135</v>
      </c>
      <c r="J234" s="648">
        <f>I234/($B234*3)</f>
        <v>4.591397849462366</v>
      </c>
      <c r="K234" s="667">
        <f>'CAPS INF II VM-VG'!$F$9</f>
        <v>940</v>
      </c>
      <c r="L234" s="629">
        <f t="shared" si="572"/>
        <v>6.064516129032258</v>
      </c>
      <c r="M234" s="667">
        <f>'CAPS INF II VM-VG'!$G$9</f>
        <v>930</v>
      </c>
      <c r="N234" s="629">
        <f t="shared" ref="N234" si="573">M234/$B234</f>
        <v>6</v>
      </c>
      <c r="O234" s="667">
        <f>'CAPS INF II VM-VG'!$H$9</f>
        <v>928</v>
      </c>
      <c r="P234" s="629">
        <f t="shared" ref="P234" si="574">O234/$B234</f>
        <v>5.9870967741935486</v>
      </c>
      <c r="Q234" s="184">
        <f>SUM(K234,M234,O234)</f>
        <v>2798</v>
      </c>
      <c r="R234" s="648">
        <f>Q234/($B234*3)</f>
        <v>6.0172043010752692</v>
      </c>
      <c r="S234" s="667">
        <f>'CAPS INF II VM-VG'!$I$9</f>
        <v>909</v>
      </c>
      <c r="T234" s="629">
        <f t="shared" ref="T234" si="575">S234/$B234</f>
        <v>5.8645161290322578</v>
      </c>
      <c r="U234" s="667">
        <f>'CAPS INF II VM-VG'!$J$9</f>
        <v>932</v>
      </c>
      <c r="V234" s="629">
        <f t="shared" ref="V234" si="576">U234/$B234</f>
        <v>6.0129032258064514</v>
      </c>
      <c r="W234" s="667">
        <f>'CAPS INF II VM-VG'!$K$9</f>
        <v>960</v>
      </c>
      <c r="X234" s="629">
        <f t="shared" ref="X234" si="577">W234/$B234</f>
        <v>6.193548387096774</v>
      </c>
      <c r="Y234" s="184">
        <f>SUM(S234,U234,W234)</f>
        <v>2801</v>
      </c>
      <c r="Z234" s="648">
        <f>Y234/($B234*3)</f>
        <v>6.0236559139784944</v>
      </c>
      <c r="AA234" s="667">
        <f>'CAPS INF II VM-VG'!$I$9</f>
        <v>909</v>
      </c>
      <c r="AB234" s="629">
        <f t="shared" ref="AB234" si="578">AA234/$B234</f>
        <v>5.8645161290322578</v>
      </c>
      <c r="AC234" s="667">
        <f>'CAPS INF II VM-VG'!$J$9</f>
        <v>932</v>
      </c>
      <c r="AD234" s="629">
        <f t="shared" ref="AD234" si="579">AC234/$B234</f>
        <v>6.0129032258064514</v>
      </c>
      <c r="AE234" s="667">
        <f>'CAPS INF II VM-VG'!$K$9</f>
        <v>960</v>
      </c>
      <c r="AF234" s="629">
        <f t="shared" ref="AF234" si="580">AE234/$B234</f>
        <v>6.193548387096774</v>
      </c>
      <c r="AG234" s="184">
        <f>SUM(AA234,AC234,AE234)</f>
        <v>2801</v>
      </c>
      <c r="AH234" s="648">
        <f>AG234/($B234*3)</f>
        <v>6.0236559139784944</v>
      </c>
    </row>
    <row r="235" spans="1:34" ht="16.5" thickBot="1" x14ac:dyDescent="0.3">
      <c r="A235" s="6" t="s">
        <v>373</v>
      </c>
      <c r="B235" s="671">
        <f>SUM(B234:B234)</f>
        <v>155</v>
      </c>
      <c r="C235" s="8">
        <f>SUM(C234:C234)</f>
        <v>581</v>
      </c>
      <c r="D235" s="22" t="e">
        <f>C235/$B$199</f>
        <v>#DIV/0!</v>
      </c>
      <c r="E235" s="8">
        <f>SUM(E234:E234)</f>
        <v>558</v>
      </c>
      <c r="F235" s="22" t="e">
        <f>E235/$B$199</f>
        <v>#DIV/0!</v>
      </c>
      <c r="G235" s="8">
        <f>SUM(G234:G234)</f>
        <v>996</v>
      </c>
      <c r="H235" s="22" t="e">
        <f>G235/$B$199</f>
        <v>#DIV/0!</v>
      </c>
      <c r="I235" s="80">
        <f>SUM(C235,E235,G235)</f>
        <v>2135</v>
      </c>
      <c r="J235" s="670">
        <f>I235/($B235*3)</f>
        <v>4.591397849462366</v>
      </c>
      <c r="K235" s="654">
        <f>SUM(K234:K234)</f>
        <v>940</v>
      </c>
      <c r="L235" s="669" t="e">
        <f>K235/$B$199</f>
        <v>#DIV/0!</v>
      </c>
      <c r="M235" s="654">
        <f t="shared" ref="M235" si="581">SUM(M234:M234)</f>
        <v>930</v>
      </c>
      <c r="N235" s="669" t="e">
        <f>M235/$B$199</f>
        <v>#DIV/0!</v>
      </c>
      <c r="O235" s="654">
        <f t="shared" ref="O235" si="582">SUM(O234:O234)</f>
        <v>928</v>
      </c>
      <c r="P235" s="669" t="e">
        <f>O235/$B$199</f>
        <v>#DIV/0!</v>
      </c>
      <c r="Q235" s="80">
        <f>SUM(K235,M235,O235)</f>
        <v>2798</v>
      </c>
      <c r="R235" s="670">
        <f>Q235/($B235*3)</f>
        <v>6.0172043010752692</v>
      </c>
      <c r="S235" s="654">
        <f>SUM(S234:S234)</f>
        <v>909</v>
      </c>
      <c r="T235" s="669" t="e">
        <f>S235/$B$199</f>
        <v>#DIV/0!</v>
      </c>
      <c r="U235" s="654">
        <f t="shared" ref="U235" si="583">SUM(U234:U234)</f>
        <v>932</v>
      </c>
      <c r="V235" s="669" t="e">
        <f>U235/$B$199</f>
        <v>#DIV/0!</v>
      </c>
      <c r="W235" s="654">
        <f t="shared" ref="W235" si="584">SUM(W234:W234)</f>
        <v>960</v>
      </c>
      <c r="X235" s="669" t="e">
        <f>W235/$B$199</f>
        <v>#DIV/0!</v>
      </c>
      <c r="Y235" s="80">
        <f>SUM(S235,U235,W235)</f>
        <v>2801</v>
      </c>
      <c r="Z235" s="670">
        <f>Y235/($B235*3)</f>
        <v>6.0236559139784944</v>
      </c>
      <c r="AA235" s="654">
        <f>SUM(AA234:AA234)</f>
        <v>909</v>
      </c>
      <c r="AB235" s="669" t="e">
        <f>AA235/$B$199</f>
        <v>#DIV/0!</v>
      </c>
      <c r="AC235" s="654">
        <f t="shared" ref="AC235" si="585">SUM(AC234:AC234)</f>
        <v>932</v>
      </c>
      <c r="AD235" s="669" t="e">
        <f>AC235/$B$199</f>
        <v>#DIV/0!</v>
      </c>
      <c r="AE235" s="654">
        <f t="shared" ref="AE235" si="586">SUM(AE234:AE234)</f>
        <v>960</v>
      </c>
      <c r="AF235" s="669" t="e">
        <f>AE235/$B$199</f>
        <v>#DIV/0!</v>
      </c>
      <c r="AG235" s="80">
        <f>SUM(AA235,AC235,AE235)</f>
        <v>2801</v>
      </c>
      <c r="AH235" s="670">
        <f>AG235/($B235*3)</f>
        <v>6.0236559139784944</v>
      </c>
    </row>
    <row r="237" spans="1:34" x14ac:dyDescent="0.25">
      <c r="A237" s="1301" t="s">
        <v>494</v>
      </c>
      <c r="B237" s="1241"/>
      <c r="C237" s="1241"/>
      <c r="D237" s="1241"/>
      <c r="E237" s="1241"/>
      <c r="F237" s="1241"/>
      <c r="G237" s="1241"/>
      <c r="H237" s="1241"/>
      <c r="I237" s="1241"/>
      <c r="J237" s="1241"/>
      <c r="K237" s="1241"/>
      <c r="L237" s="1241"/>
      <c r="M237" s="1241"/>
      <c r="N237" s="1241"/>
      <c r="O237" s="1241"/>
      <c r="P237" s="1241"/>
      <c r="Q237" s="1241"/>
      <c r="R237" s="1241"/>
      <c r="S237" s="1241"/>
      <c r="T237" s="1241"/>
      <c r="U237" s="1241"/>
      <c r="V237" s="1241"/>
      <c r="W237" s="1241"/>
      <c r="X237" s="1241"/>
      <c r="Y237" s="1241"/>
      <c r="Z237" s="1241"/>
    </row>
    <row r="238" spans="1:34" ht="24.75" thickBot="1" x14ac:dyDescent="0.3">
      <c r="A238" s="14" t="s">
        <v>14</v>
      </c>
      <c r="B238" s="12" t="s">
        <v>164</v>
      </c>
      <c r="C238" s="14" t="s">
        <v>461</v>
      </c>
      <c r="D238" s="15" t="s">
        <v>1</v>
      </c>
      <c r="E238" s="14" t="s">
        <v>462</v>
      </c>
      <c r="F238" s="15" t="s">
        <v>1</v>
      </c>
      <c r="G238" s="14" t="s">
        <v>463</v>
      </c>
      <c r="H238" s="15" t="s">
        <v>1</v>
      </c>
      <c r="I238" s="100" t="s">
        <v>426</v>
      </c>
      <c r="J238" s="13" t="s">
        <v>196</v>
      </c>
      <c r="K238" s="14" t="s">
        <v>464</v>
      </c>
      <c r="L238" s="15" t="s">
        <v>1</v>
      </c>
      <c r="M238" s="14" t="s">
        <v>465</v>
      </c>
      <c r="N238" s="15" t="s">
        <v>1</v>
      </c>
      <c r="O238" s="14" t="s">
        <v>466</v>
      </c>
      <c r="P238" s="15" t="s">
        <v>1</v>
      </c>
      <c r="Q238" s="100" t="s">
        <v>426</v>
      </c>
      <c r="R238" s="13" t="s">
        <v>196</v>
      </c>
      <c r="S238" s="14" t="s">
        <v>467</v>
      </c>
      <c r="T238" s="15" t="s">
        <v>1</v>
      </c>
      <c r="U238" s="14" t="s">
        <v>468</v>
      </c>
      <c r="V238" s="15" t="s">
        <v>1</v>
      </c>
      <c r="W238" s="14" t="s">
        <v>469</v>
      </c>
      <c r="X238" s="15" t="s">
        <v>1</v>
      </c>
      <c r="Y238" s="100" t="s">
        <v>426</v>
      </c>
      <c r="Z238" s="13" t="s">
        <v>196</v>
      </c>
      <c r="AA238" s="14" t="s">
        <v>470</v>
      </c>
      <c r="AB238" s="15" t="s">
        <v>1</v>
      </c>
      <c r="AC238" s="14" t="s">
        <v>471</v>
      </c>
      <c r="AD238" s="15" t="s">
        <v>1</v>
      </c>
      <c r="AE238" s="14" t="s">
        <v>472</v>
      </c>
      <c r="AF238" s="15" t="s">
        <v>1</v>
      </c>
      <c r="AG238" s="100" t="s">
        <v>426</v>
      </c>
      <c r="AH238" s="13" t="s">
        <v>196</v>
      </c>
    </row>
    <row r="239" spans="1:34" thickTop="1" x14ac:dyDescent="0.25">
      <c r="A239" s="2" t="str">
        <f>'HORA CERTA'!A9</f>
        <v>Angiologista (consulta) - 12hrs</v>
      </c>
      <c r="B239" s="5">
        <f>'HORA CERTA'!B9</f>
        <v>396</v>
      </c>
      <c r="C239" s="702">
        <f>'HORA CERTA'!C9</f>
        <v>349</v>
      </c>
      <c r="D239" s="20" t="e">
        <f>'HORA CERTA'!#REF!</f>
        <v>#REF!</v>
      </c>
      <c r="E239" s="4">
        <f>'HORA CERTA'!D9</f>
        <v>343</v>
      </c>
      <c r="F239" s="20" t="e">
        <f>'HORA CERTA'!#REF!</f>
        <v>#REF!</v>
      </c>
      <c r="G239" s="4">
        <f>'HORA CERTA'!E9</f>
        <v>142</v>
      </c>
      <c r="H239" s="20" t="e">
        <f>'HORA CERTA'!#REF!</f>
        <v>#REF!</v>
      </c>
      <c r="I239" s="78" t="e">
        <f>'HORA CERTA'!#REF!</f>
        <v>#REF!</v>
      </c>
      <c r="J239" s="186" t="e">
        <f>'HORA CERTA'!#REF!</f>
        <v>#REF!</v>
      </c>
      <c r="K239" s="4">
        <f>'HORA CERTA'!F9</f>
        <v>136</v>
      </c>
      <c r="L239" s="20" t="e">
        <f>'HORA CERTA'!#REF!</f>
        <v>#REF!</v>
      </c>
      <c r="M239" s="4">
        <f>'HORA CERTA'!G9</f>
        <v>285</v>
      </c>
      <c r="N239" s="20" t="e">
        <f>'HORA CERTA'!#REF!</f>
        <v>#REF!</v>
      </c>
      <c r="O239" s="4">
        <f>'HORA CERTA'!H9</f>
        <v>236</v>
      </c>
      <c r="P239" s="20" t="e">
        <f>'HORA CERTA'!#REF!</f>
        <v>#REF!</v>
      </c>
      <c r="Q239" s="78" t="e">
        <f>'HORA CERTA'!#REF!</f>
        <v>#REF!</v>
      </c>
      <c r="R239" s="186" t="e">
        <f>'HORA CERTA'!#REF!</f>
        <v>#REF!</v>
      </c>
      <c r="S239" s="4">
        <f>'HORA CERTA'!I9</f>
        <v>307</v>
      </c>
      <c r="T239" s="20" t="e">
        <f>'HORA CERTA'!#REF!</f>
        <v>#REF!</v>
      </c>
      <c r="U239" s="4">
        <f>'HORA CERTA'!J9</f>
        <v>548</v>
      </c>
      <c r="V239" s="20" t="e">
        <f>'HORA CERTA'!#REF!</f>
        <v>#REF!</v>
      </c>
      <c r="W239" s="4">
        <f>'HORA CERTA'!K9</f>
        <v>314</v>
      </c>
      <c r="X239" s="20" t="e">
        <f>'HORA CERTA'!#REF!</f>
        <v>#REF!</v>
      </c>
      <c r="Y239" s="78" t="e">
        <f>'HORA CERTA'!#REF!</f>
        <v>#REF!</v>
      </c>
      <c r="Z239" s="186" t="e">
        <f>'HORA CERTA'!#REF!</f>
        <v>#REF!</v>
      </c>
      <c r="AA239" s="4">
        <f>'HORA CERTA'!L9</f>
        <v>434</v>
      </c>
      <c r="AB239" s="20" t="e">
        <f>'HORA CERTA'!#REF!</f>
        <v>#REF!</v>
      </c>
      <c r="AC239" s="4">
        <f>'HORA CERTA'!M9</f>
        <v>461</v>
      </c>
      <c r="AD239" s="20" t="e">
        <f>'HORA CERTA'!#REF!</f>
        <v>#REF!</v>
      </c>
      <c r="AE239" s="4">
        <f>'HORA CERTA'!N9</f>
        <v>305</v>
      </c>
      <c r="AF239" s="20">
        <f>'HORA CERTA'!O9</f>
        <v>4752</v>
      </c>
      <c r="AG239" s="78">
        <f>'HORA CERTA'!P9</f>
        <v>3860</v>
      </c>
      <c r="AH239" s="186">
        <f>'HORA CERTA'!Q9</f>
        <v>0.81228956228956228</v>
      </c>
    </row>
    <row r="240" spans="1:34" ht="15" x14ac:dyDescent="0.25">
      <c r="A240" s="2" t="str">
        <f>'HORA CERTA'!A10</f>
        <v>Cardiologista (consulta) - 12hrs</v>
      </c>
      <c r="B240" s="5">
        <f>'HORA CERTA'!B10</f>
        <v>792</v>
      </c>
      <c r="C240" s="702">
        <f>'HORA CERTA'!C10</f>
        <v>560</v>
      </c>
      <c r="D240" s="20" t="e">
        <f>'HORA CERTA'!#REF!</f>
        <v>#REF!</v>
      </c>
      <c r="E240" s="4">
        <f>'HORA CERTA'!D10</f>
        <v>722</v>
      </c>
      <c r="F240" s="20" t="e">
        <f>'HORA CERTA'!#REF!</f>
        <v>#REF!</v>
      </c>
      <c r="G240" s="4">
        <f>'HORA CERTA'!E10</f>
        <v>367</v>
      </c>
      <c r="H240" s="20" t="e">
        <f>'HORA CERTA'!#REF!</f>
        <v>#REF!</v>
      </c>
      <c r="I240" s="78" t="e">
        <f>'HORA CERTA'!#REF!</f>
        <v>#REF!</v>
      </c>
      <c r="J240" s="186" t="e">
        <f>'HORA CERTA'!#REF!</f>
        <v>#REF!</v>
      </c>
      <c r="K240" s="4">
        <f>'HORA CERTA'!F10</f>
        <v>225</v>
      </c>
      <c r="L240" s="20" t="e">
        <f>'HORA CERTA'!#REF!</f>
        <v>#REF!</v>
      </c>
      <c r="M240" s="4">
        <f>'HORA CERTA'!G10</f>
        <v>439</v>
      </c>
      <c r="N240" s="20" t="e">
        <f>'HORA CERTA'!#REF!</f>
        <v>#REF!</v>
      </c>
      <c r="O240" s="4">
        <f>'HORA CERTA'!H10</f>
        <v>580</v>
      </c>
      <c r="P240" s="20" t="e">
        <f>'HORA CERTA'!#REF!</f>
        <v>#REF!</v>
      </c>
      <c r="Q240" s="78" t="e">
        <f>'HORA CERTA'!#REF!</f>
        <v>#REF!</v>
      </c>
      <c r="R240" s="186" t="e">
        <f>'HORA CERTA'!#REF!</f>
        <v>#REF!</v>
      </c>
      <c r="S240" s="4">
        <f>'HORA CERTA'!I10</f>
        <v>639</v>
      </c>
      <c r="T240" s="20" t="e">
        <f>'HORA CERTA'!#REF!</f>
        <v>#REF!</v>
      </c>
      <c r="U240" s="4">
        <f>'HORA CERTA'!J10</f>
        <v>868</v>
      </c>
      <c r="V240" s="20" t="e">
        <f>'HORA CERTA'!#REF!</f>
        <v>#REF!</v>
      </c>
      <c r="W240" s="4">
        <f>'HORA CERTA'!K10</f>
        <v>826</v>
      </c>
      <c r="X240" s="20" t="e">
        <f>'HORA CERTA'!#REF!</f>
        <v>#REF!</v>
      </c>
      <c r="Y240" s="78" t="e">
        <f>'HORA CERTA'!#REF!</f>
        <v>#REF!</v>
      </c>
      <c r="Z240" s="186" t="e">
        <f>'HORA CERTA'!#REF!</f>
        <v>#REF!</v>
      </c>
      <c r="AA240" s="4">
        <f>'HORA CERTA'!L10</f>
        <v>941</v>
      </c>
      <c r="AB240" s="20" t="e">
        <f>'HORA CERTA'!#REF!</f>
        <v>#REF!</v>
      </c>
      <c r="AC240" s="4">
        <f>'HORA CERTA'!M10</f>
        <v>540</v>
      </c>
      <c r="AD240" s="20" t="e">
        <f>'HORA CERTA'!#REF!</f>
        <v>#REF!</v>
      </c>
      <c r="AE240" s="4">
        <f>'HORA CERTA'!N10</f>
        <v>702</v>
      </c>
      <c r="AF240" s="20">
        <f>'HORA CERTA'!O10</f>
        <v>9504</v>
      </c>
      <c r="AG240" s="78">
        <f>'HORA CERTA'!P10</f>
        <v>7409</v>
      </c>
      <c r="AH240" s="186">
        <f>'HORA CERTA'!Q10</f>
        <v>0.77956649831649827</v>
      </c>
    </row>
    <row r="241" spans="1:34" ht="15" x14ac:dyDescent="0.25">
      <c r="A241" s="729" t="str">
        <f>'HORA CERTA'!A11</f>
        <v>Cirurgia Geral (consulta) - 12hrs</v>
      </c>
      <c r="B241" s="723">
        <f>'HORA CERTA'!B11</f>
        <v>66</v>
      </c>
      <c r="C241" s="702">
        <f>'HORA CERTA'!C11</f>
        <v>319</v>
      </c>
      <c r="D241" s="724" t="e">
        <f>'HORA CERTA'!#REF!</f>
        <v>#REF!</v>
      </c>
      <c r="E241" s="702">
        <f>'HORA CERTA'!D11</f>
        <v>363</v>
      </c>
      <c r="F241" s="724" t="e">
        <f>'HORA CERTA'!#REF!</f>
        <v>#REF!</v>
      </c>
      <c r="G241" s="702">
        <f>'HORA CERTA'!E11</f>
        <v>306</v>
      </c>
      <c r="H241" s="724" t="e">
        <f>'HORA CERTA'!#REF!</f>
        <v>#REF!</v>
      </c>
      <c r="I241" s="725" t="e">
        <f>'HORA CERTA'!#REF!</f>
        <v>#REF!</v>
      </c>
      <c r="J241" s="726" t="e">
        <f>'HORA CERTA'!#REF!</f>
        <v>#REF!</v>
      </c>
      <c r="K241" s="702">
        <f>'HORA CERTA'!F11</f>
        <v>86</v>
      </c>
      <c r="L241" s="724" t="e">
        <f>'HORA CERTA'!#REF!</f>
        <v>#REF!</v>
      </c>
      <c r="M241" s="702">
        <f>'HORA CERTA'!G11</f>
        <v>253</v>
      </c>
      <c r="N241" s="724" t="e">
        <f>'HORA CERTA'!#REF!</f>
        <v>#REF!</v>
      </c>
      <c r="O241" s="702">
        <f>'HORA CERTA'!H11</f>
        <v>228</v>
      </c>
      <c r="P241" s="724" t="e">
        <f>'HORA CERTA'!#REF!</f>
        <v>#REF!</v>
      </c>
      <c r="Q241" s="725" t="e">
        <f>'HORA CERTA'!#REF!</f>
        <v>#REF!</v>
      </c>
      <c r="R241" s="726" t="e">
        <f>'HORA CERTA'!#REF!</f>
        <v>#REF!</v>
      </c>
      <c r="S241" s="702">
        <f>'HORA CERTA'!I11</f>
        <v>409</v>
      </c>
      <c r="T241" s="724" t="e">
        <f>'HORA CERTA'!#REF!</f>
        <v>#REF!</v>
      </c>
      <c r="U241" s="702">
        <f>'HORA CERTA'!J11</f>
        <v>607</v>
      </c>
      <c r="V241" s="724" t="e">
        <f>'HORA CERTA'!#REF!</f>
        <v>#REF!</v>
      </c>
      <c r="W241" s="702">
        <f>'HORA CERTA'!K11</f>
        <v>781</v>
      </c>
      <c r="X241" s="724" t="e">
        <f>'HORA CERTA'!#REF!</f>
        <v>#REF!</v>
      </c>
      <c r="Y241" s="725" t="e">
        <f>'HORA CERTA'!#REF!</f>
        <v>#REF!</v>
      </c>
      <c r="Z241" s="726" t="e">
        <f>'HORA CERTA'!#REF!</f>
        <v>#REF!</v>
      </c>
      <c r="AA241" s="702">
        <f>'HORA CERTA'!L11</f>
        <v>686</v>
      </c>
      <c r="AB241" s="724" t="e">
        <f>'HORA CERTA'!#REF!</f>
        <v>#REF!</v>
      </c>
      <c r="AC241" s="702">
        <f>'HORA CERTA'!M11</f>
        <v>742</v>
      </c>
      <c r="AD241" s="724" t="e">
        <f>'HORA CERTA'!#REF!</f>
        <v>#REF!</v>
      </c>
      <c r="AE241" s="702">
        <f>'HORA CERTA'!N11</f>
        <v>799</v>
      </c>
      <c r="AF241" s="724">
        <f>'HORA CERTA'!O11</f>
        <v>792</v>
      </c>
      <c r="AG241" s="725">
        <f>'HORA CERTA'!P11</f>
        <v>5579</v>
      </c>
      <c r="AH241" s="726">
        <f>'HORA CERTA'!Q11</f>
        <v>7.0441919191919196</v>
      </c>
    </row>
    <row r="242" spans="1:34" ht="15" x14ac:dyDescent="0.25">
      <c r="A242" s="729" t="str">
        <f>'HORA CERTA'!A12</f>
        <v>Cirurgia Pediatrica (consulta) - 12hrs</v>
      </c>
      <c r="B242" s="723">
        <f>'HORA CERTA'!B12</f>
        <v>66</v>
      </c>
      <c r="C242" s="702">
        <f>'HORA CERTA'!C12</f>
        <v>130</v>
      </c>
      <c r="D242" s="724" t="e">
        <f>'HORA CERTA'!#REF!</f>
        <v>#REF!</v>
      </c>
      <c r="E242" s="702">
        <f>'HORA CERTA'!D12</f>
        <v>147</v>
      </c>
      <c r="F242" s="724" t="e">
        <f>'HORA CERTA'!#REF!</f>
        <v>#REF!</v>
      </c>
      <c r="G242" s="702">
        <f>'HORA CERTA'!E12</f>
        <v>109</v>
      </c>
      <c r="H242" s="724" t="e">
        <f>'HORA CERTA'!#REF!</f>
        <v>#REF!</v>
      </c>
      <c r="I242" s="725" t="e">
        <f>'HORA CERTA'!#REF!</f>
        <v>#REF!</v>
      </c>
      <c r="J242" s="726" t="e">
        <f>'HORA CERTA'!#REF!</f>
        <v>#REF!</v>
      </c>
      <c r="K242" s="702">
        <f>'HORA CERTA'!F12</f>
        <v>60</v>
      </c>
      <c r="L242" s="724" t="e">
        <f>'HORA CERTA'!#REF!</f>
        <v>#REF!</v>
      </c>
      <c r="M242" s="702">
        <f>'HORA CERTA'!G12</f>
        <v>89</v>
      </c>
      <c r="N242" s="724" t="e">
        <f>'HORA CERTA'!#REF!</f>
        <v>#REF!</v>
      </c>
      <c r="O242" s="702">
        <f>'HORA CERTA'!H12</f>
        <v>100</v>
      </c>
      <c r="P242" s="724" t="e">
        <f>'HORA CERTA'!#REF!</f>
        <v>#REF!</v>
      </c>
      <c r="Q242" s="725" t="e">
        <f>'HORA CERTA'!#REF!</f>
        <v>#REF!</v>
      </c>
      <c r="R242" s="726" t="e">
        <f>'HORA CERTA'!#REF!</f>
        <v>#REF!</v>
      </c>
      <c r="S242" s="702">
        <f>'HORA CERTA'!I12</f>
        <v>162</v>
      </c>
      <c r="T242" s="724" t="e">
        <f>'HORA CERTA'!#REF!</f>
        <v>#REF!</v>
      </c>
      <c r="U242" s="702">
        <f>'HORA CERTA'!J12</f>
        <v>109</v>
      </c>
      <c r="V242" s="724" t="e">
        <f>'HORA CERTA'!#REF!</f>
        <v>#REF!</v>
      </c>
      <c r="W242" s="702">
        <f>'HORA CERTA'!K12</f>
        <v>163</v>
      </c>
      <c r="X242" s="724" t="e">
        <f>'HORA CERTA'!#REF!</f>
        <v>#REF!</v>
      </c>
      <c r="Y242" s="725" t="e">
        <f>'HORA CERTA'!#REF!</f>
        <v>#REF!</v>
      </c>
      <c r="Z242" s="726" t="e">
        <f>'HORA CERTA'!#REF!</f>
        <v>#REF!</v>
      </c>
      <c r="AA242" s="702">
        <f>'HORA CERTA'!L12</f>
        <v>205</v>
      </c>
      <c r="AB242" s="724" t="e">
        <f>'HORA CERTA'!#REF!</f>
        <v>#REF!</v>
      </c>
      <c r="AC242" s="702">
        <f>'HORA CERTA'!M12</f>
        <v>167</v>
      </c>
      <c r="AD242" s="724" t="e">
        <f>'HORA CERTA'!#REF!</f>
        <v>#REF!</v>
      </c>
      <c r="AE242" s="702">
        <f>'HORA CERTA'!N12</f>
        <v>159</v>
      </c>
      <c r="AF242" s="724">
        <f>'HORA CERTA'!O12</f>
        <v>792</v>
      </c>
      <c r="AG242" s="725">
        <f>'HORA CERTA'!P12</f>
        <v>1600</v>
      </c>
      <c r="AH242" s="726">
        <f>'HORA CERTA'!Q12</f>
        <v>2.0202020202020203</v>
      </c>
    </row>
    <row r="243" spans="1:34" ht="15" x14ac:dyDescent="0.25">
      <c r="A243" s="2" t="str">
        <f>'HORA CERTA'!A14</f>
        <v>Endocrinologista (consulta) - 12hrs</v>
      </c>
      <c r="B243" s="5">
        <f>'HORA CERTA'!B14</f>
        <v>660</v>
      </c>
      <c r="C243" s="702">
        <f>'HORA CERTA'!C14</f>
        <v>477</v>
      </c>
      <c r="D243" s="20" t="e">
        <f>'HORA CERTA'!#REF!</f>
        <v>#REF!</v>
      </c>
      <c r="E243" s="4">
        <f>'HORA CERTA'!D14</f>
        <v>603</v>
      </c>
      <c r="F243" s="20" t="e">
        <f>'HORA CERTA'!#REF!</f>
        <v>#REF!</v>
      </c>
      <c r="G243" s="4">
        <f>'HORA CERTA'!E14</f>
        <v>320</v>
      </c>
      <c r="H243" s="20" t="e">
        <f>'HORA CERTA'!#REF!</f>
        <v>#REF!</v>
      </c>
      <c r="I243" s="78" t="e">
        <f>'HORA CERTA'!#REF!</f>
        <v>#REF!</v>
      </c>
      <c r="J243" s="186" t="e">
        <f>'HORA CERTA'!#REF!</f>
        <v>#REF!</v>
      </c>
      <c r="K243" s="4">
        <f>'HORA CERTA'!F14</f>
        <v>160</v>
      </c>
      <c r="L243" s="20" t="e">
        <f>'HORA CERTA'!#REF!</f>
        <v>#REF!</v>
      </c>
      <c r="M243" s="4">
        <f>'HORA CERTA'!G14</f>
        <v>277</v>
      </c>
      <c r="N243" s="20" t="e">
        <f>'HORA CERTA'!#REF!</f>
        <v>#REF!</v>
      </c>
      <c r="O243" s="4">
        <f>'HORA CERTA'!H14</f>
        <v>330</v>
      </c>
      <c r="P243" s="20" t="e">
        <f>'HORA CERTA'!#REF!</f>
        <v>#REF!</v>
      </c>
      <c r="Q243" s="78" t="e">
        <f>'HORA CERTA'!#REF!</f>
        <v>#REF!</v>
      </c>
      <c r="R243" s="186" t="e">
        <f>'HORA CERTA'!#REF!</f>
        <v>#REF!</v>
      </c>
      <c r="S243" s="4">
        <f>'HORA CERTA'!I14</f>
        <v>297</v>
      </c>
      <c r="T243" s="20" t="e">
        <f>'HORA CERTA'!#REF!</f>
        <v>#REF!</v>
      </c>
      <c r="U243" s="4">
        <f>'HORA CERTA'!J14</f>
        <v>470</v>
      </c>
      <c r="V243" s="20" t="e">
        <f>'HORA CERTA'!#REF!</f>
        <v>#REF!</v>
      </c>
      <c r="W243" s="4">
        <f>'HORA CERTA'!K14</f>
        <v>268</v>
      </c>
      <c r="X243" s="20" t="e">
        <f>'HORA CERTA'!#REF!</f>
        <v>#REF!</v>
      </c>
      <c r="Y243" s="78" t="e">
        <f>'HORA CERTA'!#REF!</f>
        <v>#REF!</v>
      </c>
      <c r="Z243" s="186" t="e">
        <f>'HORA CERTA'!#REF!</f>
        <v>#REF!</v>
      </c>
      <c r="AA243" s="4">
        <f>'HORA CERTA'!L14</f>
        <v>411</v>
      </c>
      <c r="AB243" s="20" t="e">
        <f>'HORA CERTA'!#REF!</f>
        <v>#REF!</v>
      </c>
      <c r="AC243" s="4">
        <f>'HORA CERTA'!M14</f>
        <v>529</v>
      </c>
      <c r="AD243" s="20" t="e">
        <f>'HORA CERTA'!#REF!</f>
        <v>#REF!</v>
      </c>
      <c r="AE243" s="4">
        <f>'HORA CERTA'!N14</f>
        <v>502</v>
      </c>
      <c r="AF243" s="20">
        <f>'HORA CERTA'!O14</f>
        <v>7920</v>
      </c>
      <c r="AG243" s="78">
        <f>'HORA CERTA'!P14</f>
        <v>4644</v>
      </c>
      <c r="AH243" s="186">
        <f>'HORA CERTA'!Q14</f>
        <v>0.58636363636363631</v>
      </c>
    </row>
    <row r="244" spans="1:34" ht="15" x14ac:dyDescent="0.25">
      <c r="A244" s="729" t="str">
        <f>'HORA CERTA'!A16</f>
        <v>Ginecologia (consulta) - 12hrs</v>
      </c>
      <c r="B244" s="723">
        <f>'HORA CERTA'!B16</f>
        <v>48</v>
      </c>
      <c r="C244" s="702">
        <f>'HORA CERTA'!C16</f>
        <v>22</v>
      </c>
      <c r="D244" s="724" t="e">
        <f>'HORA CERTA'!#REF!</f>
        <v>#REF!</v>
      </c>
      <c r="E244" s="702">
        <f>'HORA CERTA'!D16</f>
        <v>37</v>
      </c>
      <c r="F244" s="724" t="e">
        <f>'HORA CERTA'!#REF!</f>
        <v>#REF!</v>
      </c>
      <c r="G244" s="702">
        <f>'HORA CERTA'!E16</f>
        <v>35</v>
      </c>
      <c r="H244" s="724" t="e">
        <f>'HORA CERTA'!#REF!</f>
        <v>#REF!</v>
      </c>
      <c r="I244" s="725" t="e">
        <f>'HORA CERTA'!#REF!</f>
        <v>#REF!</v>
      </c>
      <c r="J244" s="726" t="e">
        <f>'HORA CERTA'!#REF!</f>
        <v>#REF!</v>
      </c>
      <c r="K244" s="702">
        <f>'HORA CERTA'!F16</f>
        <v>0</v>
      </c>
      <c r="L244" s="724" t="e">
        <f>'HORA CERTA'!#REF!</f>
        <v>#REF!</v>
      </c>
      <c r="M244" s="702">
        <f>'HORA CERTA'!G16</f>
        <v>0</v>
      </c>
      <c r="N244" s="724" t="e">
        <f>'HORA CERTA'!#REF!</f>
        <v>#REF!</v>
      </c>
      <c r="O244" s="702">
        <f>'HORA CERTA'!H16</f>
        <v>12</v>
      </c>
      <c r="P244" s="724" t="e">
        <f>'HORA CERTA'!#REF!</f>
        <v>#REF!</v>
      </c>
      <c r="Q244" s="725" t="e">
        <f>'HORA CERTA'!#REF!</f>
        <v>#REF!</v>
      </c>
      <c r="R244" s="726" t="e">
        <f>'HORA CERTA'!#REF!</f>
        <v>#REF!</v>
      </c>
      <c r="S244" s="702">
        <f>'HORA CERTA'!I16</f>
        <v>11</v>
      </c>
      <c r="T244" s="724" t="e">
        <f>'HORA CERTA'!#REF!</f>
        <v>#REF!</v>
      </c>
      <c r="U244" s="702">
        <f>'HORA CERTA'!J16</f>
        <v>0</v>
      </c>
      <c r="V244" s="724" t="e">
        <f>'HORA CERTA'!#REF!</f>
        <v>#REF!</v>
      </c>
      <c r="W244" s="702">
        <f>'HORA CERTA'!K16</f>
        <v>2</v>
      </c>
      <c r="X244" s="724" t="e">
        <f>'HORA CERTA'!#REF!</f>
        <v>#REF!</v>
      </c>
      <c r="Y244" s="725" t="e">
        <f>'HORA CERTA'!#REF!</f>
        <v>#REF!</v>
      </c>
      <c r="Z244" s="726" t="e">
        <f>'HORA CERTA'!#REF!</f>
        <v>#REF!</v>
      </c>
      <c r="AA244" s="702">
        <f>'HORA CERTA'!L16</f>
        <v>0</v>
      </c>
      <c r="AB244" s="724" t="e">
        <f>'HORA CERTA'!#REF!</f>
        <v>#REF!</v>
      </c>
      <c r="AC244" s="702">
        <f>'HORA CERTA'!M16</f>
        <v>0</v>
      </c>
      <c r="AD244" s="724" t="e">
        <f>'HORA CERTA'!#REF!</f>
        <v>#REF!</v>
      </c>
      <c r="AE244" s="702">
        <f>'HORA CERTA'!N16</f>
        <v>0</v>
      </c>
      <c r="AF244" s="724">
        <f>'HORA CERTA'!O16</f>
        <v>576</v>
      </c>
      <c r="AG244" s="725">
        <f>'HORA CERTA'!P16</f>
        <v>119</v>
      </c>
      <c r="AH244" s="726">
        <f>'HORA CERTA'!Q16</f>
        <v>0.20659722222222221</v>
      </c>
    </row>
    <row r="245" spans="1:34" ht="15" x14ac:dyDescent="0.25">
      <c r="A245" s="2" t="str">
        <f>'HORA CERTA'!A18</f>
        <v>Neurologista (consulta) - 12hrs</v>
      </c>
      <c r="B245" s="5">
        <f>'HORA CERTA'!B18</f>
        <v>660</v>
      </c>
      <c r="C245" s="702">
        <f>'HORA CERTA'!C18</f>
        <v>388</v>
      </c>
      <c r="D245" s="20" t="e">
        <f>'HORA CERTA'!#REF!</f>
        <v>#REF!</v>
      </c>
      <c r="E245" s="4">
        <f>'HORA CERTA'!D18</f>
        <v>480</v>
      </c>
      <c r="F245" s="20" t="e">
        <f>'HORA CERTA'!#REF!</f>
        <v>#REF!</v>
      </c>
      <c r="G245" s="4">
        <f>'HORA CERTA'!E18</f>
        <v>253</v>
      </c>
      <c r="H245" s="20" t="e">
        <f>'HORA CERTA'!#REF!</f>
        <v>#REF!</v>
      </c>
      <c r="I245" s="78" t="e">
        <f>'HORA CERTA'!#REF!</f>
        <v>#REF!</v>
      </c>
      <c r="J245" s="186" t="e">
        <f>'HORA CERTA'!#REF!</f>
        <v>#REF!</v>
      </c>
      <c r="K245" s="4">
        <f>'HORA CERTA'!F18</f>
        <v>147</v>
      </c>
      <c r="L245" s="20" t="e">
        <f>'HORA CERTA'!#REF!</f>
        <v>#REF!</v>
      </c>
      <c r="M245" s="4">
        <f>'HORA CERTA'!G18</f>
        <v>346</v>
      </c>
      <c r="N245" s="20" t="e">
        <f>'HORA CERTA'!#REF!</f>
        <v>#REF!</v>
      </c>
      <c r="O245" s="4">
        <f>'HORA CERTA'!H18</f>
        <v>382</v>
      </c>
      <c r="P245" s="20" t="e">
        <f>'HORA CERTA'!#REF!</f>
        <v>#REF!</v>
      </c>
      <c r="Q245" s="78" t="e">
        <f>'HORA CERTA'!#REF!</f>
        <v>#REF!</v>
      </c>
      <c r="R245" s="186" t="e">
        <f>'HORA CERTA'!#REF!</f>
        <v>#REF!</v>
      </c>
      <c r="S245" s="4">
        <f>'HORA CERTA'!I18</f>
        <v>402</v>
      </c>
      <c r="T245" s="20" t="e">
        <f>'HORA CERTA'!#REF!</f>
        <v>#REF!</v>
      </c>
      <c r="U245" s="4">
        <f>'HORA CERTA'!J18</f>
        <v>363</v>
      </c>
      <c r="V245" s="20" t="e">
        <f>'HORA CERTA'!#REF!</f>
        <v>#REF!</v>
      </c>
      <c r="W245" s="4">
        <f>'HORA CERTA'!K18</f>
        <v>496</v>
      </c>
      <c r="X245" s="20" t="e">
        <f>'HORA CERTA'!#REF!</f>
        <v>#REF!</v>
      </c>
      <c r="Y245" s="78" t="e">
        <f>'HORA CERTA'!#REF!</f>
        <v>#REF!</v>
      </c>
      <c r="Z245" s="186" t="e">
        <f>'HORA CERTA'!#REF!</f>
        <v>#REF!</v>
      </c>
      <c r="AA245" s="4">
        <f>'HORA CERTA'!L18</f>
        <v>507</v>
      </c>
      <c r="AB245" s="20" t="e">
        <f>'HORA CERTA'!#REF!</f>
        <v>#REF!</v>
      </c>
      <c r="AC245" s="4">
        <f>'HORA CERTA'!M18</f>
        <v>456</v>
      </c>
      <c r="AD245" s="20" t="e">
        <f>'HORA CERTA'!#REF!</f>
        <v>#REF!</v>
      </c>
      <c r="AE245" s="4">
        <f>'HORA CERTA'!N18</f>
        <v>365</v>
      </c>
      <c r="AF245" s="20">
        <f>'HORA CERTA'!O18</f>
        <v>7920</v>
      </c>
      <c r="AG245" s="78">
        <f>'HORA CERTA'!P18</f>
        <v>4585</v>
      </c>
      <c r="AH245" s="186">
        <f>'HORA CERTA'!Q18</f>
        <v>0.57891414141414144</v>
      </c>
    </row>
    <row r="246" spans="1:34" ht="15" x14ac:dyDescent="0.25">
      <c r="A246" s="2" t="str">
        <f>'HORA CERTA'!A19</f>
        <v>Ortopedista (consulta) - 12hrs</v>
      </c>
      <c r="B246" s="5">
        <f>'HORA CERTA'!B19</f>
        <v>484</v>
      </c>
      <c r="C246" s="702">
        <f>'HORA CERTA'!C19</f>
        <v>729</v>
      </c>
      <c r="D246" s="20" t="e">
        <f>'HORA CERTA'!#REF!</f>
        <v>#REF!</v>
      </c>
      <c r="E246" s="4">
        <f>'HORA CERTA'!D19</f>
        <v>740</v>
      </c>
      <c r="F246" s="20" t="e">
        <f>'HORA CERTA'!#REF!</f>
        <v>#REF!</v>
      </c>
      <c r="G246" s="4">
        <f>'HORA CERTA'!E19</f>
        <v>389</v>
      </c>
      <c r="H246" s="20" t="e">
        <f>'HORA CERTA'!#REF!</f>
        <v>#REF!</v>
      </c>
      <c r="I246" s="78" t="e">
        <f>'HORA CERTA'!#REF!</f>
        <v>#REF!</v>
      </c>
      <c r="J246" s="186" t="e">
        <f>'HORA CERTA'!#REF!</f>
        <v>#REF!</v>
      </c>
      <c r="K246" s="4">
        <f>'HORA CERTA'!F19</f>
        <v>201</v>
      </c>
      <c r="L246" s="20" t="e">
        <f>'HORA CERTA'!#REF!</f>
        <v>#REF!</v>
      </c>
      <c r="M246" s="4">
        <f>'HORA CERTA'!G19</f>
        <v>458</v>
      </c>
      <c r="N246" s="20" t="e">
        <f>'HORA CERTA'!#REF!</f>
        <v>#REF!</v>
      </c>
      <c r="O246" s="4">
        <f>'HORA CERTA'!H19</f>
        <v>529</v>
      </c>
      <c r="P246" s="20" t="e">
        <f>'HORA CERTA'!#REF!</f>
        <v>#REF!</v>
      </c>
      <c r="Q246" s="78" t="e">
        <f>'HORA CERTA'!#REF!</f>
        <v>#REF!</v>
      </c>
      <c r="R246" s="186" t="e">
        <f>'HORA CERTA'!#REF!</f>
        <v>#REF!</v>
      </c>
      <c r="S246" s="4">
        <f>'HORA CERTA'!I19</f>
        <v>506</v>
      </c>
      <c r="T246" s="20" t="e">
        <f>'HORA CERTA'!#REF!</f>
        <v>#REF!</v>
      </c>
      <c r="U246" s="4">
        <f>'HORA CERTA'!J19</f>
        <v>655</v>
      </c>
      <c r="V246" s="20" t="e">
        <f>'HORA CERTA'!#REF!</f>
        <v>#REF!</v>
      </c>
      <c r="W246" s="4">
        <f>'HORA CERTA'!K19</f>
        <v>567</v>
      </c>
      <c r="X246" s="20" t="e">
        <f>'HORA CERTA'!#REF!</f>
        <v>#REF!</v>
      </c>
      <c r="Y246" s="78" t="e">
        <f>'HORA CERTA'!#REF!</f>
        <v>#REF!</v>
      </c>
      <c r="Z246" s="186" t="e">
        <f>'HORA CERTA'!#REF!</f>
        <v>#REF!</v>
      </c>
      <c r="AA246" s="4">
        <f>'HORA CERTA'!L19</f>
        <v>510</v>
      </c>
      <c r="AB246" s="20" t="e">
        <f>'HORA CERTA'!#REF!</f>
        <v>#REF!</v>
      </c>
      <c r="AC246" s="4">
        <f>'HORA CERTA'!M19</f>
        <v>561</v>
      </c>
      <c r="AD246" s="20" t="e">
        <f>'HORA CERTA'!#REF!</f>
        <v>#REF!</v>
      </c>
      <c r="AE246" s="4">
        <f>'HORA CERTA'!N19</f>
        <v>532</v>
      </c>
      <c r="AF246" s="20">
        <f>'HORA CERTA'!O19</f>
        <v>5808</v>
      </c>
      <c r="AG246" s="78">
        <f>'HORA CERTA'!P19</f>
        <v>6377</v>
      </c>
      <c r="AH246" s="186">
        <f>'HORA CERTA'!Q19</f>
        <v>1.0979683195592287</v>
      </c>
    </row>
    <row r="247" spans="1:34" ht="15" x14ac:dyDescent="0.25">
      <c r="A247" s="2" t="str">
        <f>'HORA CERTA'!A21</f>
        <v>Reumatologuista (consulta) - 12hrs</v>
      </c>
      <c r="B247" s="5">
        <f>'HORA CERTA'!B21</f>
        <v>264</v>
      </c>
      <c r="C247" s="702">
        <f>'HORA CERTA'!C21</f>
        <v>221</v>
      </c>
      <c r="D247" s="20" t="e">
        <f>'HORA CERTA'!#REF!</f>
        <v>#REF!</v>
      </c>
      <c r="E247" s="4">
        <f>'HORA CERTA'!D21</f>
        <v>232</v>
      </c>
      <c r="F247" s="20" t="e">
        <f>'HORA CERTA'!#REF!</f>
        <v>#REF!</v>
      </c>
      <c r="G247" s="4">
        <f>'HORA CERTA'!E21</f>
        <v>179</v>
      </c>
      <c r="H247" s="20" t="e">
        <f>'HORA CERTA'!#REF!</f>
        <v>#REF!</v>
      </c>
      <c r="I247" s="78" t="e">
        <f>'HORA CERTA'!#REF!</f>
        <v>#REF!</v>
      </c>
      <c r="J247" s="186" t="e">
        <f>'HORA CERTA'!#REF!</f>
        <v>#REF!</v>
      </c>
      <c r="K247" s="4">
        <f>'HORA CERTA'!F21</f>
        <v>119</v>
      </c>
      <c r="L247" s="20" t="e">
        <f>'HORA CERTA'!#REF!</f>
        <v>#REF!</v>
      </c>
      <c r="M247" s="4">
        <f>'HORA CERTA'!G21</f>
        <v>161</v>
      </c>
      <c r="N247" s="20" t="e">
        <f>'HORA CERTA'!#REF!</f>
        <v>#REF!</v>
      </c>
      <c r="O247" s="4">
        <f>'HORA CERTA'!H21</f>
        <v>327</v>
      </c>
      <c r="P247" s="20" t="e">
        <f>'HORA CERTA'!#REF!</f>
        <v>#REF!</v>
      </c>
      <c r="Q247" s="78" t="e">
        <f>'HORA CERTA'!#REF!</f>
        <v>#REF!</v>
      </c>
      <c r="R247" s="186" t="e">
        <f>'HORA CERTA'!#REF!</f>
        <v>#REF!</v>
      </c>
      <c r="S247" s="4">
        <f>'HORA CERTA'!I21</f>
        <v>293</v>
      </c>
      <c r="T247" s="20" t="e">
        <f>'HORA CERTA'!#REF!</f>
        <v>#REF!</v>
      </c>
      <c r="U247" s="4">
        <f>'HORA CERTA'!J21</f>
        <v>269</v>
      </c>
      <c r="V247" s="20" t="e">
        <f>'HORA CERTA'!#REF!</f>
        <v>#REF!</v>
      </c>
      <c r="W247" s="4">
        <f>'HORA CERTA'!K21</f>
        <v>256</v>
      </c>
      <c r="X247" s="20" t="e">
        <f>'HORA CERTA'!#REF!</f>
        <v>#REF!</v>
      </c>
      <c r="Y247" s="78" t="e">
        <f>'HORA CERTA'!#REF!</f>
        <v>#REF!</v>
      </c>
      <c r="Z247" s="186" t="e">
        <f>'HORA CERTA'!#REF!</f>
        <v>#REF!</v>
      </c>
      <c r="AA247" s="4">
        <f>'HORA CERTA'!L21</f>
        <v>238</v>
      </c>
      <c r="AB247" s="20" t="e">
        <f>'HORA CERTA'!#REF!</f>
        <v>#REF!</v>
      </c>
      <c r="AC247" s="4">
        <f>'HORA CERTA'!M21</f>
        <v>289</v>
      </c>
      <c r="AD247" s="20" t="e">
        <f>'HORA CERTA'!#REF!</f>
        <v>#REF!</v>
      </c>
      <c r="AE247" s="4">
        <f>'HORA CERTA'!N21</f>
        <v>98</v>
      </c>
      <c r="AF247" s="20">
        <f>'HORA CERTA'!O21</f>
        <v>3168</v>
      </c>
      <c r="AG247" s="78">
        <f>'HORA CERTA'!P21</f>
        <v>2682</v>
      </c>
      <c r="AH247" s="186">
        <f>'HORA CERTA'!Q21</f>
        <v>0.84659090909090906</v>
      </c>
    </row>
    <row r="248" spans="1:34" ht="15" x14ac:dyDescent="0.25">
      <c r="A248" s="2" t="str">
        <f>'HORA CERTA'!A22</f>
        <v>Urologista (consulta) - 12hrs</v>
      </c>
      <c r="B248" s="5">
        <f>'HORA CERTA'!B22</f>
        <v>396</v>
      </c>
      <c r="C248" s="702">
        <f>'HORA CERTA'!C22</f>
        <v>291</v>
      </c>
      <c r="D248" s="20" t="e">
        <f>'HORA CERTA'!#REF!</f>
        <v>#REF!</v>
      </c>
      <c r="E248" s="4">
        <f>'HORA CERTA'!D22</f>
        <v>330</v>
      </c>
      <c r="F248" s="20" t="e">
        <f>'HORA CERTA'!#REF!</f>
        <v>#REF!</v>
      </c>
      <c r="G248" s="4">
        <f>'HORA CERTA'!E22</f>
        <v>278</v>
      </c>
      <c r="H248" s="20" t="e">
        <f>'HORA CERTA'!#REF!</f>
        <v>#REF!</v>
      </c>
      <c r="I248" s="78" t="e">
        <f>'HORA CERTA'!#REF!</f>
        <v>#REF!</v>
      </c>
      <c r="J248" s="186" t="e">
        <f>'HORA CERTA'!#REF!</f>
        <v>#REF!</v>
      </c>
      <c r="K248" s="4">
        <f>'HORA CERTA'!F22</f>
        <v>178</v>
      </c>
      <c r="L248" s="20" t="e">
        <f>'HORA CERTA'!#REF!</f>
        <v>#REF!</v>
      </c>
      <c r="M248" s="4">
        <f>'HORA CERTA'!G22</f>
        <v>405</v>
      </c>
      <c r="N248" s="20" t="e">
        <f>'HORA CERTA'!#REF!</f>
        <v>#REF!</v>
      </c>
      <c r="O248" s="4">
        <f>'HORA CERTA'!H22</f>
        <v>171</v>
      </c>
      <c r="P248" s="20" t="e">
        <f>'HORA CERTA'!#REF!</f>
        <v>#REF!</v>
      </c>
      <c r="Q248" s="78" t="e">
        <f>'HORA CERTA'!#REF!</f>
        <v>#REF!</v>
      </c>
      <c r="R248" s="186" t="e">
        <f>'HORA CERTA'!#REF!</f>
        <v>#REF!</v>
      </c>
      <c r="S248" s="4">
        <f>'HORA CERTA'!I22</f>
        <v>288</v>
      </c>
      <c r="T248" s="20" t="e">
        <f>'HORA CERTA'!#REF!</f>
        <v>#REF!</v>
      </c>
      <c r="U248" s="4">
        <f>'HORA CERTA'!J22</f>
        <v>576</v>
      </c>
      <c r="V248" s="20" t="e">
        <f>'HORA CERTA'!#REF!</f>
        <v>#REF!</v>
      </c>
      <c r="W248" s="4">
        <f>'HORA CERTA'!K22</f>
        <v>392</v>
      </c>
      <c r="X248" s="20" t="e">
        <f>'HORA CERTA'!#REF!</f>
        <v>#REF!</v>
      </c>
      <c r="Y248" s="78" t="e">
        <f>'HORA CERTA'!#REF!</f>
        <v>#REF!</v>
      </c>
      <c r="Z248" s="186" t="e">
        <f>'HORA CERTA'!#REF!</f>
        <v>#REF!</v>
      </c>
      <c r="AA248" s="4">
        <f>'HORA CERTA'!L22</f>
        <v>486</v>
      </c>
      <c r="AB248" s="20" t="e">
        <f>'HORA CERTA'!#REF!</f>
        <v>#REF!</v>
      </c>
      <c r="AC248" s="4">
        <f>'HORA CERTA'!M22</f>
        <v>433</v>
      </c>
      <c r="AD248" s="20" t="e">
        <f>'HORA CERTA'!#REF!</f>
        <v>#REF!</v>
      </c>
      <c r="AE248" s="4">
        <f>'HORA CERTA'!N22</f>
        <v>425</v>
      </c>
      <c r="AF248" s="20">
        <f>'HORA CERTA'!O22</f>
        <v>4752</v>
      </c>
      <c r="AG248" s="78">
        <f>'HORA CERTA'!P22</f>
        <v>4253</v>
      </c>
      <c r="AH248" s="186">
        <f>'HORA CERTA'!Q22</f>
        <v>0.8949915824915825</v>
      </c>
    </row>
    <row r="249" spans="1:34" ht="15" x14ac:dyDescent="0.25">
      <c r="A249" s="2" t="str">
        <f>'HORA CERTA'!A13</f>
        <v>Dermatologista (consulta) - 12hrs</v>
      </c>
      <c r="B249" s="5">
        <f>'HORA CERTA'!B13</f>
        <v>540</v>
      </c>
      <c r="C249" s="702">
        <f>'HORA CERTA'!C13</f>
        <v>404</v>
      </c>
      <c r="D249" s="20" t="e">
        <f>'HORA CERTA'!#REF!</f>
        <v>#REF!</v>
      </c>
      <c r="E249" s="4">
        <f>'HORA CERTA'!D13</f>
        <v>445</v>
      </c>
      <c r="F249" s="20" t="e">
        <f>'HORA CERTA'!#REF!</f>
        <v>#REF!</v>
      </c>
      <c r="G249" s="4">
        <f>'HORA CERTA'!E13</f>
        <v>279</v>
      </c>
      <c r="H249" s="20" t="e">
        <f>'HORA CERTA'!#REF!</f>
        <v>#REF!</v>
      </c>
      <c r="I249" s="78" t="e">
        <f>'HORA CERTA'!#REF!</f>
        <v>#REF!</v>
      </c>
      <c r="J249" s="186" t="e">
        <f>'HORA CERTA'!#REF!</f>
        <v>#REF!</v>
      </c>
      <c r="K249" s="4">
        <f>'HORA CERTA'!F13</f>
        <v>186</v>
      </c>
      <c r="L249" s="20" t="e">
        <f>'HORA CERTA'!#REF!</f>
        <v>#REF!</v>
      </c>
      <c r="M249" s="4">
        <f>'HORA CERTA'!G13</f>
        <v>323</v>
      </c>
      <c r="N249" s="20" t="e">
        <f>'HORA CERTA'!#REF!</f>
        <v>#REF!</v>
      </c>
      <c r="O249" s="4">
        <f>'HORA CERTA'!H13</f>
        <v>417</v>
      </c>
      <c r="P249" s="20" t="e">
        <f>'HORA CERTA'!#REF!</f>
        <v>#REF!</v>
      </c>
      <c r="Q249" s="78" t="e">
        <f>'HORA CERTA'!#REF!</f>
        <v>#REF!</v>
      </c>
      <c r="R249" s="186" t="e">
        <f>'HORA CERTA'!#REF!</f>
        <v>#REF!</v>
      </c>
      <c r="S249" s="4">
        <f>'HORA CERTA'!I13</f>
        <v>389</v>
      </c>
      <c r="T249" s="20" t="e">
        <f>'HORA CERTA'!#REF!</f>
        <v>#REF!</v>
      </c>
      <c r="U249" s="4">
        <f>'HORA CERTA'!J13</f>
        <v>400</v>
      </c>
      <c r="V249" s="20" t="e">
        <f>'HORA CERTA'!#REF!</f>
        <v>#REF!</v>
      </c>
      <c r="W249" s="4">
        <f>'HORA CERTA'!K13</f>
        <v>445</v>
      </c>
      <c r="X249" s="20" t="e">
        <f>'HORA CERTA'!#REF!</f>
        <v>#REF!</v>
      </c>
      <c r="Y249" s="78" t="e">
        <f>'HORA CERTA'!#REF!</f>
        <v>#REF!</v>
      </c>
      <c r="Z249" s="186" t="e">
        <f>'HORA CERTA'!#REF!</f>
        <v>#REF!</v>
      </c>
      <c r="AA249" s="4">
        <f>'HORA CERTA'!L13</f>
        <v>452</v>
      </c>
      <c r="AB249" s="20" t="e">
        <f>'HORA CERTA'!#REF!</f>
        <v>#REF!</v>
      </c>
      <c r="AC249" s="4">
        <f>'HORA CERTA'!M13</f>
        <v>414</v>
      </c>
      <c r="AD249" s="20" t="e">
        <f>'HORA CERTA'!#REF!</f>
        <v>#REF!</v>
      </c>
      <c r="AE249" s="4">
        <f>'HORA CERTA'!N13</f>
        <v>484</v>
      </c>
      <c r="AF249" s="20">
        <f>'HORA CERTA'!O13</f>
        <v>6480</v>
      </c>
      <c r="AG249" s="78">
        <f>'HORA CERTA'!P13</f>
        <v>4638</v>
      </c>
      <c r="AH249" s="186">
        <f>'HORA CERTA'!Q13</f>
        <v>0.71574074074074079</v>
      </c>
    </row>
    <row r="250" spans="1:34" ht="15" x14ac:dyDescent="0.25">
      <c r="A250" s="2" t="str">
        <f>'HORA CERTA'!A15</f>
        <v>Gastroenterologista (consulta) - 12hrs</v>
      </c>
      <c r="B250" s="5">
        <f>'HORA CERTA'!B15</f>
        <v>132</v>
      </c>
      <c r="C250" s="703">
        <f>'HORA CERTA'!C15</f>
        <v>108</v>
      </c>
      <c r="D250" s="20" t="e">
        <f>'HORA CERTA'!#REF!</f>
        <v>#REF!</v>
      </c>
      <c r="E250" s="4">
        <f>'HORA CERTA'!D15</f>
        <v>130</v>
      </c>
      <c r="F250" s="20" t="e">
        <f>'HORA CERTA'!#REF!</f>
        <v>#REF!</v>
      </c>
      <c r="G250" s="4">
        <f>'HORA CERTA'!E15</f>
        <v>112</v>
      </c>
      <c r="H250" s="20" t="e">
        <f>'HORA CERTA'!#REF!</f>
        <v>#REF!</v>
      </c>
      <c r="I250" s="78" t="e">
        <f>'HORA CERTA'!#REF!</f>
        <v>#REF!</v>
      </c>
      <c r="J250" s="186" t="e">
        <f>'HORA CERTA'!#REF!</f>
        <v>#REF!</v>
      </c>
      <c r="K250" s="4">
        <f>'HORA CERTA'!F15</f>
        <v>39</v>
      </c>
      <c r="L250" s="20" t="e">
        <f>'HORA CERTA'!#REF!</f>
        <v>#REF!</v>
      </c>
      <c r="M250" s="4">
        <f>'HORA CERTA'!G15</f>
        <v>153</v>
      </c>
      <c r="N250" s="20" t="e">
        <f>'HORA CERTA'!#REF!</f>
        <v>#REF!</v>
      </c>
      <c r="O250" s="4">
        <f>'HORA CERTA'!H15</f>
        <v>208</v>
      </c>
      <c r="P250" s="20" t="e">
        <f>'HORA CERTA'!#REF!</f>
        <v>#REF!</v>
      </c>
      <c r="Q250" s="78" t="e">
        <f>'HORA CERTA'!#REF!</f>
        <v>#REF!</v>
      </c>
      <c r="R250" s="186" t="e">
        <f>'HORA CERTA'!#REF!</f>
        <v>#REF!</v>
      </c>
      <c r="S250" s="4">
        <f>'HORA CERTA'!I15</f>
        <v>147</v>
      </c>
      <c r="T250" s="20" t="e">
        <f>'HORA CERTA'!#REF!</f>
        <v>#REF!</v>
      </c>
      <c r="U250" s="4">
        <f>'HORA CERTA'!J15</f>
        <v>275</v>
      </c>
      <c r="V250" s="20" t="e">
        <f>'HORA CERTA'!#REF!</f>
        <v>#REF!</v>
      </c>
      <c r="W250" s="4">
        <f>'HORA CERTA'!K15</f>
        <v>139</v>
      </c>
      <c r="X250" s="20" t="e">
        <f>'HORA CERTA'!#REF!</f>
        <v>#REF!</v>
      </c>
      <c r="Y250" s="78" t="e">
        <f>'HORA CERTA'!#REF!</f>
        <v>#REF!</v>
      </c>
      <c r="Z250" s="186" t="e">
        <f>'HORA CERTA'!#REF!</f>
        <v>#REF!</v>
      </c>
      <c r="AA250" s="4">
        <f>'HORA CERTA'!L15</f>
        <v>120</v>
      </c>
      <c r="AB250" s="20" t="e">
        <f>'HORA CERTA'!#REF!</f>
        <v>#REF!</v>
      </c>
      <c r="AC250" s="4">
        <f>'HORA CERTA'!M15</f>
        <v>54</v>
      </c>
      <c r="AD250" s="20" t="e">
        <f>'HORA CERTA'!#REF!</f>
        <v>#REF!</v>
      </c>
      <c r="AE250" s="4">
        <f>'HORA CERTA'!N15</f>
        <v>123</v>
      </c>
      <c r="AF250" s="20">
        <f>'HORA CERTA'!O15</f>
        <v>1584</v>
      </c>
      <c r="AG250" s="78">
        <f>'HORA CERTA'!P15</f>
        <v>1608</v>
      </c>
      <c r="AH250" s="186">
        <f>'HORA CERTA'!Q15</f>
        <v>1.0151515151515151</v>
      </c>
    </row>
    <row r="251" spans="1:34" ht="15" x14ac:dyDescent="0.25">
      <c r="A251" s="727" t="str">
        <f>'HORA CERTA'!A20</f>
        <v>Proctologia (consulta) - 12hrs</v>
      </c>
      <c r="B251" s="728">
        <f>'HORA CERTA'!B20</f>
        <v>84</v>
      </c>
      <c r="C251" s="703">
        <f>'HORA CERTA'!C20</f>
        <v>98</v>
      </c>
      <c r="D251" s="724" t="e">
        <f>'HORA CERTA'!#REF!</f>
        <v>#REF!</v>
      </c>
      <c r="E251" s="702">
        <f>'HORA CERTA'!D20</f>
        <v>52</v>
      </c>
      <c r="F251" s="724" t="e">
        <f>'HORA CERTA'!#REF!</f>
        <v>#REF!</v>
      </c>
      <c r="G251" s="702">
        <f>'HORA CERTA'!E20</f>
        <v>63</v>
      </c>
      <c r="H251" s="724" t="e">
        <f>'HORA CERTA'!#REF!</f>
        <v>#REF!</v>
      </c>
      <c r="I251" s="725" t="e">
        <f>'HORA CERTA'!#REF!</f>
        <v>#REF!</v>
      </c>
      <c r="J251" s="726" t="e">
        <f>'HORA CERTA'!#REF!</f>
        <v>#REF!</v>
      </c>
      <c r="K251" s="702">
        <f>'HORA CERTA'!F20</f>
        <v>24</v>
      </c>
      <c r="L251" s="724" t="e">
        <f>'HORA CERTA'!#REF!</f>
        <v>#REF!</v>
      </c>
      <c r="M251" s="702">
        <f>'HORA CERTA'!G20</f>
        <v>93</v>
      </c>
      <c r="N251" s="724" t="e">
        <f>'HORA CERTA'!#REF!</f>
        <v>#REF!</v>
      </c>
      <c r="O251" s="702">
        <f>'HORA CERTA'!H20</f>
        <v>22</v>
      </c>
      <c r="P251" s="724" t="e">
        <f>'HORA CERTA'!#REF!</f>
        <v>#REF!</v>
      </c>
      <c r="Q251" s="725" t="e">
        <f>'HORA CERTA'!#REF!</f>
        <v>#REF!</v>
      </c>
      <c r="R251" s="726" t="e">
        <f>'HORA CERTA'!#REF!</f>
        <v>#REF!</v>
      </c>
      <c r="S251" s="702">
        <f>'HORA CERTA'!I20</f>
        <v>48</v>
      </c>
      <c r="T251" s="724" t="e">
        <f>'HORA CERTA'!#REF!</f>
        <v>#REF!</v>
      </c>
      <c r="U251" s="702">
        <f>'HORA CERTA'!J20</f>
        <v>35</v>
      </c>
      <c r="V251" s="724" t="e">
        <f>'HORA CERTA'!#REF!</f>
        <v>#REF!</v>
      </c>
      <c r="W251" s="702">
        <f>'HORA CERTA'!K20</f>
        <v>120</v>
      </c>
      <c r="X251" s="724" t="e">
        <f>'HORA CERTA'!#REF!</f>
        <v>#REF!</v>
      </c>
      <c r="Y251" s="725" t="e">
        <f>'HORA CERTA'!#REF!</f>
        <v>#REF!</v>
      </c>
      <c r="Z251" s="726" t="e">
        <f>'HORA CERTA'!#REF!</f>
        <v>#REF!</v>
      </c>
      <c r="AA251" s="702">
        <f>'HORA CERTA'!L20</f>
        <v>101</v>
      </c>
      <c r="AB251" s="724" t="e">
        <f>'HORA CERTA'!#REF!</f>
        <v>#REF!</v>
      </c>
      <c r="AC251" s="702">
        <f>'HORA CERTA'!M20</f>
        <v>129</v>
      </c>
      <c r="AD251" s="724" t="e">
        <f>'HORA CERTA'!#REF!</f>
        <v>#REF!</v>
      </c>
      <c r="AE251" s="702">
        <f>'HORA CERTA'!N20</f>
        <v>94</v>
      </c>
      <c r="AF251" s="724">
        <f>'HORA CERTA'!O20</f>
        <v>1008</v>
      </c>
      <c r="AG251" s="725">
        <f>'HORA CERTA'!P20</f>
        <v>879</v>
      </c>
      <c r="AH251" s="726">
        <f>'HORA CERTA'!Q20</f>
        <v>0.87202380952380953</v>
      </c>
    </row>
    <row r="252" spans="1:34" thickBot="1" x14ac:dyDescent="0.3">
      <c r="A252" s="727" t="e">
        <f>'HORA CERTA'!#REF!</f>
        <v>#REF!</v>
      </c>
      <c r="B252" s="728" t="e">
        <f>'HORA CERTA'!#REF!</f>
        <v>#REF!</v>
      </c>
      <c r="C252" s="703" t="e">
        <f>'HORA CERTA'!#REF!</f>
        <v>#REF!</v>
      </c>
      <c r="D252" s="712" t="e">
        <f>'HORA CERTA'!#REF!</f>
        <v>#REF!</v>
      </c>
      <c r="E252" s="703" t="e">
        <f>'HORA CERTA'!#REF!</f>
        <v>#REF!</v>
      </c>
      <c r="F252" s="712" t="e">
        <f>'HORA CERTA'!#REF!</f>
        <v>#REF!</v>
      </c>
      <c r="G252" s="703" t="e">
        <f>'HORA CERTA'!#REF!</f>
        <v>#REF!</v>
      </c>
      <c r="H252" s="712" t="e">
        <f>'HORA CERTA'!#REF!</f>
        <v>#REF!</v>
      </c>
      <c r="I252" s="713" t="e">
        <f>'HORA CERTA'!#REF!</f>
        <v>#REF!</v>
      </c>
      <c r="J252" s="714" t="e">
        <f>'HORA CERTA'!#REF!</f>
        <v>#REF!</v>
      </c>
      <c r="K252" s="703" t="e">
        <f>'HORA CERTA'!#REF!</f>
        <v>#REF!</v>
      </c>
      <c r="L252" s="712" t="e">
        <f>'HORA CERTA'!#REF!</f>
        <v>#REF!</v>
      </c>
      <c r="M252" s="703" t="e">
        <f>'HORA CERTA'!#REF!</f>
        <v>#REF!</v>
      </c>
      <c r="N252" s="712" t="e">
        <f>'HORA CERTA'!#REF!</f>
        <v>#REF!</v>
      </c>
      <c r="O252" s="703" t="e">
        <f>'HORA CERTA'!#REF!</f>
        <v>#REF!</v>
      </c>
      <c r="P252" s="712" t="e">
        <f>'HORA CERTA'!#REF!</f>
        <v>#REF!</v>
      </c>
      <c r="Q252" s="713" t="e">
        <f>'HORA CERTA'!#REF!</f>
        <v>#REF!</v>
      </c>
      <c r="R252" s="714" t="e">
        <f>'HORA CERTA'!#REF!</f>
        <v>#REF!</v>
      </c>
      <c r="S252" s="703" t="e">
        <f>'HORA CERTA'!#REF!</f>
        <v>#REF!</v>
      </c>
      <c r="T252" s="712" t="e">
        <f>'HORA CERTA'!#REF!</f>
        <v>#REF!</v>
      </c>
      <c r="U252" s="703" t="e">
        <f>'HORA CERTA'!#REF!</f>
        <v>#REF!</v>
      </c>
      <c r="V252" s="712" t="e">
        <f>'HORA CERTA'!#REF!</f>
        <v>#REF!</v>
      </c>
      <c r="W252" s="703" t="e">
        <f>'HORA CERTA'!#REF!</f>
        <v>#REF!</v>
      </c>
      <c r="X252" s="712" t="e">
        <f>'HORA CERTA'!#REF!</f>
        <v>#REF!</v>
      </c>
      <c r="Y252" s="713" t="e">
        <f>'HORA CERTA'!#REF!</f>
        <v>#REF!</v>
      </c>
      <c r="Z252" s="714" t="e">
        <f>'HORA CERTA'!#REF!</f>
        <v>#REF!</v>
      </c>
      <c r="AA252" s="703" t="e">
        <f>'HORA CERTA'!#REF!</f>
        <v>#REF!</v>
      </c>
      <c r="AB252" s="712" t="e">
        <f>'HORA CERTA'!#REF!</f>
        <v>#REF!</v>
      </c>
      <c r="AC252" s="703" t="e">
        <f>'HORA CERTA'!#REF!</f>
        <v>#REF!</v>
      </c>
      <c r="AD252" s="712" t="e">
        <f>'HORA CERTA'!#REF!</f>
        <v>#REF!</v>
      </c>
      <c r="AE252" s="703" t="e">
        <f>'HORA CERTA'!#REF!</f>
        <v>#REF!</v>
      </c>
      <c r="AF252" s="712" t="e">
        <f>'HORA CERTA'!#REF!</f>
        <v>#REF!</v>
      </c>
      <c r="AG252" s="713" t="e">
        <f>'HORA CERTA'!#REF!</f>
        <v>#REF!</v>
      </c>
      <c r="AH252" s="714" t="e">
        <f>'HORA CERTA'!#REF!</f>
        <v>#REF!</v>
      </c>
    </row>
    <row r="253" spans="1:34" thickBot="1" x14ac:dyDescent="0.3">
      <c r="A253" s="743" t="str">
        <f>'HORA CERTA'!A24</f>
        <v>SOMA CONSULTAS</v>
      </c>
      <c r="B253" s="732">
        <f>'HORA CERTA'!B24</f>
        <v>4768</v>
      </c>
      <c r="C253" s="710">
        <f>'HORA CERTA'!C24</f>
        <v>4111</v>
      </c>
      <c r="D253" s="719" t="e">
        <f>'HORA CERTA'!#REF!</f>
        <v>#REF!</v>
      </c>
      <c r="E253" s="710">
        <f>'HORA CERTA'!D24</f>
        <v>4638</v>
      </c>
      <c r="F253" s="719" t="e">
        <f>'HORA CERTA'!#REF!</f>
        <v>#REF!</v>
      </c>
      <c r="G253" s="710">
        <f>'HORA CERTA'!E24</f>
        <v>2867</v>
      </c>
      <c r="H253" s="719" t="e">
        <f>'HORA CERTA'!#REF!</f>
        <v>#REF!</v>
      </c>
      <c r="I253" s="720" t="e">
        <f>'HORA CERTA'!#REF!</f>
        <v>#REF!</v>
      </c>
      <c r="J253" s="721" t="e">
        <f>'HORA CERTA'!#REF!</f>
        <v>#REF!</v>
      </c>
      <c r="K253" s="710">
        <f>'HORA CERTA'!F24</f>
        <v>1561</v>
      </c>
      <c r="L253" s="719" t="e">
        <f>'HORA CERTA'!#REF!</f>
        <v>#REF!</v>
      </c>
      <c r="M253" s="710">
        <f>'HORA CERTA'!G24</f>
        <v>3282</v>
      </c>
      <c r="N253" s="719" t="e">
        <f>'HORA CERTA'!#REF!</f>
        <v>#REF!</v>
      </c>
      <c r="O253" s="710">
        <f>'HORA CERTA'!H24</f>
        <v>3542</v>
      </c>
      <c r="P253" s="719" t="e">
        <f>'HORA CERTA'!#REF!</f>
        <v>#REF!</v>
      </c>
      <c r="Q253" s="720" t="e">
        <f>'HORA CERTA'!#REF!</f>
        <v>#REF!</v>
      </c>
      <c r="R253" s="721" t="e">
        <f>'HORA CERTA'!#REF!</f>
        <v>#REF!</v>
      </c>
      <c r="S253" s="710">
        <f>'HORA CERTA'!I24</f>
        <v>3898</v>
      </c>
      <c r="T253" s="719" t="e">
        <f>'HORA CERTA'!#REF!</f>
        <v>#REF!</v>
      </c>
      <c r="U253" s="710">
        <f>'HORA CERTA'!J24</f>
        <v>5175</v>
      </c>
      <c r="V253" s="719" t="e">
        <f>'HORA CERTA'!#REF!</f>
        <v>#REF!</v>
      </c>
      <c r="W253" s="710">
        <f>'HORA CERTA'!K24</f>
        <v>4769</v>
      </c>
      <c r="X253" s="719" t="e">
        <f>'HORA CERTA'!#REF!</f>
        <v>#REF!</v>
      </c>
      <c r="Y253" s="720" t="e">
        <f>'HORA CERTA'!#REF!</f>
        <v>#REF!</v>
      </c>
      <c r="Z253" s="721" t="e">
        <f>'HORA CERTA'!#REF!</f>
        <v>#REF!</v>
      </c>
      <c r="AA253" s="710">
        <f>'HORA CERTA'!L24</f>
        <v>5091</v>
      </c>
      <c r="AB253" s="719" t="e">
        <f>'HORA CERTA'!#REF!</f>
        <v>#REF!</v>
      </c>
      <c r="AC253" s="710">
        <f>'HORA CERTA'!M24</f>
        <v>4775</v>
      </c>
      <c r="AD253" s="719" t="e">
        <f>'HORA CERTA'!#REF!</f>
        <v>#REF!</v>
      </c>
      <c r="AE253" s="710">
        <f>'HORA CERTA'!N24</f>
        <v>4588</v>
      </c>
      <c r="AF253" s="719">
        <f>'HORA CERTA'!O24</f>
        <v>56136</v>
      </c>
      <c r="AG253" s="720">
        <f>'HORA CERTA'!P24</f>
        <v>48297</v>
      </c>
      <c r="AH253" s="721">
        <f>'HORA CERTA'!Q24</f>
        <v>0.86035699016673794</v>
      </c>
    </row>
    <row r="254" spans="1:34" ht="15" x14ac:dyDescent="0.25">
      <c r="A254" s="737" t="str">
        <f>'HORA CERTA'!A27</f>
        <v>Cirurgia Vascular (procedimentos)</v>
      </c>
      <c r="B254" s="723">
        <f>'HORA CERTA'!B27</f>
        <v>20</v>
      </c>
      <c r="C254" s="740">
        <f>'HORA CERTA'!C27</f>
        <v>36</v>
      </c>
      <c r="D254" s="724" t="e">
        <f>'HORA CERTA'!#REF!</f>
        <v>#REF!</v>
      </c>
      <c r="E254" s="740">
        <f>'HORA CERTA'!D27</f>
        <v>43</v>
      </c>
      <c r="F254" s="724" t="e">
        <f>'HORA CERTA'!#REF!</f>
        <v>#REF!</v>
      </c>
      <c r="G254" s="740">
        <f>'HORA CERTA'!E27</f>
        <v>12</v>
      </c>
      <c r="H254" s="724" t="e">
        <f>'HORA CERTA'!#REF!</f>
        <v>#REF!</v>
      </c>
      <c r="I254" s="725" t="e">
        <f>'HORA CERTA'!#REF!</f>
        <v>#REF!</v>
      </c>
      <c r="J254" s="726" t="e">
        <f>'HORA CERTA'!#REF!</f>
        <v>#REF!</v>
      </c>
      <c r="K254" s="740">
        <f>'HORA CERTA'!F27</f>
        <v>1</v>
      </c>
      <c r="L254" s="724" t="e">
        <f>'HORA CERTA'!#REF!</f>
        <v>#REF!</v>
      </c>
      <c r="M254" s="740">
        <f>'HORA CERTA'!G27</f>
        <v>24</v>
      </c>
      <c r="N254" s="724" t="e">
        <f>'HORA CERTA'!#REF!</f>
        <v>#REF!</v>
      </c>
      <c r="O254" s="740">
        <f>'HORA CERTA'!H27</f>
        <v>22</v>
      </c>
      <c r="P254" s="724" t="e">
        <f>'HORA CERTA'!#REF!</f>
        <v>#REF!</v>
      </c>
      <c r="Q254" s="725" t="e">
        <f>'HORA CERTA'!#REF!</f>
        <v>#REF!</v>
      </c>
      <c r="R254" s="726" t="e">
        <f>'HORA CERTA'!#REF!</f>
        <v>#REF!</v>
      </c>
      <c r="S254" s="740">
        <f>'HORA CERTA'!I27</f>
        <v>38</v>
      </c>
      <c r="T254" s="724" t="e">
        <f>'HORA CERTA'!#REF!</f>
        <v>#REF!</v>
      </c>
      <c r="U254" s="740">
        <f>'HORA CERTA'!J27</f>
        <v>12</v>
      </c>
      <c r="V254" s="724" t="e">
        <f>'HORA CERTA'!#REF!</f>
        <v>#REF!</v>
      </c>
      <c r="W254" s="740">
        <f>'HORA CERTA'!K27</f>
        <v>5</v>
      </c>
      <c r="X254" s="724" t="e">
        <f>'HORA CERTA'!#REF!</f>
        <v>#REF!</v>
      </c>
      <c r="Y254" s="725" t="e">
        <f>'HORA CERTA'!#REF!</f>
        <v>#REF!</v>
      </c>
      <c r="Z254" s="726" t="e">
        <f>'HORA CERTA'!#REF!</f>
        <v>#REF!</v>
      </c>
      <c r="AA254" s="740">
        <f>'HORA CERTA'!L27</f>
        <v>14</v>
      </c>
      <c r="AB254" s="724" t="e">
        <f>'HORA CERTA'!#REF!</f>
        <v>#REF!</v>
      </c>
      <c r="AC254" s="740">
        <f>'HORA CERTA'!M27</f>
        <v>14</v>
      </c>
      <c r="AD254" s="724" t="e">
        <f>'HORA CERTA'!#REF!</f>
        <v>#REF!</v>
      </c>
      <c r="AE254" s="740">
        <f>'HORA CERTA'!N27</f>
        <v>13</v>
      </c>
      <c r="AF254" s="724">
        <f>'HORA CERTA'!O27</f>
        <v>240</v>
      </c>
      <c r="AG254" s="725">
        <f>'HORA CERTA'!P27</f>
        <v>234</v>
      </c>
      <c r="AH254" s="726">
        <f>'HORA CERTA'!Q27</f>
        <v>0.97499999999999998</v>
      </c>
    </row>
    <row r="255" spans="1:34" ht="15" x14ac:dyDescent="0.25">
      <c r="A255" s="737" t="str">
        <f>'HORA CERTA'!A25</f>
        <v>Cirurgia Geral (procedimentos)</v>
      </c>
      <c r="B255" s="723">
        <f>'HORA CERTA'!B25</f>
        <v>10</v>
      </c>
      <c r="C255" s="740">
        <f>'HORA CERTA'!C25</f>
        <v>83</v>
      </c>
      <c r="D255" s="724" t="e">
        <f>'HORA CERTA'!#REF!</f>
        <v>#REF!</v>
      </c>
      <c r="E255" s="740">
        <f>'HORA CERTA'!D25</f>
        <v>121</v>
      </c>
      <c r="F255" s="724" t="e">
        <f>'HORA CERTA'!#REF!</f>
        <v>#REF!</v>
      </c>
      <c r="G255" s="740">
        <f>'HORA CERTA'!E25</f>
        <v>74</v>
      </c>
      <c r="H255" s="724" t="e">
        <f>'HORA CERTA'!#REF!</f>
        <v>#REF!</v>
      </c>
      <c r="I255" s="725" t="e">
        <f>'HORA CERTA'!#REF!</f>
        <v>#REF!</v>
      </c>
      <c r="J255" s="726" t="e">
        <f>'HORA CERTA'!#REF!</f>
        <v>#REF!</v>
      </c>
      <c r="K255" s="740">
        <f>'HORA CERTA'!F25</f>
        <v>0</v>
      </c>
      <c r="L255" s="724" t="e">
        <f>'HORA CERTA'!#REF!</f>
        <v>#REF!</v>
      </c>
      <c r="M255" s="740">
        <f>'HORA CERTA'!G25</f>
        <v>63</v>
      </c>
      <c r="N255" s="724" t="e">
        <f>'HORA CERTA'!#REF!</f>
        <v>#REF!</v>
      </c>
      <c r="O255" s="740">
        <f>'HORA CERTA'!H25</f>
        <v>63</v>
      </c>
      <c r="P255" s="724" t="e">
        <f>'HORA CERTA'!#REF!</f>
        <v>#REF!</v>
      </c>
      <c r="Q255" s="725" t="e">
        <f>'HORA CERTA'!#REF!</f>
        <v>#REF!</v>
      </c>
      <c r="R255" s="726" t="e">
        <f>'HORA CERTA'!#REF!</f>
        <v>#REF!</v>
      </c>
      <c r="S255" s="740">
        <f>'HORA CERTA'!I25</f>
        <v>60</v>
      </c>
      <c r="T255" s="724" t="e">
        <f>'HORA CERTA'!#REF!</f>
        <v>#REF!</v>
      </c>
      <c r="U255" s="740">
        <f>'HORA CERTA'!J25</f>
        <v>123</v>
      </c>
      <c r="V255" s="724" t="e">
        <f>'HORA CERTA'!#REF!</f>
        <v>#REF!</v>
      </c>
      <c r="W255" s="740">
        <f>'HORA CERTA'!K25</f>
        <v>177</v>
      </c>
      <c r="X255" s="724" t="e">
        <f>'HORA CERTA'!#REF!</f>
        <v>#REF!</v>
      </c>
      <c r="Y255" s="725" t="e">
        <f>'HORA CERTA'!#REF!</f>
        <v>#REF!</v>
      </c>
      <c r="Z255" s="726" t="e">
        <f>'HORA CERTA'!#REF!</f>
        <v>#REF!</v>
      </c>
      <c r="AA255" s="740">
        <f>'HORA CERTA'!L25</f>
        <v>206</v>
      </c>
      <c r="AB255" s="724" t="e">
        <f>'HORA CERTA'!#REF!</f>
        <v>#REF!</v>
      </c>
      <c r="AC255" s="740">
        <f>'HORA CERTA'!M25</f>
        <v>223</v>
      </c>
      <c r="AD255" s="724" t="e">
        <f>'HORA CERTA'!#REF!</f>
        <v>#REF!</v>
      </c>
      <c r="AE255" s="740">
        <f>'HORA CERTA'!N25</f>
        <v>198</v>
      </c>
      <c r="AF255" s="724">
        <f>'HORA CERTA'!O25</f>
        <v>120</v>
      </c>
      <c r="AG255" s="725">
        <f>'HORA CERTA'!P25</f>
        <v>1391</v>
      </c>
      <c r="AH255" s="726">
        <f>'HORA CERTA'!Q25</f>
        <v>11.591666666666667</v>
      </c>
    </row>
    <row r="256" spans="1:34" ht="15" x14ac:dyDescent="0.25">
      <c r="A256" s="737" t="str">
        <f>'HORA CERTA'!A26</f>
        <v>Cirurgia Geral Infantil (procedimentos)</v>
      </c>
      <c r="B256" s="723">
        <f>'HORA CERTA'!B26</f>
        <v>16</v>
      </c>
      <c r="C256" s="740">
        <f>'HORA CERTA'!C26</f>
        <v>58</v>
      </c>
      <c r="D256" s="724" t="e">
        <f>'HORA CERTA'!#REF!</f>
        <v>#REF!</v>
      </c>
      <c r="E256" s="740">
        <f>'HORA CERTA'!D26</f>
        <v>70</v>
      </c>
      <c r="F256" s="724" t="e">
        <f>'HORA CERTA'!#REF!</f>
        <v>#REF!</v>
      </c>
      <c r="G256" s="740">
        <f>'HORA CERTA'!E26</f>
        <v>36</v>
      </c>
      <c r="H256" s="724" t="e">
        <f>'HORA CERTA'!#REF!</f>
        <v>#REF!</v>
      </c>
      <c r="I256" s="725" t="e">
        <f>'HORA CERTA'!#REF!</f>
        <v>#REF!</v>
      </c>
      <c r="J256" s="726" t="e">
        <f>'HORA CERTA'!#REF!</f>
        <v>#REF!</v>
      </c>
      <c r="K256" s="740">
        <f>'HORA CERTA'!F26</f>
        <v>10</v>
      </c>
      <c r="L256" s="724" t="e">
        <f>'HORA CERTA'!#REF!</f>
        <v>#REF!</v>
      </c>
      <c r="M256" s="740">
        <f>'HORA CERTA'!G26</f>
        <v>108</v>
      </c>
      <c r="N256" s="724" t="e">
        <f>'HORA CERTA'!#REF!</f>
        <v>#REF!</v>
      </c>
      <c r="O256" s="740">
        <f>'HORA CERTA'!H26</f>
        <v>104</v>
      </c>
      <c r="P256" s="724" t="e">
        <f>'HORA CERTA'!#REF!</f>
        <v>#REF!</v>
      </c>
      <c r="Q256" s="725" t="e">
        <f>'HORA CERTA'!#REF!</f>
        <v>#REF!</v>
      </c>
      <c r="R256" s="726" t="e">
        <f>'HORA CERTA'!#REF!</f>
        <v>#REF!</v>
      </c>
      <c r="S256" s="740">
        <f>'HORA CERTA'!I26</f>
        <v>69</v>
      </c>
      <c r="T256" s="724" t="e">
        <f>'HORA CERTA'!#REF!</f>
        <v>#REF!</v>
      </c>
      <c r="U256" s="740">
        <f>'HORA CERTA'!J26</f>
        <v>60</v>
      </c>
      <c r="V256" s="724" t="e">
        <f>'HORA CERTA'!#REF!</f>
        <v>#REF!</v>
      </c>
      <c r="W256" s="740">
        <f>'HORA CERTA'!K26</f>
        <v>74</v>
      </c>
      <c r="X256" s="724" t="e">
        <f>'HORA CERTA'!#REF!</f>
        <v>#REF!</v>
      </c>
      <c r="Y256" s="725" t="e">
        <f>'HORA CERTA'!#REF!</f>
        <v>#REF!</v>
      </c>
      <c r="Z256" s="726" t="e">
        <f>'HORA CERTA'!#REF!</f>
        <v>#REF!</v>
      </c>
      <c r="AA256" s="740">
        <f>'HORA CERTA'!L26</f>
        <v>77</v>
      </c>
      <c r="AB256" s="724" t="e">
        <f>'HORA CERTA'!#REF!</f>
        <v>#REF!</v>
      </c>
      <c r="AC256" s="740">
        <f>'HORA CERTA'!M26</f>
        <v>78</v>
      </c>
      <c r="AD256" s="724" t="e">
        <f>'HORA CERTA'!#REF!</f>
        <v>#REF!</v>
      </c>
      <c r="AE256" s="740">
        <f>'HORA CERTA'!N26</f>
        <v>80</v>
      </c>
      <c r="AF256" s="724">
        <f>'HORA CERTA'!O26</f>
        <v>192</v>
      </c>
      <c r="AG256" s="725">
        <f>'HORA CERTA'!P26</f>
        <v>824</v>
      </c>
      <c r="AH256" s="726">
        <f>'HORA CERTA'!Q26</f>
        <v>4.291666666666667</v>
      </c>
    </row>
    <row r="257" spans="1:34" ht="15" x14ac:dyDescent="0.25">
      <c r="A257" s="738" t="str">
        <f>'HORA CERTA'!A32</f>
        <v xml:space="preserve">Procedimentos de  Dermatologica </v>
      </c>
      <c r="B257" s="728" t="str">
        <f>'HORA CERTA'!B32</f>
        <v>s/ meta</v>
      </c>
      <c r="C257" s="741">
        <f>'HORA CERTA'!C32</f>
        <v>90</v>
      </c>
      <c r="D257" s="724" t="e">
        <f>'HORA CERTA'!#REF!</f>
        <v>#REF!</v>
      </c>
      <c r="E257" s="740">
        <f>'HORA CERTA'!D32</f>
        <v>93</v>
      </c>
      <c r="F257" s="724" t="e">
        <f>'HORA CERTA'!#REF!</f>
        <v>#REF!</v>
      </c>
      <c r="G257" s="740">
        <f>'HORA CERTA'!E32</f>
        <v>50</v>
      </c>
      <c r="H257" s="724" t="e">
        <f>'HORA CERTA'!#REF!</f>
        <v>#REF!</v>
      </c>
      <c r="I257" s="725" t="e">
        <f>'HORA CERTA'!#REF!</f>
        <v>#REF!</v>
      </c>
      <c r="J257" s="726" t="e">
        <f>'HORA CERTA'!#REF!</f>
        <v>#REF!</v>
      </c>
      <c r="K257" s="740">
        <f>'HORA CERTA'!F32</f>
        <v>33</v>
      </c>
      <c r="L257" s="724" t="e">
        <f>'HORA CERTA'!#REF!</f>
        <v>#REF!</v>
      </c>
      <c r="M257" s="740">
        <f>'HORA CERTA'!G32</f>
        <v>60</v>
      </c>
      <c r="N257" s="724" t="e">
        <f>'HORA CERTA'!#REF!</f>
        <v>#REF!</v>
      </c>
      <c r="O257" s="740">
        <f>'HORA CERTA'!H32</f>
        <v>120</v>
      </c>
      <c r="P257" s="724" t="e">
        <f>'HORA CERTA'!#REF!</f>
        <v>#REF!</v>
      </c>
      <c r="Q257" s="725" t="e">
        <f>'HORA CERTA'!#REF!</f>
        <v>#REF!</v>
      </c>
      <c r="R257" s="726" t="e">
        <f>'HORA CERTA'!#REF!</f>
        <v>#REF!</v>
      </c>
      <c r="S257" s="740">
        <f>'HORA CERTA'!I32</f>
        <v>97</v>
      </c>
      <c r="T257" s="724" t="e">
        <f>'HORA CERTA'!#REF!</f>
        <v>#REF!</v>
      </c>
      <c r="U257" s="740">
        <f>'HORA CERTA'!J32</f>
        <v>97</v>
      </c>
      <c r="V257" s="724" t="e">
        <f>'HORA CERTA'!#REF!</f>
        <v>#REF!</v>
      </c>
      <c r="W257" s="740">
        <f>'HORA CERTA'!K32</f>
        <v>116</v>
      </c>
      <c r="X257" s="724" t="e">
        <f>'HORA CERTA'!#REF!</f>
        <v>#REF!</v>
      </c>
      <c r="Y257" s="725" t="e">
        <f>'HORA CERTA'!#REF!</f>
        <v>#REF!</v>
      </c>
      <c r="Z257" s="726" t="e">
        <f>'HORA CERTA'!#REF!</f>
        <v>#REF!</v>
      </c>
      <c r="AA257" s="740">
        <f>'HORA CERTA'!L32</f>
        <v>91</v>
      </c>
      <c r="AB257" s="724" t="e">
        <f>'HORA CERTA'!#REF!</f>
        <v>#REF!</v>
      </c>
      <c r="AC257" s="740">
        <f>'HORA CERTA'!M32</f>
        <v>88</v>
      </c>
      <c r="AD257" s="724" t="e">
        <f>'HORA CERTA'!#REF!</f>
        <v>#REF!</v>
      </c>
      <c r="AE257" s="740">
        <f>'HORA CERTA'!N32</f>
        <v>141</v>
      </c>
      <c r="AF257" s="724">
        <f>'HORA CERTA'!O32</f>
        <v>0</v>
      </c>
      <c r="AG257" s="725">
        <f>'HORA CERTA'!P32</f>
        <v>1076</v>
      </c>
      <c r="AH257" s="726" t="str">
        <f>'HORA CERTA'!Q32</f>
        <v>-</v>
      </c>
    </row>
    <row r="258" spans="1:34" ht="15" x14ac:dyDescent="0.25">
      <c r="A258" s="738" t="str">
        <f>'HORA CERTA'!A28</f>
        <v>Cirurgia Ginecologica (Histeroscopia)</v>
      </c>
      <c r="B258" s="728">
        <f>'HORA CERTA'!B28</f>
        <v>52</v>
      </c>
      <c r="C258" s="741">
        <f>'HORA CERTA'!C28</f>
        <v>6</v>
      </c>
      <c r="D258" s="724" t="e">
        <f>'HORA CERTA'!#REF!</f>
        <v>#REF!</v>
      </c>
      <c r="E258" s="740">
        <f>'HORA CERTA'!D28</f>
        <v>31</v>
      </c>
      <c r="F258" s="724" t="e">
        <f>'HORA CERTA'!#REF!</f>
        <v>#REF!</v>
      </c>
      <c r="G258" s="740">
        <f>'HORA CERTA'!E28</f>
        <v>0</v>
      </c>
      <c r="H258" s="724" t="e">
        <f>'HORA CERTA'!#REF!</f>
        <v>#REF!</v>
      </c>
      <c r="I258" s="725" t="e">
        <f>'HORA CERTA'!#REF!</f>
        <v>#REF!</v>
      </c>
      <c r="J258" s="726" t="e">
        <f>'HORA CERTA'!#REF!</f>
        <v>#REF!</v>
      </c>
      <c r="K258" s="740">
        <f>'HORA CERTA'!F28</f>
        <v>12</v>
      </c>
      <c r="L258" s="724" t="e">
        <f>'HORA CERTA'!#REF!</f>
        <v>#REF!</v>
      </c>
      <c r="M258" s="740">
        <f>'HORA CERTA'!G28</f>
        <v>40</v>
      </c>
      <c r="N258" s="724" t="e">
        <f>'HORA CERTA'!#REF!</f>
        <v>#REF!</v>
      </c>
      <c r="O258" s="740">
        <f>'HORA CERTA'!H28</f>
        <v>61</v>
      </c>
      <c r="P258" s="724" t="e">
        <f>'HORA CERTA'!#REF!</f>
        <v>#REF!</v>
      </c>
      <c r="Q258" s="725" t="e">
        <f>'HORA CERTA'!#REF!</f>
        <v>#REF!</v>
      </c>
      <c r="R258" s="726" t="e">
        <f>'HORA CERTA'!#REF!</f>
        <v>#REF!</v>
      </c>
      <c r="S258" s="740">
        <f>'HORA CERTA'!I28</f>
        <v>31</v>
      </c>
      <c r="T258" s="724" t="e">
        <f>'HORA CERTA'!#REF!</f>
        <v>#REF!</v>
      </c>
      <c r="U258" s="740">
        <f>'HORA CERTA'!J28</f>
        <v>112</v>
      </c>
      <c r="V258" s="724" t="e">
        <f>'HORA CERTA'!#REF!</f>
        <v>#REF!</v>
      </c>
      <c r="W258" s="740">
        <f>'HORA CERTA'!K28</f>
        <v>129</v>
      </c>
      <c r="X258" s="724" t="e">
        <f>'HORA CERTA'!#REF!</f>
        <v>#REF!</v>
      </c>
      <c r="Y258" s="725" t="e">
        <f>'HORA CERTA'!#REF!</f>
        <v>#REF!</v>
      </c>
      <c r="Z258" s="726" t="e">
        <f>'HORA CERTA'!#REF!</f>
        <v>#REF!</v>
      </c>
      <c r="AA258" s="740">
        <f>'HORA CERTA'!L28</f>
        <v>58</v>
      </c>
      <c r="AB258" s="724" t="e">
        <f>'HORA CERTA'!#REF!</f>
        <v>#REF!</v>
      </c>
      <c r="AC258" s="740">
        <f>'HORA CERTA'!M28</f>
        <v>46</v>
      </c>
      <c r="AD258" s="724" t="e">
        <f>'HORA CERTA'!#REF!</f>
        <v>#REF!</v>
      </c>
      <c r="AE258" s="740">
        <f>'HORA CERTA'!N28</f>
        <v>93</v>
      </c>
      <c r="AF258" s="724">
        <f>'HORA CERTA'!O28</f>
        <v>624</v>
      </c>
      <c r="AG258" s="725">
        <f>'HORA CERTA'!P28</f>
        <v>619</v>
      </c>
      <c r="AH258" s="726">
        <f>'HORA CERTA'!Q28</f>
        <v>0.99198717948717952</v>
      </c>
    </row>
    <row r="259" spans="1:34" ht="15" x14ac:dyDescent="0.25">
      <c r="A259" s="738" t="str">
        <f>'HORA CERTA'!A29</f>
        <v>Cirurgia Ortopedica (procedimentos)</v>
      </c>
      <c r="B259" s="728">
        <f>'HORA CERTA'!B29</f>
        <v>20</v>
      </c>
      <c r="C259" s="741">
        <f>'HORA CERTA'!C29</f>
        <v>15</v>
      </c>
      <c r="D259" s="724" t="e">
        <f>'HORA CERTA'!#REF!</f>
        <v>#REF!</v>
      </c>
      <c r="E259" s="740">
        <f>'HORA CERTA'!D29</f>
        <v>5</v>
      </c>
      <c r="F259" s="724" t="e">
        <f>'HORA CERTA'!#REF!</f>
        <v>#REF!</v>
      </c>
      <c r="G259" s="740">
        <f>'HORA CERTA'!E29</f>
        <v>5</v>
      </c>
      <c r="H259" s="724" t="e">
        <f>'HORA CERTA'!#REF!</f>
        <v>#REF!</v>
      </c>
      <c r="I259" s="725" t="e">
        <f>'HORA CERTA'!#REF!</f>
        <v>#REF!</v>
      </c>
      <c r="J259" s="726" t="e">
        <f>'HORA CERTA'!#REF!</f>
        <v>#REF!</v>
      </c>
      <c r="K259" s="740">
        <f>'HORA CERTA'!F29</f>
        <v>0</v>
      </c>
      <c r="L259" s="724" t="e">
        <f>'HORA CERTA'!#REF!</f>
        <v>#REF!</v>
      </c>
      <c r="M259" s="740">
        <f>'HORA CERTA'!G29</f>
        <v>9</v>
      </c>
      <c r="N259" s="724" t="e">
        <f>'HORA CERTA'!#REF!</f>
        <v>#REF!</v>
      </c>
      <c r="O259" s="740">
        <f>'HORA CERTA'!H29</f>
        <v>14</v>
      </c>
      <c r="P259" s="724" t="e">
        <f>'HORA CERTA'!#REF!</f>
        <v>#REF!</v>
      </c>
      <c r="Q259" s="725" t="e">
        <f>'HORA CERTA'!#REF!</f>
        <v>#REF!</v>
      </c>
      <c r="R259" s="726" t="e">
        <f>'HORA CERTA'!#REF!</f>
        <v>#REF!</v>
      </c>
      <c r="S259" s="740">
        <f>'HORA CERTA'!I29</f>
        <v>14</v>
      </c>
      <c r="T259" s="724" t="e">
        <f>'HORA CERTA'!#REF!</f>
        <v>#REF!</v>
      </c>
      <c r="U259" s="740">
        <f>'HORA CERTA'!J29</f>
        <v>0</v>
      </c>
      <c r="V259" s="724" t="e">
        <f>'HORA CERTA'!#REF!</f>
        <v>#REF!</v>
      </c>
      <c r="W259" s="740">
        <f>'HORA CERTA'!K29</f>
        <v>0</v>
      </c>
      <c r="X259" s="724" t="e">
        <f>'HORA CERTA'!#REF!</f>
        <v>#REF!</v>
      </c>
      <c r="Y259" s="725" t="e">
        <f>'HORA CERTA'!#REF!</f>
        <v>#REF!</v>
      </c>
      <c r="Z259" s="726" t="e">
        <f>'HORA CERTA'!#REF!</f>
        <v>#REF!</v>
      </c>
      <c r="AA259" s="740">
        <f>'HORA CERTA'!L29</f>
        <v>0</v>
      </c>
      <c r="AB259" s="724" t="e">
        <f>'HORA CERTA'!#REF!</f>
        <v>#REF!</v>
      </c>
      <c r="AC259" s="740">
        <f>'HORA CERTA'!M29</f>
        <v>0</v>
      </c>
      <c r="AD259" s="724" t="e">
        <f>'HORA CERTA'!#REF!</f>
        <v>#REF!</v>
      </c>
      <c r="AE259" s="740">
        <f>'HORA CERTA'!N29</f>
        <v>0</v>
      </c>
      <c r="AF259" s="724">
        <f>'HORA CERTA'!O29</f>
        <v>240</v>
      </c>
      <c r="AG259" s="725">
        <f>'HORA CERTA'!P29</f>
        <v>62</v>
      </c>
      <c r="AH259" s="726">
        <f>'HORA CERTA'!Q29</f>
        <v>0.25833333333333336</v>
      </c>
    </row>
    <row r="260" spans="1:34" ht="15" x14ac:dyDescent="0.25">
      <c r="A260" s="738" t="str">
        <f>'HORA CERTA'!A31</f>
        <v>Cirurgia Proctologia (procedimentos)</v>
      </c>
      <c r="B260" s="728" t="str">
        <f>'HORA CERTA'!B31</f>
        <v>s/ meta</v>
      </c>
      <c r="C260" s="741">
        <f>'HORA CERTA'!C31</f>
        <v>0</v>
      </c>
      <c r="D260" s="724" t="e">
        <f>'HORA CERTA'!#REF!</f>
        <v>#REF!</v>
      </c>
      <c r="E260" s="740">
        <f>'HORA CERTA'!D31</f>
        <v>0</v>
      </c>
      <c r="F260" s="724" t="e">
        <f>'HORA CERTA'!#REF!</f>
        <v>#REF!</v>
      </c>
      <c r="G260" s="740">
        <f>'HORA CERTA'!E31</f>
        <v>0</v>
      </c>
      <c r="H260" s="724" t="e">
        <f>'HORA CERTA'!#REF!</f>
        <v>#REF!</v>
      </c>
      <c r="I260" s="725" t="e">
        <f>'HORA CERTA'!#REF!</f>
        <v>#REF!</v>
      </c>
      <c r="J260" s="726" t="e">
        <f>'HORA CERTA'!#REF!</f>
        <v>#REF!</v>
      </c>
      <c r="K260" s="740">
        <f>'HORA CERTA'!F31</f>
        <v>0</v>
      </c>
      <c r="L260" s="724" t="e">
        <f>'HORA CERTA'!#REF!</f>
        <v>#REF!</v>
      </c>
      <c r="M260" s="740">
        <f>'HORA CERTA'!G31</f>
        <v>0</v>
      </c>
      <c r="N260" s="724" t="e">
        <f>'HORA CERTA'!#REF!</f>
        <v>#REF!</v>
      </c>
      <c r="O260" s="740">
        <f>'HORA CERTA'!H31</f>
        <v>0</v>
      </c>
      <c r="P260" s="724" t="e">
        <f>'HORA CERTA'!#REF!</f>
        <v>#REF!</v>
      </c>
      <c r="Q260" s="725" t="e">
        <f>'HORA CERTA'!#REF!</f>
        <v>#REF!</v>
      </c>
      <c r="R260" s="726" t="e">
        <f>'HORA CERTA'!#REF!</f>
        <v>#REF!</v>
      </c>
      <c r="S260" s="740">
        <f>'HORA CERTA'!I31</f>
        <v>0</v>
      </c>
      <c r="T260" s="724" t="e">
        <f>'HORA CERTA'!#REF!</f>
        <v>#REF!</v>
      </c>
      <c r="U260" s="740">
        <f>'HORA CERTA'!J31</f>
        <v>0</v>
      </c>
      <c r="V260" s="724" t="e">
        <f>'HORA CERTA'!#REF!</f>
        <v>#REF!</v>
      </c>
      <c r="W260" s="740">
        <f>'HORA CERTA'!K31</f>
        <v>0</v>
      </c>
      <c r="X260" s="724" t="e">
        <f>'HORA CERTA'!#REF!</f>
        <v>#REF!</v>
      </c>
      <c r="Y260" s="725" t="e">
        <f>'HORA CERTA'!#REF!</f>
        <v>#REF!</v>
      </c>
      <c r="Z260" s="726" t="e">
        <f>'HORA CERTA'!#REF!</f>
        <v>#REF!</v>
      </c>
      <c r="AA260" s="740">
        <f>'HORA CERTA'!L31</f>
        <v>0</v>
      </c>
      <c r="AB260" s="724" t="e">
        <f>'HORA CERTA'!#REF!</f>
        <v>#REF!</v>
      </c>
      <c r="AC260" s="740">
        <f>'HORA CERTA'!M31</f>
        <v>0</v>
      </c>
      <c r="AD260" s="724" t="e">
        <f>'HORA CERTA'!#REF!</f>
        <v>#REF!</v>
      </c>
      <c r="AE260" s="740">
        <f>'HORA CERTA'!N31</f>
        <v>0</v>
      </c>
      <c r="AF260" s="724">
        <f>'HORA CERTA'!O31</f>
        <v>0</v>
      </c>
      <c r="AG260" s="725">
        <f>'HORA CERTA'!P31</f>
        <v>0</v>
      </c>
      <c r="AH260" s="726" t="str">
        <f>'HORA CERTA'!Q31</f>
        <v>-</v>
      </c>
    </row>
    <row r="261" spans="1:34" thickBot="1" x14ac:dyDescent="0.3">
      <c r="A261" s="739" t="str">
        <f>'HORA CERTA'!A30</f>
        <v>Cirurgia Urologia (procedimentos)</v>
      </c>
      <c r="B261" s="733">
        <f>'HORA CERTA'!B30</f>
        <v>20</v>
      </c>
      <c r="C261" s="742">
        <f>'HORA CERTA'!C30</f>
        <v>39</v>
      </c>
      <c r="D261" s="734" t="e">
        <f>'HORA CERTA'!#REF!</f>
        <v>#REF!</v>
      </c>
      <c r="E261" s="742">
        <f>'HORA CERTA'!D30</f>
        <v>15</v>
      </c>
      <c r="F261" s="734" t="e">
        <f>'HORA CERTA'!#REF!</f>
        <v>#REF!</v>
      </c>
      <c r="G261" s="742">
        <f>'HORA CERTA'!E30</f>
        <v>23</v>
      </c>
      <c r="H261" s="734" t="e">
        <f>'HORA CERTA'!#REF!</f>
        <v>#REF!</v>
      </c>
      <c r="I261" s="735" t="e">
        <f>'HORA CERTA'!#REF!</f>
        <v>#REF!</v>
      </c>
      <c r="J261" s="736" t="e">
        <f>'HORA CERTA'!#REF!</f>
        <v>#REF!</v>
      </c>
      <c r="K261" s="742">
        <f>'HORA CERTA'!F30</f>
        <v>0</v>
      </c>
      <c r="L261" s="734" t="e">
        <f>'HORA CERTA'!#REF!</f>
        <v>#REF!</v>
      </c>
      <c r="M261" s="742">
        <f>'HORA CERTA'!G30</f>
        <v>44</v>
      </c>
      <c r="N261" s="734" t="e">
        <f>'HORA CERTA'!#REF!</f>
        <v>#REF!</v>
      </c>
      <c r="O261" s="742">
        <f>'HORA CERTA'!H30</f>
        <v>38</v>
      </c>
      <c r="P261" s="734" t="e">
        <f>'HORA CERTA'!#REF!</f>
        <v>#REF!</v>
      </c>
      <c r="Q261" s="735" t="e">
        <f>'HORA CERTA'!#REF!</f>
        <v>#REF!</v>
      </c>
      <c r="R261" s="736" t="e">
        <f>'HORA CERTA'!#REF!</f>
        <v>#REF!</v>
      </c>
      <c r="S261" s="742">
        <f>'HORA CERTA'!I30</f>
        <v>27</v>
      </c>
      <c r="T261" s="734" t="e">
        <f>'HORA CERTA'!#REF!</f>
        <v>#REF!</v>
      </c>
      <c r="U261" s="742">
        <f>'HORA CERTA'!J30</f>
        <v>52</v>
      </c>
      <c r="V261" s="734" t="e">
        <f>'HORA CERTA'!#REF!</f>
        <v>#REF!</v>
      </c>
      <c r="W261" s="742">
        <f>'HORA CERTA'!K30</f>
        <v>28</v>
      </c>
      <c r="X261" s="734" t="e">
        <f>'HORA CERTA'!#REF!</f>
        <v>#REF!</v>
      </c>
      <c r="Y261" s="735" t="e">
        <f>'HORA CERTA'!#REF!</f>
        <v>#REF!</v>
      </c>
      <c r="Z261" s="736" t="e">
        <f>'HORA CERTA'!#REF!</f>
        <v>#REF!</v>
      </c>
      <c r="AA261" s="742">
        <f>'HORA CERTA'!L30</f>
        <v>43</v>
      </c>
      <c r="AB261" s="734" t="e">
        <f>'HORA CERTA'!#REF!</f>
        <v>#REF!</v>
      </c>
      <c r="AC261" s="742">
        <f>'HORA CERTA'!M30</f>
        <v>45</v>
      </c>
      <c r="AD261" s="734" t="e">
        <f>'HORA CERTA'!#REF!</f>
        <v>#REF!</v>
      </c>
      <c r="AE261" s="742">
        <f>'HORA CERTA'!N30</f>
        <v>42</v>
      </c>
      <c r="AF261" s="734">
        <f>'HORA CERTA'!O30</f>
        <v>240</v>
      </c>
      <c r="AG261" s="735">
        <f>'HORA CERTA'!P30</f>
        <v>396</v>
      </c>
      <c r="AH261" s="736">
        <f>'HORA CERTA'!Q30</f>
        <v>1.65</v>
      </c>
    </row>
    <row r="262" spans="1:34" thickBot="1" x14ac:dyDescent="0.3">
      <c r="A262" s="743" t="str">
        <f>'HORA CERTA'!A33</f>
        <v>SOMA CIRURGIAS</v>
      </c>
      <c r="B262" s="732">
        <f>'HORA CERTA'!B33</f>
        <v>138</v>
      </c>
      <c r="C262" s="710">
        <f>'HORA CERTA'!C33</f>
        <v>327</v>
      </c>
      <c r="D262" s="719" t="e">
        <f>'HORA CERTA'!#REF!</f>
        <v>#REF!</v>
      </c>
      <c r="E262" s="710">
        <f>'HORA CERTA'!D33</f>
        <v>378</v>
      </c>
      <c r="F262" s="719" t="e">
        <f>'HORA CERTA'!#REF!</f>
        <v>#REF!</v>
      </c>
      <c r="G262" s="710">
        <f>'HORA CERTA'!E33</f>
        <v>200</v>
      </c>
      <c r="H262" s="719" t="e">
        <f>'HORA CERTA'!#REF!</f>
        <v>#REF!</v>
      </c>
      <c r="I262" s="720" t="e">
        <f>'HORA CERTA'!#REF!</f>
        <v>#REF!</v>
      </c>
      <c r="J262" s="721" t="e">
        <f>'HORA CERTA'!#REF!</f>
        <v>#REF!</v>
      </c>
      <c r="K262" s="710">
        <f>'HORA CERTA'!F33</f>
        <v>56</v>
      </c>
      <c r="L262" s="719" t="e">
        <f>'HORA CERTA'!#REF!</f>
        <v>#REF!</v>
      </c>
      <c r="M262" s="710">
        <f>'HORA CERTA'!G33</f>
        <v>348</v>
      </c>
      <c r="N262" s="719" t="e">
        <f>'HORA CERTA'!#REF!</f>
        <v>#REF!</v>
      </c>
      <c r="O262" s="710">
        <f>'HORA CERTA'!H33</f>
        <v>422</v>
      </c>
      <c r="P262" s="719" t="e">
        <f>'HORA CERTA'!#REF!</f>
        <v>#REF!</v>
      </c>
      <c r="Q262" s="720" t="e">
        <f>'HORA CERTA'!#REF!</f>
        <v>#REF!</v>
      </c>
      <c r="R262" s="721" t="e">
        <f>'HORA CERTA'!#REF!</f>
        <v>#REF!</v>
      </c>
      <c r="S262" s="710">
        <f>'HORA CERTA'!I33</f>
        <v>336</v>
      </c>
      <c r="T262" s="719" t="e">
        <f>'HORA CERTA'!#REF!</f>
        <v>#REF!</v>
      </c>
      <c r="U262" s="710">
        <f>'HORA CERTA'!J33</f>
        <v>456</v>
      </c>
      <c r="V262" s="719" t="e">
        <f>'HORA CERTA'!#REF!</f>
        <v>#REF!</v>
      </c>
      <c r="W262" s="710">
        <f>'HORA CERTA'!K33</f>
        <v>529</v>
      </c>
      <c r="X262" s="719" t="e">
        <f>'HORA CERTA'!#REF!</f>
        <v>#REF!</v>
      </c>
      <c r="Y262" s="720" t="e">
        <f>'HORA CERTA'!#REF!</f>
        <v>#REF!</v>
      </c>
      <c r="Z262" s="721" t="e">
        <f>'HORA CERTA'!#REF!</f>
        <v>#REF!</v>
      </c>
      <c r="AA262" s="710">
        <f>'HORA CERTA'!L33</f>
        <v>489</v>
      </c>
      <c r="AB262" s="719" t="e">
        <f>'HORA CERTA'!#REF!</f>
        <v>#REF!</v>
      </c>
      <c r="AC262" s="710">
        <f>'HORA CERTA'!M33</f>
        <v>494</v>
      </c>
      <c r="AD262" s="719" t="e">
        <f>'HORA CERTA'!#REF!</f>
        <v>#REF!</v>
      </c>
      <c r="AE262" s="710">
        <f>'HORA CERTA'!N33</f>
        <v>567</v>
      </c>
      <c r="AF262" s="719">
        <f>'HORA CERTA'!O33</f>
        <v>1656</v>
      </c>
      <c r="AG262" s="720">
        <f>'HORA CERTA'!P33</f>
        <v>4602</v>
      </c>
      <c r="AH262" s="721">
        <f>'HORA CERTA'!Q33</f>
        <v>2.7789855072463769</v>
      </c>
    </row>
    <row r="263" spans="1:34" thickBot="1" x14ac:dyDescent="0.3">
      <c r="A263" s="744" t="e">
        <f>'HORA CERTA'!#REF!</f>
        <v>#REF!</v>
      </c>
      <c r="B263" s="745" t="e">
        <f>'HORA CERTA'!#REF!</f>
        <v>#REF!</v>
      </c>
      <c r="C263" s="746" t="e">
        <f>'HORA CERTA'!#REF!</f>
        <v>#REF!</v>
      </c>
      <c r="D263" s="747" t="e">
        <f>'HORA CERTA'!#REF!</f>
        <v>#REF!</v>
      </c>
      <c r="E263" s="746" t="e">
        <f>'HORA CERTA'!#REF!</f>
        <v>#REF!</v>
      </c>
      <c r="F263" s="747" t="e">
        <f>'HORA CERTA'!#REF!</f>
        <v>#REF!</v>
      </c>
      <c r="G263" s="746" t="e">
        <f>'HORA CERTA'!#REF!</f>
        <v>#REF!</v>
      </c>
      <c r="H263" s="747" t="e">
        <f>'HORA CERTA'!#REF!</f>
        <v>#REF!</v>
      </c>
      <c r="I263" s="746" t="e">
        <f>'HORA CERTA'!#REF!</f>
        <v>#REF!</v>
      </c>
      <c r="J263" s="747" t="e">
        <f>'HORA CERTA'!#REF!</f>
        <v>#REF!</v>
      </c>
      <c r="K263" s="746" t="e">
        <f>'HORA CERTA'!#REF!</f>
        <v>#REF!</v>
      </c>
      <c r="L263" s="747" t="e">
        <f>'HORA CERTA'!#REF!</f>
        <v>#REF!</v>
      </c>
      <c r="M263" s="746" t="e">
        <f>'HORA CERTA'!#REF!</f>
        <v>#REF!</v>
      </c>
      <c r="N263" s="747" t="e">
        <f>'HORA CERTA'!#REF!</f>
        <v>#REF!</v>
      </c>
      <c r="O263" s="746" t="e">
        <f>'HORA CERTA'!#REF!</f>
        <v>#REF!</v>
      </c>
      <c r="P263" s="747" t="e">
        <f>'HORA CERTA'!#REF!</f>
        <v>#REF!</v>
      </c>
      <c r="Q263" s="746" t="e">
        <f>'HORA CERTA'!#REF!</f>
        <v>#REF!</v>
      </c>
      <c r="R263" s="747" t="e">
        <f>'HORA CERTA'!#REF!</f>
        <v>#REF!</v>
      </c>
      <c r="S263" s="746" t="e">
        <f>'HORA CERTA'!#REF!</f>
        <v>#REF!</v>
      </c>
      <c r="T263" s="747" t="e">
        <f>'HORA CERTA'!#REF!</f>
        <v>#REF!</v>
      </c>
      <c r="U263" s="746" t="e">
        <f>'HORA CERTA'!#REF!</f>
        <v>#REF!</v>
      </c>
      <c r="V263" s="747" t="e">
        <f>'HORA CERTA'!#REF!</f>
        <v>#REF!</v>
      </c>
      <c r="W263" s="746" t="e">
        <f>'HORA CERTA'!#REF!</f>
        <v>#REF!</v>
      </c>
      <c r="X263" s="747" t="e">
        <f>'HORA CERTA'!#REF!</f>
        <v>#REF!</v>
      </c>
      <c r="Y263" s="746" t="e">
        <f>'HORA CERTA'!#REF!</f>
        <v>#REF!</v>
      </c>
      <c r="Z263" s="747" t="e">
        <f>'HORA CERTA'!#REF!</f>
        <v>#REF!</v>
      </c>
      <c r="AA263" s="746" t="e">
        <f>'HORA CERTA'!#REF!</f>
        <v>#REF!</v>
      </c>
      <c r="AB263" s="747" t="e">
        <f>'HORA CERTA'!#REF!</f>
        <v>#REF!</v>
      </c>
      <c r="AC263" s="746" t="e">
        <f>'HORA CERTA'!#REF!</f>
        <v>#REF!</v>
      </c>
      <c r="AD263" s="747" t="e">
        <f>'HORA CERTA'!#REF!</f>
        <v>#REF!</v>
      </c>
      <c r="AE263" s="746" t="e">
        <f>'HORA CERTA'!#REF!</f>
        <v>#REF!</v>
      </c>
      <c r="AF263" s="747" t="e">
        <f>'HORA CERTA'!#REF!</f>
        <v>#REF!</v>
      </c>
      <c r="AG263" s="746" t="e">
        <f>'HORA CERTA'!#REF!</f>
        <v>#REF!</v>
      </c>
      <c r="AH263" s="747" t="e">
        <f>'HORA CERTA'!#REF!</f>
        <v>#REF!</v>
      </c>
    </row>
    <row r="265" spans="1:34" x14ac:dyDescent="0.25">
      <c r="A265" s="1301" t="s">
        <v>474</v>
      </c>
      <c r="B265" s="1241"/>
      <c r="C265" s="1241"/>
      <c r="D265" s="1241"/>
      <c r="E265" s="1241"/>
      <c r="F265" s="1241"/>
      <c r="G265" s="1241"/>
      <c r="H265" s="1241"/>
      <c r="I265" s="1241"/>
      <c r="J265" s="1241"/>
      <c r="K265" s="1241"/>
      <c r="L265" s="1241"/>
      <c r="M265" s="1241"/>
      <c r="N265" s="1241"/>
      <c r="O265" s="1241"/>
      <c r="P265" s="1241"/>
      <c r="Q265" s="1241"/>
      <c r="R265" s="1241"/>
      <c r="S265" s="1241"/>
      <c r="T265" s="1241"/>
      <c r="U265" s="1241"/>
      <c r="V265" s="1241"/>
      <c r="W265" s="1241"/>
      <c r="X265" s="1241"/>
      <c r="Y265" s="1241"/>
      <c r="Z265" s="1241"/>
    </row>
    <row r="266" spans="1:34" ht="24.75" thickBot="1" x14ac:dyDescent="0.3">
      <c r="A266" s="14" t="s">
        <v>14</v>
      </c>
      <c r="B266" s="12" t="s">
        <v>164</v>
      </c>
      <c r="C266" s="14" t="s">
        <v>461</v>
      </c>
      <c r="D266" s="15" t="s">
        <v>1</v>
      </c>
      <c r="E266" s="14" t="s">
        <v>462</v>
      </c>
      <c r="F266" s="15" t="s">
        <v>1</v>
      </c>
      <c r="G266" s="14" t="s">
        <v>463</v>
      </c>
      <c r="H266" s="15" t="s">
        <v>1</v>
      </c>
      <c r="I266" s="100" t="s">
        <v>426</v>
      </c>
      <c r="J266" s="13" t="s">
        <v>196</v>
      </c>
      <c r="K266" s="14" t="s">
        <v>464</v>
      </c>
      <c r="L266" s="15" t="s">
        <v>1</v>
      </c>
      <c r="M266" s="14" t="s">
        <v>465</v>
      </c>
      <c r="N266" s="15" t="s">
        <v>1</v>
      </c>
      <c r="O266" s="14" t="s">
        <v>466</v>
      </c>
      <c r="P266" s="15" t="s">
        <v>1</v>
      </c>
      <c r="Q266" s="100" t="s">
        <v>426</v>
      </c>
      <c r="R266" s="13" t="s">
        <v>196</v>
      </c>
      <c r="S266" s="14" t="s">
        <v>467</v>
      </c>
      <c r="T266" s="15" t="s">
        <v>1</v>
      </c>
      <c r="U266" s="14" t="s">
        <v>468</v>
      </c>
      <c r="V266" s="15" t="s">
        <v>1</v>
      </c>
      <c r="W266" s="14" t="s">
        <v>469</v>
      </c>
      <c r="X266" s="15" t="s">
        <v>1</v>
      </c>
      <c r="Y266" s="100" t="s">
        <v>426</v>
      </c>
      <c r="Z266" s="13" t="s">
        <v>196</v>
      </c>
      <c r="AA266" s="14" t="s">
        <v>470</v>
      </c>
      <c r="AB266" s="15" t="s">
        <v>1</v>
      </c>
      <c r="AC266" s="14" t="s">
        <v>471</v>
      </c>
      <c r="AD266" s="15" t="s">
        <v>1</v>
      </c>
      <c r="AE266" s="14" t="s">
        <v>472</v>
      </c>
      <c r="AF266" s="15" t="s">
        <v>1</v>
      </c>
      <c r="AG266" s="100" t="s">
        <v>426</v>
      </c>
      <c r="AH266" s="13" t="s">
        <v>196</v>
      </c>
    </row>
    <row r="267" spans="1:34" ht="16.5" thickTop="1" x14ac:dyDescent="0.25">
      <c r="A267" s="798" t="s">
        <v>155</v>
      </c>
      <c r="B267" s="799">
        <f>'HORA CERTA'!$B$39</f>
        <v>120</v>
      </c>
      <c r="C267" s="796">
        <f>'HORA CERTA'!$C$39</f>
        <v>138</v>
      </c>
      <c r="D267" s="800">
        <f t="shared" ref="D267:D275" si="587">C267/$B267</f>
        <v>1.1499999999999999</v>
      </c>
      <c r="E267" s="796">
        <f>'HORA CERTA'!$D$39</f>
        <v>98</v>
      </c>
      <c r="F267" s="800">
        <f t="shared" ref="F267:F275" si="588">E267/$B267</f>
        <v>0.81666666666666665</v>
      </c>
      <c r="G267" s="796">
        <f>'HORA CERTA'!$E$39</f>
        <v>80</v>
      </c>
      <c r="H267" s="800">
        <f t="shared" ref="H267:H275" si="589">G267/$B267</f>
        <v>0.66666666666666663</v>
      </c>
      <c r="I267" s="801">
        <f>SUM(C267,E267,G267)</f>
        <v>316</v>
      </c>
      <c r="J267" s="802">
        <f>I267/($B267*3)</f>
        <v>0.87777777777777777</v>
      </c>
      <c r="K267" s="803">
        <f>'HORA CERTA'!$F$39</f>
        <v>96</v>
      </c>
      <c r="L267" s="804">
        <f t="shared" ref="L267:L275" si="590">K267/$B267</f>
        <v>0.8</v>
      </c>
      <c r="M267" s="803">
        <f>'HORA CERTA'!$G$39</f>
        <v>144</v>
      </c>
      <c r="N267" s="804">
        <f t="shared" ref="N267:N275" si="591">M267/$B267</f>
        <v>1.2</v>
      </c>
      <c r="O267" s="803">
        <f>'HORA CERTA'!$H$39</f>
        <v>147</v>
      </c>
      <c r="P267" s="804">
        <f t="shared" ref="P267:P275" si="592">O267/$B267</f>
        <v>1.2250000000000001</v>
      </c>
      <c r="Q267" s="801">
        <f>SUM(K267,M267,O267)</f>
        <v>387</v>
      </c>
      <c r="R267" s="802">
        <f>Q267/($B267*3)</f>
        <v>1.075</v>
      </c>
      <c r="S267" s="803">
        <f>'HORA CERTA'!$I$39</f>
        <v>147</v>
      </c>
      <c r="T267" s="804">
        <f t="shared" ref="T267:T275" si="593">S267/$B267</f>
        <v>1.2250000000000001</v>
      </c>
      <c r="U267" s="803">
        <f>'HORA CERTA'!$J$39</f>
        <v>174</v>
      </c>
      <c r="V267" s="804">
        <f t="shared" ref="V267:V275" si="594">U267/$B267</f>
        <v>1.45</v>
      </c>
      <c r="W267" s="803">
        <f>'HORA CERTA'!$K$39</f>
        <v>170</v>
      </c>
      <c r="X267" s="804">
        <f t="shared" ref="X267:X275" si="595">W267/$B267</f>
        <v>1.4166666666666667</v>
      </c>
      <c r="Y267" s="801">
        <f>SUM(S267,U267,W267)</f>
        <v>491</v>
      </c>
      <c r="Z267" s="802">
        <f>Y267/($B267*3)</f>
        <v>1.3638888888888889</v>
      </c>
      <c r="AA267" s="803">
        <f>'HORA CERTA'!$I$39</f>
        <v>147</v>
      </c>
      <c r="AB267" s="804">
        <f t="shared" ref="AB267:AB275" si="596">AA267/$B267</f>
        <v>1.2250000000000001</v>
      </c>
      <c r="AC267" s="803">
        <f>'HORA CERTA'!$J$39</f>
        <v>174</v>
      </c>
      <c r="AD267" s="804">
        <f t="shared" ref="AD267:AD275" si="597">AC267/$B267</f>
        <v>1.45</v>
      </c>
      <c r="AE267" s="803">
        <f>'HORA CERTA'!$K$39</f>
        <v>170</v>
      </c>
      <c r="AF267" s="804">
        <f t="shared" ref="AF267:AF275" si="598">AE267/$B267</f>
        <v>1.4166666666666667</v>
      </c>
      <c r="AG267" s="801">
        <f>SUM(AA267,AC267,AE267)</f>
        <v>491</v>
      </c>
      <c r="AH267" s="802">
        <f>AG267/($B267*3)</f>
        <v>1.3638888888888889</v>
      </c>
    </row>
    <row r="268" spans="1:34" x14ac:dyDescent="0.25">
      <c r="A268" s="798" t="s">
        <v>156</v>
      </c>
      <c r="B268" s="799">
        <f>'HORA CERTA'!$B$40</f>
        <v>120</v>
      </c>
      <c r="C268" s="796">
        <f>'HORA CERTA'!$C$40</f>
        <v>135</v>
      </c>
      <c r="D268" s="800">
        <f t="shared" si="587"/>
        <v>1.125</v>
      </c>
      <c r="E268" s="796">
        <f>'HORA CERTA'!$D$40</f>
        <v>174</v>
      </c>
      <c r="F268" s="800">
        <f t="shared" si="588"/>
        <v>1.45</v>
      </c>
      <c r="G268" s="796">
        <f>'HORA CERTA'!$E$40</f>
        <v>107</v>
      </c>
      <c r="H268" s="800">
        <f t="shared" si="589"/>
        <v>0.89166666666666672</v>
      </c>
      <c r="I268" s="801">
        <f t="shared" ref="I268:I275" si="599">SUM(C268,E268,G268)</f>
        <v>416</v>
      </c>
      <c r="J268" s="802">
        <f t="shared" ref="J268:J275" si="600">I268/($B268*3)</f>
        <v>1.1555555555555554</v>
      </c>
      <c r="K268" s="803">
        <f>'HORA CERTA'!$F$40</f>
        <v>76</v>
      </c>
      <c r="L268" s="804">
        <f t="shared" si="590"/>
        <v>0.6333333333333333</v>
      </c>
      <c r="M268" s="803">
        <f>'HORA CERTA'!$G$40</f>
        <v>118</v>
      </c>
      <c r="N268" s="804">
        <f t="shared" si="591"/>
        <v>0.98333333333333328</v>
      </c>
      <c r="O268" s="803">
        <f>'HORA CERTA'!$H$40</f>
        <v>119</v>
      </c>
      <c r="P268" s="804">
        <f t="shared" si="592"/>
        <v>0.9916666666666667</v>
      </c>
      <c r="Q268" s="801">
        <f t="shared" ref="Q268:Q275" si="601">SUM(K268,M268,O268)</f>
        <v>313</v>
      </c>
      <c r="R268" s="802">
        <f t="shared" ref="R268:R275" si="602">Q268/($B268*3)</f>
        <v>0.86944444444444446</v>
      </c>
      <c r="S268" s="803">
        <f>'HORA CERTA'!$I$39</f>
        <v>147</v>
      </c>
      <c r="T268" s="804">
        <f t="shared" si="593"/>
        <v>1.2250000000000001</v>
      </c>
      <c r="U268" s="803">
        <f>'HORA CERTA'!$J$39</f>
        <v>174</v>
      </c>
      <c r="V268" s="804">
        <f t="shared" si="594"/>
        <v>1.45</v>
      </c>
      <c r="W268" s="803">
        <f>'HORA CERTA'!$K$39</f>
        <v>170</v>
      </c>
      <c r="X268" s="804">
        <f t="shared" si="595"/>
        <v>1.4166666666666667</v>
      </c>
      <c r="Y268" s="801">
        <f t="shared" ref="Y268:Y275" si="603">SUM(S268,U268,W268)</f>
        <v>491</v>
      </c>
      <c r="Z268" s="802">
        <f t="shared" ref="Z268:Z275" si="604">Y268/($B268*3)</f>
        <v>1.3638888888888889</v>
      </c>
      <c r="AA268" s="803">
        <f>'HORA CERTA'!$I$39</f>
        <v>147</v>
      </c>
      <c r="AB268" s="804">
        <f t="shared" si="596"/>
        <v>1.2250000000000001</v>
      </c>
      <c r="AC268" s="803">
        <f>'HORA CERTA'!$J$39</f>
        <v>174</v>
      </c>
      <c r="AD268" s="804">
        <f t="shared" si="597"/>
        <v>1.45</v>
      </c>
      <c r="AE268" s="803">
        <f>'HORA CERTA'!$K$39</f>
        <v>170</v>
      </c>
      <c r="AF268" s="804">
        <f t="shared" si="598"/>
        <v>1.4166666666666667</v>
      </c>
      <c r="AG268" s="801">
        <f t="shared" ref="AG268:AG275" si="605">SUM(AA268,AC268,AE268)</f>
        <v>491</v>
      </c>
      <c r="AH268" s="802">
        <f t="shared" ref="AH268:AH275" si="606">AG268/($B268*3)</f>
        <v>1.3638888888888889</v>
      </c>
    </row>
    <row r="269" spans="1:34" x14ac:dyDescent="0.25">
      <c r="A269" s="798" t="s">
        <v>157</v>
      </c>
      <c r="B269" s="799">
        <f>'HORA CERTA'!$B$41</f>
        <v>200</v>
      </c>
      <c r="C269" s="796">
        <f>'HORA CERTA'!$C$41</f>
        <v>111</v>
      </c>
      <c r="D269" s="800">
        <f t="shared" si="587"/>
        <v>0.55500000000000005</v>
      </c>
      <c r="E269" s="796">
        <f>'HORA CERTA'!$D$41</f>
        <v>70</v>
      </c>
      <c r="F269" s="800">
        <f t="shared" si="588"/>
        <v>0.35</v>
      </c>
      <c r="G269" s="796">
        <f>'HORA CERTA'!$E$41</f>
        <v>94</v>
      </c>
      <c r="H269" s="800">
        <f t="shared" si="589"/>
        <v>0.47</v>
      </c>
      <c r="I269" s="801">
        <f t="shared" si="599"/>
        <v>275</v>
      </c>
      <c r="J269" s="802">
        <f t="shared" si="600"/>
        <v>0.45833333333333331</v>
      </c>
      <c r="K269" s="803">
        <f>'HORA CERTA'!$F$41</f>
        <v>86</v>
      </c>
      <c r="L269" s="804">
        <f t="shared" si="590"/>
        <v>0.43</v>
      </c>
      <c r="M269" s="803">
        <f>'HORA CERTA'!$G$41</f>
        <v>133</v>
      </c>
      <c r="N269" s="804">
        <f t="shared" si="591"/>
        <v>0.66500000000000004</v>
      </c>
      <c r="O269" s="803">
        <f>'HORA CERTA'!$H$41</f>
        <v>160</v>
      </c>
      <c r="P269" s="804">
        <f t="shared" si="592"/>
        <v>0.8</v>
      </c>
      <c r="Q269" s="801">
        <f t="shared" si="601"/>
        <v>379</v>
      </c>
      <c r="R269" s="802">
        <f t="shared" si="602"/>
        <v>0.63166666666666671</v>
      </c>
      <c r="S269" s="803">
        <f>'HORA CERTA'!$I$39</f>
        <v>147</v>
      </c>
      <c r="T269" s="804">
        <f t="shared" si="593"/>
        <v>0.73499999999999999</v>
      </c>
      <c r="U269" s="803">
        <f>'HORA CERTA'!$J$39</f>
        <v>174</v>
      </c>
      <c r="V269" s="804">
        <f t="shared" si="594"/>
        <v>0.87</v>
      </c>
      <c r="W269" s="803">
        <f>'HORA CERTA'!$K$39</f>
        <v>170</v>
      </c>
      <c r="X269" s="804">
        <f t="shared" si="595"/>
        <v>0.85</v>
      </c>
      <c r="Y269" s="801">
        <f t="shared" si="603"/>
        <v>491</v>
      </c>
      <c r="Z269" s="802">
        <f t="shared" si="604"/>
        <v>0.81833333333333336</v>
      </c>
      <c r="AA269" s="803">
        <f>'HORA CERTA'!$I$39</f>
        <v>147</v>
      </c>
      <c r="AB269" s="804">
        <f t="shared" si="596"/>
        <v>0.73499999999999999</v>
      </c>
      <c r="AC269" s="803">
        <f>'HORA CERTA'!$J$39</f>
        <v>174</v>
      </c>
      <c r="AD269" s="804">
        <f t="shared" si="597"/>
        <v>0.87</v>
      </c>
      <c r="AE269" s="803">
        <f>'HORA CERTA'!$K$39</f>
        <v>170</v>
      </c>
      <c r="AF269" s="804">
        <f t="shared" si="598"/>
        <v>0.85</v>
      </c>
      <c r="AG269" s="801">
        <f t="shared" si="605"/>
        <v>491</v>
      </c>
      <c r="AH269" s="802">
        <f t="shared" si="606"/>
        <v>0.81833333333333336</v>
      </c>
    </row>
    <row r="270" spans="1:34" x14ac:dyDescent="0.25">
      <c r="A270" s="798" t="s">
        <v>158</v>
      </c>
      <c r="B270" s="799" t="e">
        <f>'HORA CERTA'!#REF!</f>
        <v>#REF!</v>
      </c>
      <c r="C270" s="796" t="e">
        <f>'HORA CERTA'!#REF!</f>
        <v>#REF!</v>
      </c>
      <c r="D270" s="800" t="e">
        <f t="shared" si="587"/>
        <v>#REF!</v>
      </c>
      <c r="E270" s="796" t="e">
        <f>'HORA CERTA'!#REF!</f>
        <v>#REF!</v>
      </c>
      <c r="F270" s="800" t="e">
        <f t="shared" si="588"/>
        <v>#REF!</v>
      </c>
      <c r="G270" s="796" t="e">
        <f>'HORA CERTA'!#REF!</f>
        <v>#REF!</v>
      </c>
      <c r="H270" s="800" t="e">
        <f t="shared" si="589"/>
        <v>#REF!</v>
      </c>
      <c r="I270" s="801" t="e">
        <f t="shared" si="599"/>
        <v>#REF!</v>
      </c>
      <c r="J270" s="802" t="e">
        <f t="shared" si="600"/>
        <v>#REF!</v>
      </c>
      <c r="K270" s="803" t="e">
        <f>'HORA CERTA'!#REF!</f>
        <v>#REF!</v>
      </c>
      <c r="L270" s="804" t="e">
        <f t="shared" si="590"/>
        <v>#REF!</v>
      </c>
      <c r="M270" s="803" t="e">
        <f>'HORA CERTA'!#REF!</f>
        <v>#REF!</v>
      </c>
      <c r="N270" s="804" t="e">
        <f t="shared" si="591"/>
        <v>#REF!</v>
      </c>
      <c r="O270" s="803" t="e">
        <f>'HORA CERTA'!#REF!</f>
        <v>#REF!</v>
      </c>
      <c r="P270" s="804" t="e">
        <f t="shared" si="592"/>
        <v>#REF!</v>
      </c>
      <c r="Q270" s="801" t="e">
        <f t="shared" si="601"/>
        <v>#REF!</v>
      </c>
      <c r="R270" s="802" t="e">
        <f t="shared" si="602"/>
        <v>#REF!</v>
      </c>
      <c r="S270" s="803">
        <f>'HORA CERTA'!$I$39</f>
        <v>147</v>
      </c>
      <c r="T270" s="804" t="e">
        <f t="shared" si="593"/>
        <v>#REF!</v>
      </c>
      <c r="U270" s="803">
        <f>'HORA CERTA'!$J$39</f>
        <v>174</v>
      </c>
      <c r="V270" s="804" t="e">
        <f t="shared" si="594"/>
        <v>#REF!</v>
      </c>
      <c r="W270" s="803">
        <f>'HORA CERTA'!$K$39</f>
        <v>170</v>
      </c>
      <c r="X270" s="804" t="e">
        <f t="shared" si="595"/>
        <v>#REF!</v>
      </c>
      <c r="Y270" s="801">
        <f t="shared" si="603"/>
        <v>491</v>
      </c>
      <c r="Z270" s="802" t="e">
        <f t="shared" si="604"/>
        <v>#REF!</v>
      </c>
      <c r="AA270" s="803">
        <f>'HORA CERTA'!$I$39</f>
        <v>147</v>
      </c>
      <c r="AB270" s="804" t="e">
        <f t="shared" si="596"/>
        <v>#REF!</v>
      </c>
      <c r="AC270" s="803">
        <f>'HORA CERTA'!$J$39</f>
        <v>174</v>
      </c>
      <c r="AD270" s="804" t="e">
        <f t="shared" si="597"/>
        <v>#REF!</v>
      </c>
      <c r="AE270" s="803">
        <f>'HORA CERTA'!$K$39</f>
        <v>170</v>
      </c>
      <c r="AF270" s="804" t="e">
        <f t="shared" si="598"/>
        <v>#REF!</v>
      </c>
      <c r="AG270" s="801">
        <f t="shared" si="605"/>
        <v>491</v>
      </c>
      <c r="AH270" s="802" t="e">
        <f t="shared" si="606"/>
        <v>#REF!</v>
      </c>
    </row>
    <row r="271" spans="1:34" x14ac:dyDescent="0.25">
      <c r="A271" s="798" t="s">
        <v>159</v>
      </c>
      <c r="B271" s="799">
        <f>'HORA CERTA'!$B$42</f>
        <v>300</v>
      </c>
      <c r="C271" s="796">
        <f>'HORA CERTA'!$C$42</f>
        <v>152</v>
      </c>
      <c r="D271" s="800">
        <f t="shared" si="587"/>
        <v>0.50666666666666671</v>
      </c>
      <c r="E271" s="796">
        <f>'HORA CERTA'!$D$42</f>
        <v>431</v>
      </c>
      <c r="F271" s="800">
        <f t="shared" si="588"/>
        <v>1.4366666666666668</v>
      </c>
      <c r="G271" s="796">
        <f>'HORA CERTA'!$E$42</f>
        <v>375</v>
      </c>
      <c r="H271" s="800">
        <f t="shared" si="589"/>
        <v>1.25</v>
      </c>
      <c r="I271" s="801">
        <f t="shared" si="599"/>
        <v>958</v>
      </c>
      <c r="J271" s="802">
        <f t="shared" si="600"/>
        <v>1.0644444444444445</v>
      </c>
      <c r="K271" s="803">
        <f>'HORA CERTA'!$F$42</f>
        <v>69</v>
      </c>
      <c r="L271" s="804">
        <f t="shared" si="590"/>
        <v>0.23</v>
      </c>
      <c r="M271" s="803">
        <f>'HORA CERTA'!$G$42</f>
        <v>278</v>
      </c>
      <c r="N271" s="804">
        <f t="shared" si="591"/>
        <v>0.92666666666666664</v>
      </c>
      <c r="O271" s="803">
        <f>'HORA CERTA'!$H$42</f>
        <v>157</v>
      </c>
      <c r="P271" s="804">
        <f t="shared" si="592"/>
        <v>0.52333333333333332</v>
      </c>
      <c r="Q271" s="801">
        <f t="shared" si="601"/>
        <v>504</v>
      </c>
      <c r="R271" s="802">
        <f t="shared" si="602"/>
        <v>0.56000000000000005</v>
      </c>
      <c r="S271" s="803">
        <f>'HORA CERTA'!$I$39</f>
        <v>147</v>
      </c>
      <c r="T271" s="804">
        <f t="shared" si="593"/>
        <v>0.49</v>
      </c>
      <c r="U271" s="803">
        <f>'HORA CERTA'!$J$39</f>
        <v>174</v>
      </c>
      <c r="V271" s="804">
        <f t="shared" si="594"/>
        <v>0.57999999999999996</v>
      </c>
      <c r="W271" s="803">
        <f>'HORA CERTA'!$K$39</f>
        <v>170</v>
      </c>
      <c r="X271" s="804">
        <f t="shared" si="595"/>
        <v>0.56666666666666665</v>
      </c>
      <c r="Y271" s="801">
        <f t="shared" si="603"/>
        <v>491</v>
      </c>
      <c r="Z271" s="802">
        <f t="shared" si="604"/>
        <v>0.54555555555555557</v>
      </c>
      <c r="AA271" s="803">
        <f>'HORA CERTA'!$I$39</f>
        <v>147</v>
      </c>
      <c r="AB271" s="804">
        <f t="shared" si="596"/>
        <v>0.49</v>
      </c>
      <c r="AC271" s="803">
        <f>'HORA CERTA'!$J$39</f>
        <v>174</v>
      </c>
      <c r="AD271" s="804">
        <f t="shared" si="597"/>
        <v>0.57999999999999996</v>
      </c>
      <c r="AE271" s="803">
        <f>'HORA CERTA'!$K$39</f>
        <v>170</v>
      </c>
      <c r="AF271" s="804">
        <f t="shared" si="598"/>
        <v>0.56666666666666665</v>
      </c>
      <c r="AG271" s="801">
        <f t="shared" si="605"/>
        <v>491</v>
      </c>
      <c r="AH271" s="802">
        <f t="shared" si="606"/>
        <v>0.54555555555555557</v>
      </c>
    </row>
    <row r="272" spans="1:34" x14ac:dyDescent="0.25">
      <c r="A272" s="798" t="s">
        <v>160</v>
      </c>
      <c r="B272" s="799">
        <f>'HORA CERTA'!$B$43</f>
        <v>132</v>
      </c>
      <c r="C272" s="796">
        <f>'HORA CERTA'!$C$43</f>
        <v>104</v>
      </c>
      <c r="D272" s="800">
        <f t="shared" si="587"/>
        <v>0.78787878787878785</v>
      </c>
      <c r="E272" s="796">
        <f>'HORA CERTA'!$D$43</f>
        <v>127</v>
      </c>
      <c r="F272" s="800">
        <f t="shared" si="588"/>
        <v>0.96212121212121215</v>
      </c>
      <c r="G272" s="796">
        <f>'HORA CERTA'!$E$43</f>
        <v>124</v>
      </c>
      <c r="H272" s="800">
        <f t="shared" si="589"/>
        <v>0.93939393939393945</v>
      </c>
      <c r="I272" s="801">
        <f t="shared" si="599"/>
        <v>355</v>
      </c>
      <c r="J272" s="802">
        <f t="shared" si="600"/>
        <v>0.89646464646464652</v>
      </c>
      <c r="K272" s="803">
        <f>'HORA CERTA'!$F$43</f>
        <v>40</v>
      </c>
      <c r="L272" s="804">
        <f t="shared" si="590"/>
        <v>0.30303030303030304</v>
      </c>
      <c r="M272" s="803">
        <f>'HORA CERTA'!$G$43</f>
        <v>182</v>
      </c>
      <c r="N272" s="804">
        <f t="shared" si="591"/>
        <v>1.3787878787878789</v>
      </c>
      <c r="O272" s="803">
        <f>'HORA CERTA'!$H$43</f>
        <v>197</v>
      </c>
      <c r="P272" s="804">
        <f t="shared" si="592"/>
        <v>1.4924242424242424</v>
      </c>
      <c r="Q272" s="801">
        <f t="shared" si="601"/>
        <v>419</v>
      </c>
      <c r="R272" s="802">
        <f t="shared" si="602"/>
        <v>1.0580808080808082</v>
      </c>
      <c r="S272" s="803">
        <f>'HORA CERTA'!$I$39</f>
        <v>147</v>
      </c>
      <c r="T272" s="804">
        <f t="shared" si="593"/>
        <v>1.1136363636363635</v>
      </c>
      <c r="U272" s="803">
        <f>'HORA CERTA'!$J$39</f>
        <v>174</v>
      </c>
      <c r="V272" s="804">
        <f t="shared" si="594"/>
        <v>1.3181818181818181</v>
      </c>
      <c r="W272" s="803">
        <f>'HORA CERTA'!$K$39</f>
        <v>170</v>
      </c>
      <c r="X272" s="804">
        <f t="shared" si="595"/>
        <v>1.2878787878787878</v>
      </c>
      <c r="Y272" s="801">
        <f t="shared" si="603"/>
        <v>491</v>
      </c>
      <c r="Z272" s="802">
        <f t="shared" si="604"/>
        <v>1.2398989898989898</v>
      </c>
      <c r="AA272" s="803">
        <f>'HORA CERTA'!$I$39</f>
        <v>147</v>
      </c>
      <c r="AB272" s="804">
        <f t="shared" si="596"/>
        <v>1.1136363636363635</v>
      </c>
      <c r="AC272" s="803">
        <f>'HORA CERTA'!$J$39</f>
        <v>174</v>
      </c>
      <c r="AD272" s="804">
        <f t="shared" si="597"/>
        <v>1.3181818181818181</v>
      </c>
      <c r="AE272" s="803">
        <f>'HORA CERTA'!$K$39</f>
        <v>170</v>
      </c>
      <c r="AF272" s="804">
        <f t="shared" si="598"/>
        <v>1.2878787878787878</v>
      </c>
      <c r="AG272" s="801">
        <f t="shared" si="605"/>
        <v>491</v>
      </c>
      <c r="AH272" s="802">
        <f t="shared" si="606"/>
        <v>1.2398989898989898</v>
      </c>
    </row>
    <row r="273" spans="1:34" x14ac:dyDescent="0.25">
      <c r="A273" s="798" t="s">
        <v>161</v>
      </c>
      <c r="B273" s="799">
        <f>'HORA CERTA'!$B$44</f>
        <v>176</v>
      </c>
      <c r="C273" s="796">
        <f>'HORA CERTA'!$C$44</f>
        <v>79</v>
      </c>
      <c r="D273" s="800">
        <f t="shared" si="587"/>
        <v>0.44886363636363635</v>
      </c>
      <c r="E273" s="796">
        <f>'HORA CERTA'!$D$44</f>
        <v>174</v>
      </c>
      <c r="F273" s="800">
        <f t="shared" si="588"/>
        <v>0.98863636363636365</v>
      </c>
      <c r="G273" s="796">
        <f>'HORA CERTA'!$E$44</f>
        <v>232</v>
      </c>
      <c r="H273" s="800">
        <f t="shared" si="589"/>
        <v>1.3181818181818181</v>
      </c>
      <c r="I273" s="801">
        <f t="shared" si="599"/>
        <v>485</v>
      </c>
      <c r="J273" s="802">
        <f t="shared" si="600"/>
        <v>0.91856060606060608</v>
      </c>
      <c r="K273" s="803">
        <f>'HORA CERTA'!$F$44</f>
        <v>195</v>
      </c>
      <c r="L273" s="804">
        <f t="shared" si="590"/>
        <v>1.1079545454545454</v>
      </c>
      <c r="M273" s="803">
        <f>'HORA CERTA'!$G$44</f>
        <v>146</v>
      </c>
      <c r="N273" s="804">
        <f t="shared" si="591"/>
        <v>0.82954545454545459</v>
      </c>
      <c r="O273" s="803">
        <f>'HORA CERTA'!$H$44</f>
        <v>127</v>
      </c>
      <c r="P273" s="804">
        <f t="shared" si="592"/>
        <v>0.72159090909090906</v>
      </c>
      <c r="Q273" s="801">
        <f t="shared" si="601"/>
        <v>468</v>
      </c>
      <c r="R273" s="802">
        <f t="shared" si="602"/>
        <v>0.88636363636363635</v>
      </c>
      <c r="S273" s="803">
        <f>'HORA CERTA'!$I$39</f>
        <v>147</v>
      </c>
      <c r="T273" s="804">
        <f t="shared" si="593"/>
        <v>0.83522727272727271</v>
      </c>
      <c r="U273" s="803">
        <f>'HORA CERTA'!$J$39</f>
        <v>174</v>
      </c>
      <c r="V273" s="804">
        <f t="shared" si="594"/>
        <v>0.98863636363636365</v>
      </c>
      <c r="W273" s="803">
        <f>'HORA CERTA'!$K$39</f>
        <v>170</v>
      </c>
      <c r="X273" s="804">
        <f t="shared" si="595"/>
        <v>0.96590909090909094</v>
      </c>
      <c r="Y273" s="801">
        <f t="shared" si="603"/>
        <v>491</v>
      </c>
      <c r="Z273" s="802">
        <f t="shared" si="604"/>
        <v>0.92992424242424243</v>
      </c>
      <c r="AA273" s="803">
        <f>'HORA CERTA'!$I$39</f>
        <v>147</v>
      </c>
      <c r="AB273" s="804">
        <f t="shared" si="596"/>
        <v>0.83522727272727271</v>
      </c>
      <c r="AC273" s="803">
        <f>'HORA CERTA'!$J$39</f>
        <v>174</v>
      </c>
      <c r="AD273" s="804">
        <f t="shared" si="597"/>
        <v>0.98863636363636365</v>
      </c>
      <c r="AE273" s="803">
        <f>'HORA CERTA'!$K$39</f>
        <v>170</v>
      </c>
      <c r="AF273" s="804">
        <f t="shared" si="598"/>
        <v>0.96590909090909094</v>
      </c>
      <c r="AG273" s="801">
        <f t="shared" si="605"/>
        <v>491</v>
      </c>
      <c r="AH273" s="802">
        <f t="shared" si="606"/>
        <v>0.92992424242424243</v>
      </c>
    </row>
    <row r="274" spans="1:34" ht="16.5" thickBot="1" x14ac:dyDescent="0.3">
      <c r="A274" s="805" t="s">
        <v>449</v>
      </c>
      <c r="B274" s="806">
        <v>0</v>
      </c>
      <c r="C274" s="796">
        <f>'HORA CERTA'!$C$45</f>
        <v>0</v>
      </c>
      <c r="D274" s="807" t="e">
        <f t="shared" si="587"/>
        <v>#DIV/0!</v>
      </c>
      <c r="E274" s="796">
        <f>'HORA CERTA'!$D$45</f>
        <v>0</v>
      </c>
      <c r="F274" s="807" t="e">
        <f t="shared" si="588"/>
        <v>#DIV/0!</v>
      </c>
      <c r="G274" s="796">
        <f>'HORA CERTA'!$E$45</f>
        <v>0</v>
      </c>
      <c r="H274" s="807" t="e">
        <f t="shared" si="589"/>
        <v>#DIV/0!</v>
      </c>
      <c r="I274" s="801">
        <f t="shared" si="599"/>
        <v>0</v>
      </c>
      <c r="J274" s="808" t="e">
        <f t="shared" si="600"/>
        <v>#DIV/0!</v>
      </c>
      <c r="K274" s="803">
        <f>'HORA CERTA'!$F$45</f>
        <v>0</v>
      </c>
      <c r="L274" s="809" t="e">
        <f t="shared" si="590"/>
        <v>#DIV/0!</v>
      </c>
      <c r="M274" s="803">
        <f>'HORA CERTA'!$G$45</f>
        <v>0</v>
      </c>
      <c r="N274" s="809" t="e">
        <f t="shared" si="591"/>
        <v>#DIV/0!</v>
      </c>
      <c r="O274" s="803">
        <f>'HORA CERTA'!$H$45</f>
        <v>0</v>
      </c>
      <c r="P274" s="809" t="e">
        <f t="shared" si="592"/>
        <v>#DIV/0!</v>
      </c>
      <c r="Q274" s="801">
        <f t="shared" si="601"/>
        <v>0</v>
      </c>
      <c r="R274" s="808" t="e">
        <f t="shared" si="602"/>
        <v>#DIV/0!</v>
      </c>
      <c r="S274" s="803">
        <f>'HORA CERTA'!$I$39</f>
        <v>147</v>
      </c>
      <c r="T274" s="809" t="e">
        <f t="shared" si="593"/>
        <v>#DIV/0!</v>
      </c>
      <c r="U274" s="803">
        <f>'HORA CERTA'!$J$39</f>
        <v>174</v>
      </c>
      <c r="V274" s="809" t="e">
        <f t="shared" si="594"/>
        <v>#DIV/0!</v>
      </c>
      <c r="W274" s="803">
        <f>'HORA CERTA'!$K$39</f>
        <v>170</v>
      </c>
      <c r="X274" s="809" t="e">
        <f t="shared" si="595"/>
        <v>#DIV/0!</v>
      </c>
      <c r="Y274" s="801">
        <f t="shared" si="603"/>
        <v>491</v>
      </c>
      <c r="Z274" s="808" t="e">
        <f t="shared" si="604"/>
        <v>#DIV/0!</v>
      </c>
      <c r="AA274" s="803">
        <f>'HORA CERTA'!$I$39</f>
        <v>147</v>
      </c>
      <c r="AB274" s="809" t="e">
        <f t="shared" si="596"/>
        <v>#DIV/0!</v>
      </c>
      <c r="AC274" s="803">
        <f>'HORA CERTA'!$J$39</f>
        <v>174</v>
      </c>
      <c r="AD274" s="809" t="e">
        <f t="shared" si="597"/>
        <v>#DIV/0!</v>
      </c>
      <c r="AE274" s="803">
        <f>'HORA CERTA'!$K$39</f>
        <v>170</v>
      </c>
      <c r="AF274" s="809" t="e">
        <f t="shared" si="598"/>
        <v>#DIV/0!</v>
      </c>
      <c r="AG274" s="801">
        <f t="shared" si="605"/>
        <v>491</v>
      </c>
      <c r="AH274" s="808" t="e">
        <f t="shared" si="606"/>
        <v>#DIV/0!</v>
      </c>
    </row>
    <row r="275" spans="1:34" ht="16.5" thickBot="1" x14ac:dyDescent="0.3">
      <c r="A275" s="574" t="s">
        <v>371</v>
      </c>
      <c r="B275" s="810" t="e">
        <f>SUM(B267:B273)</f>
        <v>#REF!</v>
      </c>
      <c r="C275" s="811" t="e">
        <f>SUM(C267:C274)</f>
        <v>#REF!</v>
      </c>
      <c r="D275" s="762" t="e">
        <f t="shared" si="587"/>
        <v>#REF!</v>
      </c>
      <c r="E275" s="811" t="e">
        <f>SUM(E267:E274)</f>
        <v>#REF!</v>
      </c>
      <c r="F275" s="762" t="e">
        <f t="shared" si="588"/>
        <v>#REF!</v>
      </c>
      <c r="G275" s="811" t="e">
        <f>SUM(G267:G274)</f>
        <v>#REF!</v>
      </c>
      <c r="H275" s="762" t="e">
        <f t="shared" si="589"/>
        <v>#REF!</v>
      </c>
      <c r="I275" s="812" t="e">
        <f t="shared" si="599"/>
        <v>#REF!</v>
      </c>
      <c r="J275" s="813" t="e">
        <f t="shared" si="600"/>
        <v>#REF!</v>
      </c>
      <c r="K275" s="814" t="e">
        <f>SUM(K267:K274)</f>
        <v>#REF!</v>
      </c>
      <c r="L275" s="815" t="e">
        <f t="shared" si="590"/>
        <v>#REF!</v>
      </c>
      <c r="M275" s="814" t="e">
        <f>SUM(M267:M274)</f>
        <v>#REF!</v>
      </c>
      <c r="N275" s="815" t="e">
        <f t="shared" si="591"/>
        <v>#REF!</v>
      </c>
      <c r="O275" s="814" t="e">
        <f>SUM(O267:O274)</f>
        <v>#REF!</v>
      </c>
      <c r="P275" s="815" t="e">
        <f t="shared" si="592"/>
        <v>#REF!</v>
      </c>
      <c r="Q275" s="812" t="e">
        <f t="shared" si="601"/>
        <v>#REF!</v>
      </c>
      <c r="R275" s="813" t="e">
        <f t="shared" si="602"/>
        <v>#REF!</v>
      </c>
      <c r="S275" s="814">
        <f>SUM(S267:S274)</f>
        <v>1176</v>
      </c>
      <c r="T275" s="815" t="e">
        <f t="shared" si="593"/>
        <v>#REF!</v>
      </c>
      <c r="U275" s="814">
        <f>SUM(U267:U274)</f>
        <v>1392</v>
      </c>
      <c r="V275" s="815" t="e">
        <f t="shared" si="594"/>
        <v>#REF!</v>
      </c>
      <c r="W275" s="814">
        <f>SUM(W267:W274)</f>
        <v>1360</v>
      </c>
      <c r="X275" s="815" t="e">
        <f t="shared" si="595"/>
        <v>#REF!</v>
      </c>
      <c r="Y275" s="812">
        <f t="shared" si="603"/>
        <v>3928</v>
      </c>
      <c r="Z275" s="813" t="e">
        <f t="shared" si="604"/>
        <v>#REF!</v>
      </c>
      <c r="AA275" s="814">
        <f>SUM(AA267:AA274)</f>
        <v>1176</v>
      </c>
      <c r="AB275" s="815" t="e">
        <f t="shared" si="596"/>
        <v>#REF!</v>
      </c>
      <c r="AC275" s="814">
        <f>SUM(AC267:AC274)</f>
        <v>1392</v>
      </c>
      <c r="AD275" s="815" t="e">
        <f t="shared" si="597"/>
        <v>#REF!</v>
      </c>
      <c r="AE275" s="814">
        <f>SUM(AE267:AE274)</f>
        <v>1360</v>
      </c>
      <c r="AF275" s="815" t="e">
        <f t="shared" si="598"/>
        <v>#REF!</v>
      </c>
      <c r="AG275" s="812">
        <f t="shared" si="605"/>
        <v>3928</v>
      </c>
      <c r="AH275" s="813" t="e">
        <f t="shared" si="606"/>
        <v>#REF!</v>
      </c>
    </row>
    <row r="277" spans="1:34" x14ac:dyDescent="0.25">
      <c r="A277" s="1301" t="str">
        <f>PAI!A6</f>
        <v>PAI (PROGRAMA DE ACOMPANHANTE IDOSOS) - 2021</v>
      </c>
      <c r="B277" s="1241"/>
      <c r="C277" s="1241"/>
      <c r="D277" s="1241"/>
      <c r="E277" s="1241"/>
      <c r="F277" s="1241"/>
      <c r="G277" s="1241"/>
      <c r="H277" s="1241"/>
      <c r="I277" s="1241"/>
      <c r="J277" s="1241"/>
      <c r="K277" s="1241"/>
      <c r="L277" s="1241"/>
      <c r="M277" s="1241"/>
      <c r="N277" s="1241"/>
      <c r="O277" s="1241"/>
      <c r="P277" s="1241"/>
      <c r="Q277" s="1241"/>
      <c r="R277" s="1241"/>
      <c r="S277" s="1241"/>
      <c r="T277" s="1241"/>
      <c r="U277" s="1241"/>
      <c r="V277" s="1241"/>
      <c r="W277" s="1241"/>
      <c r="X277" s="1241"/>
      <c r="Y277" s="1241"/>
      <c r="Z277" s="1241"/>
    </row>
    <row r="278" spans="1:34" ht="24.75" thickBot="1" x14ac:dyDescent="0.3">
      <c r="A278" s="14" t="s">
        <v>14</v>
      </c>
      <c r="B278" s="12" t="s">
        <v>164</v>
      </c>
      <c r="C278" s="14" t="s">
        <v>461</v>
      </c>
      <c r="D278" s="15" t="s">
        <v>1</v>
      </c>
      <c r="E278" s="14" t="s">
        <v>462</v>
      </c>
      <c r="F278" s="15" t="s">
        <v>1</v>
      </c>
      <c r="G278" s="14" t="s">
        <v>463</v>
      </c>
      <c r="H278" s="15" t="s">
        <v>1</v>
      </c>
      <c r="I278" s="100" t="s">
        <v>426</v>
      </c>
      <c r="J278" s="13" t="s">
        <v>196</v>
      </c>
      <c r="K278" s="14" t="s">
        <v>464</v>
      </c>
      <c r="L278" s="15" t="s">
        <v>1</v>
      </c>
      <c r="M278" s="14" t="s">
        <v>465</v>
      </c>
      <c r="N278" s="15" t="s">
        <v>1</v>
      </c>
      <c r="O278" s="14" t="s">
        <v>466</v>
      </c>
      <c r="P278" s="15" t="s">
        <v>1</v>
      </c>
      <c r="Q278" s="100" t="s">
        <v>426</v>
      </c>
      <c r="R278" s="13" t="s">
        <v>196</v>
      </c>
      <c r="S278" s="14" t="s">
        <v>467</v>
      </c>
      <c r="T278" s="15" t="s">
        <v>1</v>
      </c>
      <c r="U278" s="14" t="s">
        <v>468</v>
      </c>
      <c r="V278" s="15" t="s">
        <v>1</v>
      </c>
      <c r="W278" s="14" t="s">
        <v>469</v>
      </c>
      <c r="X278" s="15" t="s">
        <v>1</v>
      </c>
      <c r="Y278" s="100" t="s">
        <v>426</v>
      </c>
      <c r="Z278" s="13" t="s">
        <v>196</v>
      </c>
      <c r="AA278" s="14" t="s">
        <v>470</v>
      </c>
      <c r="AB278" s="15" t="s">
        <v>1</v>
      </c>
      <c r="AC278" s="14" t="s">
        <v>471</v>
      </c>
      <c r="AD278" s="15" t="s">
        <v>1</v>
      </c>
      <c r="AE278" s="14" t="s">
        <v>472</v>
      </c>
      <c r="AF278" s="15" t="s">
        <v>1</v>
      </c>
      <c r="AG278" s="100" t="s">
        <v>426</v>
      </c>
      <c r="AH278" s="13" t="s">
        <v>196</v>
      </c>
    </row>
    <row r="279" spans="1:34" ht="16.5" thickTop="1" thickBot="1" x14ac:dyDescent="0.3">
      <c r="A279" s="32" t="str">
        <f>PAI!A9</f>
        <v>Nº Idosos em acompanhamento</v>
      </c>
      <c r="B279" s="50">
        <f>PAI!B9</f>
        <v>120</v>
      </c>
      <c r="C279" s="840">
        <f>PAI!C9</f>
        <v>118</v>
      </c>
      <c r="D279" s="56" t="e">
        <f>PAI!#REF!</f>
        <v>#REF!</v>
      </c>
      <c r="E279" s="840">
        <f>PAI!D9</f>
        <v>118</v>
      </c>
      <c r="F279" s="56" t="e">
        <f>PAI!#REF!</f>
        <v>#REF!</v>
      </c>
      <c r="G279" s="840">
        <f>PAI!E9</f>
        <v>117</v>
      </c>
      <c r="H279" s="56" t="e">
        <f>PAI!#REF!</f>
        <v>#REF!</v>
      </c>
      <c r="I279" s="101" t="e">
        <f>PAI!#REF!</f>
        <v>#REF!</v>
      </c>
      <c r="J279" s="57" t="e">
        <f>PAI!#REF!</f>
        <v>#REF!</v>
      </c>
      <c r="K279" s="840">
        <f>PAI!F9</f>
        <v>116</v>
      </c>
      <c r="L279" s="56" t="e">
        <f>PAI!#REF!</f>
        <v>#REF!</v>
      </c>
      <c r="M279" s="840">
        <f>PAI!G9</f>
        <v>118</v>
      </c>
      <c r="N279" s="56" t="e">
        <f>PAI!#REF!</f>
        <v>#REF!</v>
      </c>
      <c r="O279" s="840">
        <f>PAI!H9</f>
        <v>118</v>
      </c>
      <c r="P279" s="56" t="e">
        <f>PAI!#REF!</f>
        <v>#REF!</v>
      </c>
      <c r="Q279" s="101" t="e">
        <f>PAI!#REF!</f>
        <v>#REF!</v>
      </c>
      <c r="R279" s="57" t="e">
        <f>PAI!#REF!</f>
        <v>#REF!</v>
      </c>
      <c r="S279" s="840">
        <f>PAI!I9</f>
        <v>117</v>
      </c>
      <c r="T279" s="56" t="e">
        <f>PAI!#REF!</f>
        <v>#REF!</v>
      </c>
      <c r="U279" s="840">
        <f>PAI!J9</f>
        <v>119</v>
      </c>
      <c r="V279" s="56" t="e">
        <f>PAI!#REF!</f>
        <v>#REF!</v>
      </c>
      <c r="W279" s="840">
        <f>PAI!K9</f>
        <v>120</v>
      </c>
      <c r="X279" s="56" t="e">
        <f>PAI!#REF!</f>
        <v>#REF!</v>
      </c>
      <c r="Y279" s="101" t="e">
        <f>PAI!#REF!</f>
        <v>#REF!</v>
      </c>
      <c r="Z279" s="57" t="e">
        <f>PAI!#REF!</f>
        <v>#REF!</v>
      </c>
      <c r="AA279" s="840">
        <f>PAI!L9</f>
        <v>119</v>
      </c>
      <c r="AB279" s="56" t="e">
        <f>PAI!#REF!</f>
        <v>#REF!</v>
      </c>
      <c r="AC279" s="840">
        <f>PAI!M9</f>
        <v>120</v>
      </c>
      <c r="AD279" s="56" t="e">
        <f>PAI!#REF!</f>
        <v>#REF!</v>
      </c>
      <c r="AE279" s="840">
        <f>PAI!N9</f>
        <v>120</v>
      </c>
      <c r="AF279" s="56">
        <f>PAI!O9</f>
        <v>1440</v>
      </c>
      <c r="AG279" s="101">
        <f>PAI!P9</f>
        <v>1420</v>
      </c>
      <c r="AH279" s="57">
        <f>PAI!Q9</f>
        <v>0.98611111111111116</v>
      </c>
    </row>
    <row r="280" spans="1:34" thickBot="1" x14ac:dyDescent="0.3">
      <c r="A280" s="6" t="str">
        <f>PAI!A10</f>
        <v>SOMA</v>
      </c>
      <c r="B280" s="7">
        <f>PAI!B10</f>
        <v>120</v>
      </c>
      <c r="C280" s="23">
        <f>PAI!C10</f>
        <v>118</v>
      </c>
      <c r="D280" s="22" t="e">
        <f>PAI!#REF!</f>
        <v>#REF!</v>
      </c>
      <c r="E280" s="23">
        <f>PAI!D10</f>
        <v>118</v>
      </c>
      <c r="F280" s="22" t="e">
        <f>PAI!#REF!</f>
        <v>#REF!</v>
      </c>
      <c r="G280" s="23">
        <f>PAI!E10</f>
        <v>117</v>
      </c>
      <c r="H280" s="22" t="e">
        <f>PAI!#REF!</f>
        <v>#REF!</v>
      </c>
      <c r="I280" s="33" t="e">
        <f>PAI!#REF!</f>
        <v>#REF!</v>
      </c>
      <c r="J280" s="81" t="e">
        <f>PAI!#REF!</f>
        <v>#REF!</v>
      </c>
      <c r="K280" s="23">
        <f>PAI!F10</f>
        <v>116</v>
      </c>
      <c r="L280" s="22" t="e">
        <f>PAI!#REF!</f>
        <v>#REF!</v>
      </c>
      <c r="M280" s="23">
        <f>PAI!G10</f>
        <v>118</v>
      </c>
      <c r="N280" s="22" t="e">
        <f>PAI!#REF!</f>
        <v>#REF!</v>
      </c>
      <c r="O280" s="23">
        <f>PAI!H10</f>
        <v>118</v>
      </c>
      <c r="P280" s="22" t="e">
        <f>PAI!#REF!</f>
        <v>#REF!</v>
      </c>
      <c r="Q280" s="33" t="e">
        <f>PAI!#REF!</f>
        <v>#REF!</v>
      </c>
      <c r="R280" s="81" t="e">
        <f>PAI!#REF!</f>
        <v>#REF!</v>
      </c>
      <c r="S280" s="23">
        <f>PAI!I10</f>
        <v>117</v>
      </c>
      <c r="T280" s="22" t="e">
        <f>PAI!#REF!</f>
        <v>#REF!</v>
      </c>
      <c r="U280" s="23">
        <f>PAI!J10</f>
        <v>119</v>
      </c>
      <c r="V280" s="22" t="e">
        <f>PAI!#REF!</f>
        <v>#REF!</v>
      </c>
      <c r="W280" s="23">
        <f>PAI!K10</f>
        <v>120</v>
      </c>
      <c r="X280" s="22" t="e">
        <f>PAI!#REF!</f>
        <v>#REF!</v>
      </c>
      <c r="Y280" s="33" t="e">
        <f>PAI!#REF!</f>
        <v>#REF!</v>
      </c>
      <c r="Z280" s="81" t="e">
        <f>PAI!#REF!</f>
        <v>#REF!</v>
      </c>
      <c r="AA280" s="23">
        <f>PAI!L10</f>
        <v>119</v>
      </c>
      <c r="AB280" s="22" t="e">
        <f>PAI!#REF!</f>
        <v>#REF!</v>
      </c>
      <c r="AC280" s="23">
        <f>PAI!M10</f>
        <v>120</v>
      </c>
      <c r="AD280" s="22" t="e">
        <f>PAI!#REF!</f>
        <v>#REF!</v>
      </c>
      <c r="AE280" s="23">
        <f>PAI!N10</f>
        <v>120</v>
      </c>
      <c r="AF280" s="22">
        <f>PAI!O10</f>
        <v>1440</v>
      </c>
      <c r="AG280" s="33">
        <f>PAI!P10</f>
        <v>1420</v>
      </c>
      <c r="AH280" s="81">
        <f>PAI!Q10</f>
        <v>0.98611111111111116</v>
      </c>
    </row>
  </sheetData>
  <mergeCells count="103">
    <mergeCell ref="A6:AH6"/>
    <mergeCell ref="AF132:AF133"/>
    <mergeCell ref="AG132:AG133"/>
    <mergeCell ref="AH132:AH133"/>
    <mergeCell ref="AA148:AA151"/>
    <mergeCell ref="AB148:AB151"/>
    <mergeCell ref="AC148:AC151"/>
    <mergeCell ref="AD148:AD151"/>
    <mergeCell ref="AE148:AE151"/>
    <mergeCell ref="AF148:AF151"/>
    <mergeCell ref="AG148:AG151"/>
    <mergeCell ref="AH148:AH151"/>
    <mergeCell ref="AA132:AA133"/>
    <mergeCell ref="AB132:AB133"/>
    <mergeCell ref="AC132:AC133"/>
    <mergeCell ref="AD132:AD133"/>
    <mergeCell ref="AE132:AE133"/>
    <mergeCell ref="E132:E133"/>
    <mergeCell ref="N132:N133"/>
    <mergeCell ref="V132:V133"/>
    <mergeCell ref="S148:S151"/>
    <mergeCell ref="T148:T151"/>
    <mergeCell ref="U148:U151"/>
    <mergeCell ref="V148:V151"/>
    <mergeCell ref="A104:Z104"/>
    <mergeCell ref="A92:Z92"/>
    <mergeCell ref="Y132:Y133"/>
    <mergeCell ref="Z132:Z133"/>
    <mergeCell ref="P132:P133"/>
    <mergeCell ref="Q132:Q133"/>
    <mergeCell ref="R132:R133"/>
    <mergeCell ref="A137:Z137"/>
    <mergeCell ref="S132:S133"/>
    <mergeCell ref="T132:T133"/>
    <mergeCell ref="U132:U133"/>
    <mergeCell ref="W132:W133"/>
    <mergeCell ref="X132:X133"/>
    <mergeCell ref="G132:G133"/>
    <mergeCell ref="E148:E151"/>
    <mergeCell ref="F148:F151"/>
    <mergeCell ref="I148:I151"/>
    <mergeCell ref="B148:B151"/>
    <mergeCell ref="W148:W151"/>
    <mergeCell ref="X148:X151"/>
    <mergeCell ref="J132:J133"/>
    <mergeCell ref="K132:K133"/>
    <mergeCell ref="B132:B133"/>
    <mergeCell ref="C132:C133"/>
    <mergeCell ref="D132:D133"/>
    <mergeCell ref="F132:F133"/>
    <mergeCell ref="A146:Z146"/>
    <mergeCell ref="Y148:Y151"/>
    <mergeCell ref="Z148:Z151"/>
    <mergeCell ref="Q148:Q151"/>
    <mergeCell ref="G148:G151"/>
    <mergeCell ref="A277:Z277"/>
    <mergeCell ref="A265:Z265"/>
    <mergeCell ref="A237:Z237"/>
    <mergeCell ref="A232:Z232"/>
    <mergeCell ref="A225:Z225"/>
    <mergeCell ref="K148:K151"/>
    <mergeCell ref="A216:Z216"/>
    <mergeCell ref="A205:Z205"/>
    <mergeCell ref="A200:Z200"/>
    <mergeCell ref="A194:Z194"/>
    <mergeCell ref="A182:Z182"/>
    <mergeCell ref="J148:J151"/>
    <mergeCell ref="A173:Z173"/>
    <mergeCell ref="A164:Z164"/>
    <mergeCell ref="A154:Z154"/>
    <mergeCell ref="O148:O151"/>
    <mergeCell ref="P148:P151"/>
    <mergeCell ref="C148:C151"/>
    <mergeCell ref="R148:R151"/>
    <mergeCell ref="L148:L151"/>
    <mergeCell ref="M148:M151"/>
    <mergeCell ref="N148:N151"/>
    <mergeCell ref="D148:D151"/>
    <mergeCell ref="H148:H151"/>
    <mergeCell ref="A1:R1"/>
    <mergeCell ref="A2:R2"/>
    <mergeCell ref="A4:R4"/>
    <mergeCell ref="L132:L133"/>
    <mergeCell ref="M132:M133"/>
    <mergeCell ref="O132:O133"/>
    <mergeCell ref="A132:A133"/>
    <mergeCell ref="A84:Z84"/>
    <mergeCell ref="A71:Z71"/>
    <mergeCell ref="A56:Z56"/>
    <mergeCell ref="A43:Z43"/>
    <mergeCell ref="A28:Z28"/>
    <mergeCell ref="A30:Z30"/>
    <mergeCell ref="A32:Z32"/>
    <mergeCell ref="A34:Z34"/>
    <mergeCell ref="A36:Z36"/>
    <mergeCell ref="H132:H133"/>
    <mergeCell ref="I132:I133"/>
    <mergeCell ref="A8:Z8"/>
    <mergeCell ref="A22:Z22"/>
    <mergeCell ref="A24:Z24"/>
    <mergeCell ref="A26:Z26"/>
    <mergeCell ref="A126:Z126"/>
    <mergeCell ref="A114:Z114"/>
  </mergeCells>
  <conditionalFormatting sqref="R139:R145 R156:R163 R166:R172 R175:R181 R184:R193 R207:R215 R218:R224 R227:R231 R253:R264 P152:P153 R196:R199 R202:R204 R234:R236 F279:F1048576 R58:R70 L45:L55 R86:R91 R94:R103 R106:R113 R9:R21 R23 R29 R33 D37:D42 R35 R25 R27 L134:L136 N279:N1048576 H279:J1048576 P279:P1048576 D139:D145 L139:L145 P139:P145 F156:F163 D156:D163 N156:N163 L166:L172 F166:F172 P166:P172 D175:D181 L175:L181 P175:P181 F184:F193 D184:D193 L184:L193 N184:N193 D207:D215 L207:L215 N207:N215 F218:F224 D218:D224 L218:L224 P218:P224 F227:F231 D227:D231 P227:P231 L279:L1048576 L94:L103 P253:P264 N139:N145 F139:F145 P156:P163 N166:N172 L156:L163 N175:N181 D166:D172 P184:P193 F175:F181 P207:P215 N218:N224 F207:F215 N227:N231 L227:L231 N253:N264 F253:F264 D253:D264 L253:L264 R45:R55 D148:D153 F148:F153 R128:R132 L152:L153 N152:N153 D196:D199 F196:F199 L196:L199 N196:N199 P196:P199 D202:D204 F202:F204 L202:L204 N202:N204 P202:P204 D234:D236 F234:F236 L234:L236 N234:N236 P234:P236 H234:J236 H139:J145 H156:J163 H166:J172 H175:J181 H184:J193 H207:J215 H218:J224 H227:J231 H253:J264 H148:J153 H196:J199 H202:J204 F58:F70 D58:D70 P58:P70 N58:N70 D86:D91 L86:L91 N86:N91 F94:F103 D94:D103 P94:P103 F106:F113 D106:D113 P106:P113 L58:L70 P86:P91 N94:N103 F86:F91 N106:N113 L106:L113 N45:N55 P45:P55 D45:D55 F45:F55 H45:J55 N9:N21 P9:P21 L9:L21 D9:D21 F9:F21 F23 N23 P23 L23 D23 D29 N29 P29 F29 L29 F33 P33 N33 L33 D33 L35 P35 N35 F35 D35 F37:F42 D25 F25 L25 N25 P25 D27 F27 L27 N27 P27 H58:J70 R37:R42 H86:J91 H94:J103 H106:J113 D134:D136 H9:J21 H23:J23 H29:J29 H33:J33 H35:J35 H25:J25 H27:J27 H267:J276 N134:N136 P134:P136 F134:F136 H134:J136 H31:J31 H37:J42 L37:L42 N37:N42 P37:P42 R279:R1048576 D31 N31 P31 F31 L31 H116:J125 D116:D125 P116:P125 N116:N125 F116:F125 L116:L125 R116:R125 R31 D267:D276 F267:F276 L267:L276 N267:N276 P267:P276 R267:R276 R134:R136 R73:R83 L73:L83 F73:F83 P73:P83 N73:N83 D73:D83 H73:J83 D279:D1048576 D128:D132 F128:F132 H128:J132 L128:L132 N128:N132 P128:P132 L148 N148 P148 R148 R152:R153">
    <cfRule type="cellIs" dxfId="300" priority="294" operator="lessThan">
      <formula>0.84</formula>
    </cfRule>
    <cfRule type="cellIs" dxfId="299" priority="295" operator="greaterThan">
      <formula>1</formula>
    </cfRule>
    <cfRule type="cellIs" dxfId="298" priority="296" operator="between">
      <formula>0.85</formula>
      <formula>1</formula>
    </cfRule>
  </conditionalFormatting>
  <conditionalFormatting sqref="R139:R145 R156:R163 R166:R172 R175:R181 R184:R193 R207:R215 R218:R224 R227:R231 R253:R264 P152:P153 R196:R199 R234:R236 R202:R204 N279:N1048576 R58:R70 D45:D55 R86:R91 R94:R103 R106:R113 R9:R21 R23 R29 R33 D37:D42 R35 R27 R25 D134:D136 H279:J1048576 F279:F1048576 L139:L145 D139:D145 F139:F145 P139:P145 F156:F163 L156:L163 N156:N163 D166:D172 F166:F172 P166:P172 L175:L181 D175:D181 F175:F181 P175:P181 L184:L193 D184:D193 N184:N193 L207:L215 D207:D215 F207:F215 N207:N215 L218:L224 D218:D224 P218:P224 F227:F231 L227:L231 P227:P231 P279:P1048576 D279:D1048576 L94:L103 P253:P264 N139:N145 P156:P163 N166:N172 D156:D163 N175:N181 L166:L172 P184:P193 F184:F193 P207:P215 N218:N224 N227:N231 F218:F224 D227:D231 N253:N264 L253:L264 D253:D264 F253:F264 R45:R55 D148:D153 F148:F153 R128:R132 L152:L153 N152:N153 D196:D199 F196:F199 L196:L199 N196:N199 P196:P199 D234:D236 F234:F236 L234:L236 N234:N236 P234:P236 D202:D204 F202:F204 L202:L204 N202:N204 P202:P204 H202:J204 H139:J145 H156:J163 H166:J172 H175:J181 H184:J193 H207:J215 H218:J224 H227:J231 H253:J264 H148:J153 H196:J199 H234:J236 L58:L70 P58:P70 N58:N70 L86:L91 D86:D91 F86:F91 N86:N91 D94:D103 P94:P103 F106:F113 L106:L113 P106:P113 D58:D70 F58:F70 P86:P91 N94:N103 N106:N113 F94:F103 D106:D113 N45:N55 P45:P55 L45:L55 F45:F55 H45:J55 F9:F21 N9:N21 P9:P21 D9:D21 L9:L21 F23 N23 P23 D23 L23 L29 N29 P29 F29 D29 P33 N33 F33 D33 L33 F37:F42 D35 F35 P35 N35 L35 D27 F27 L27 N27 P27 D25 F25 L25 N25 P25 H58:J70 R37:R42 H86:J91 H94:J103 H106:J113 H267:J276 H9:J21 H23:J23 H29:J29 H33:J33 H35:J35 H27:J27 H25:J25 F134:F136 N134:N136 H134:J136 P134:P136 L134:L136 H31:J31 H37:J42 L37:L42 N37:N42 P37:P42 R279:R1048576 L31 N31 P31 F31 D31 H116:J125 L116:L125 P116:P125 N116:N125 F116:F125 D116:D125 R116:R125 R31 D267:D276 F267:F276 L267:L276 N267:N276 P267:P276 R267:R276 R134:R136 R73:R83 D73:D83 F73:F83 P73:P83 N73:N83 L73:L83 H73:J83 L279:L1048576 D128:D132 F128:F132 H128:J132 L128:L132 N128:N132 P128:P132 L148 N148 P148 R148 R152:R153">
    <cfRule type="cellIs" dxfId="297" priority="293" operator="equal">
      <formula>0</formula>
    </cfRule>
  </conditionalFormatting>
  <conditionalFormatting sqref="Z9:Z21 V9:V21 X9:X21 T9:T21">
    <cfRule type="cellIs" dxfId="296" priority="254" operator="lessThan">
      <formula>0.84</formula>
    </cfRule>
    <cfRule type="cellIs" dxfId="295" priority="255" operator="greaterThan">
      <formula>1</formula>
    </cfRule>
    <cfRule type="cellIs" dxfId="294" priority="256" operator="between">
      <formula>0.85</formula>
      <formula>1</formula>
    </cfRule>
  </conditionalFormatting>
  <conditionalFormatting sqref="Z9:Z21 V9:V21 X9:X21 T9:T21">
    <cfRule type="cellIs" dxfId="293" priority="253" operator="equal">
      <formula>0</formula>
    </cfRule>
  </conditionalFormatting>
  <conditionalFormatting sqref="Z23 V23 X23 T23">
    <cfRule type="cellIs" dxfId="292" priority="250" operator="lessThan">
      <formula>0.84</formula>
    </cfRule>
    <cfRule type="cellIs" dxfId="291" priority="251" operator="greaterThan">
      <formula>1</formula>
    </cfRule>
    <cfRule type="cellIs" dxfId="290" priority="252" operator="between">
      <formula>0.85</formula>
      <formula>1</formula>
    </cfRule>
  </conditionalFormatting>
  <conditionalFormatting sqref="Z23 V23 X23 T23">
    <cfRule type="cellIs" dxfId="289" priority="249" operator="equal">
      <formula>0</formula>
    </cfRule>
  </conditionalFormatting>
  <conditionalFormatting sqref="Z25 T25 V25 X25">
    <cfRule type="cellIs" dxfId="288" priority="246" operator="lessThan">
      <formula>0.84</formula>
    </cfRule>
    <cfRule type="cellIs" dxfId="287" priority="247" operator="greaterThan">
      <formula>1</formula>
    </cfRule>
    <cfRule type="cellIs" dxfId="286" priority="248" operator="between">
      <formula>0.85</formula>
      <formula>1</formula>
    </cfRule>
  </conditionalFormatting>
  <conditionalFormatting sqref="Z25 T25 V25 X25">
    <cfRule type="cellIs" dxfId="285" priority="245" operator="equal">
      <formula>0</formula>
    </cfRule>
  </conditionalFormatting>
  <conditionalFormatting sqref="Z27 T27 V27 X27">
    <cfRule type="cellIs" dxfId="284" priority="242" operator="lessThan">
      <formula>0.84</formula>
    </cfRule>
    <cfRule type="cellIs" dxfId="283" priority="243" operator="greaterThan">
      <formula>1</formula>
    </cfRule>
    <cfRule type="cellIs" dxfId="282" priority="244" operator="between">
      <formula>0.85</formula>
      <formula>1</formula>
    </cfRule>
  </conditionalFormatting>
  <conditionalFormatting sqref="Z27 T27 V27 X27">
    <cfRule type="cellIs" dxfId="281" priority="241" operator="equal">
      <formula>0</formula>
    </cfRule>
  </conditionalFormatting>
  <conditionalFormatting sqref="Z29 V29 X29 T29">
    <cfRule type="cellIs" dxfId="280" priority="238" operator="lessThan">
      <formula>0.84</formula>
    </cfRule>
    <cfRule type="cellIs" dxfId="279" priority="239" operator="greaterThan">
      <formula>1</formula>
    </cfRule>
    <cfRule type="cellIs" dxfId="278" priority="240" operator="between">
      <formula>0.85</formula>
      <formula>1</formula>
    </cfRule>
  </conditionalFormatting>
  <conditionalFormatting sqref="Z29 T29 V29 X29">
    <cfRule type="cellIs" dxfId="277" priority="237" operator="equal">
      <formula>0</formula>
    </cfRule>
  </conditionalFormatting>
  <conditionalFormatting sqref="V31 X31 T31 Z31">
    <cfRule type="cellIs" dxfId="276" priority="234" operator="lessThan">
      <formula>0.84</formula>
    </cfRule>
    <cfRule type="cellIs" dxfId="275" priority="235" operator="greaterThan">
      <formula>1</formula>
    </cfRule>
    <cfRule type="cellIs" dxfId="274" priority="236" operator="between">
      <formula>0.85</formula>
      <formula>1</formula>
    </cfRule>
  </conditionalFormatting>
  <conditionalFormatting sqref="T31 V31 X31 Z31">
    <cfRule type="cellIs" dxfId="273" priority="233" operator="equal">
      <formula>0</formula>
    </cfRule>
  </conditionalFormatting>
  <conditionalFormatting sqref="Z33 X33 V33 T33">
    <cfRule type="cellIs" dxfId="272" priority="230" operator="lessThan">
      <formula>0.84</formula>
    </cfRule>
    <cfRule type="cellIs" dxfId="271" priority="231" operator="greaterThan">
      <formula>1</formula>
    </cfRule>
    <cfRule type="cellIs" dxfId="270" priority="232" operator="between">
      <formula>0.85</formula>
      <formula>1</formula>
    </cfRule>
  </conditionalFormatting>
  <conditionalFormatting sqref="Z33 X33 V33 T33">
    <cfRule type="cellIs" dxfId="269" priority="229" operator="equal">
      <formula>0</formula>
    </cfRule>
  </conditionalFormatting>
  <conditionalFormatting sqref="Z35 T35 X35 V35">
    <cfRule type="cellIs" dxfId="268" priority="226" operator="lessThan">
      <formula>0.84</formula>
    </cfRule>
    <cfRule type="cellIs" dxfId="267" priority="227" operator="greaterThan">
      <formula>1</formula>
    </cfRule>
    <cfRule type="cellIs" dxfId="266" priority="228" operator="between">
      <formula>0.85</formula>
      <formula>1</formula>
    </cfRule>
  </conditionalFormatting>
  <conditionalFormatting sqref="Z35 X35 V35 T35">
    <cfRule type="cellIs" dxfId="265" priority="225" operator="equal">
      <formula>0</formula>
    </cfRule>
  </conditionalFormatting>
  <conditionalFormatting sqref="Z37:Z39 T37:T39 V37:V39 X37:X39">
    <cfRule type="cellIs" dxfId="264" priority="222" operator="lessThan">
      <formula>0.84</formula>
    </cfRule>
    <cfRule type="cellIs" dxfId="263" priority="223" operator="greaterThan">
      <formula>1</formula>
    </cfRule>
    <cfRule type="cellIs" dxfId="262" priority="224" operator="between">
      <formula>0.85</formula>
      <formula>1</formula>
    </cfRule>
  </conditionalFormatting>
  <conditionalFormatting sqref="Z37:Z39 T37:T39 V37:V39 X37:X39">
    <cfRule type="cellIs" dxfId="261" priority="221" operator="equal">
      <formula>0</formula>
    </cfRule>
  </conditionalFormatting>
  <conditionalFormatting sqref="T45:T54 Z45:Z54 V45:V54 X45:X54">
    <cfRule type="cellIs" dxfId="260" priority="218" operator="lessThan">
      <formula>0.84</formula>
    </cfRule>
    <cfRule type="cellIs" dxfId="259" priority="219" operator="greaterThan">
      <formula>1</formula>
    </cfRule>
    <cfRule type="cellIs" dxfId="258" priority="220" operator="between">
      <formula>0.85</formula>
      <formula>1</formula>
    </cfRule>
  </conditionalFormatting>
  <conditionalFormatting sqref="Z45:Z54 V45:V54 X45:X54 T45:T54">
    <cfRule type="cellIs" dxfId="257" priority="217" operator="equal">
      <formula>0</formula>
    </cfRule>
  </conditionalFormatting>
  <conditionalFormatting sqref="Z58:Z68 X58:X68 V58:V68 T58:T68">
    <cfRule type="cellIs" dxfId="256" priority="214" operator="lessThan">
      <formula>0.84</formula>
    </cfRule>
    <cfRule type="cellIs" dxfId="255" priority="215" operator="greaterThan">
      <formula>1</formula>
    </cfRule>
    <cfRule type="cellIs" dxfId="254" priority="216" operator="between">
      <formula>0.85</formula>
      <formula>1</formula>
    </cfRule>
  </conditionalFormatting>
  <conditionalFormatting sqref="Z58:Z68 T58:T68 X58:X68 V58:V68">
    <cfRule type="cellIs" dxfId="253" priority="213" operator="equal">
      <formula>0</formula>
    </cfRule>
  </conditionalFormatting>
  <conditionalFormatting sqref="Z73:Z82 T73:T82 X73:X82 V73:V82">
    <cfRule type="cellIs" dxfId="252" priority="210" operator="lessThan">
      <formula>0.84</formula>
    </cfRule>
    <cfRule type="cellIs" dxfId="251" priority="211" operator="greaterThan">
      <formula>1</formula>
    </cfRule>
    <cfRule type="cellIs" dxfId="250" priority="212" operator="between">
      <formula>0.85</formula>
      <formula>1</formula>
    </cfRule>
  </conditionalFormatting>
  <conditionalFormatting sqref="Z73:Z82 X73:X82 V73:V82 T73:T82">
    <cfRule type="cellIs" dxfId="249" priority="209" operator="equal">
      <formula>0</formula>
    </cfRule>
  </conditionalFormatting>
  <conditionalFormatting sqref="Z86:Z90 T86:T90 V86:V90 X86:X90">
    <cfRule type="cellIs" dxfId="248" priority="206" operator="lessThan">
      <formula>0.84</formula>
    </cfRule>
    <cfRule type="cellIs" dxfId="247" priority="207" operator="greaterThan">
      <formula>1</formula>
    </cfRule>
    <cfRule type="cellIs" dxfId="246" priority="208" operator="between">
      <formula>0.85</formula>
      <formula>1</formula>
    </cfRule>
  </conditionalFormatting>
  <conditionalFormatting sqref="Z86:Z90 T86:T90 V86:V90 X86:X90">
    <cfRule type="cellIs" dxfId="245" priority="205" operator="equal">
      <formula>0</formula>
    </cfRule>
  </conditionalFormatting>
  <conditionalFormatting sqref="Z94:Z102 T94:T102 X94:X102 V94:V102">
    <cfRule type="cellIs" dxfId="244" priority="202" operator="lessThan">
      <formula>0.84</formula>
    </cfRule>
    <cfRule type="cellIs" dxfId="243" priority="203" operator="greaterThan">
      <formula>1</formula>
    </cfRule>
    <cfRule type="cellIs" dxfId="242" priority="204" operator="between">
      <formula>0.85</formula>
      <formula>1</formula>
    </cfRule>
  </conditionalFormatting>
  <conditionalFormatting sqref="Z94:Z102 T94:T102 X94:X102 V94:V102">
    <cfRule type="cellIs" dxfId="241" priority="201" operator="equal">
      <formula>0</formula>
    </cfRule>
  </conditionalFormatting>
  <conditionalFormatting sqref="Z106:Z112 X106:X112 V106:V112 T106:T112">
    <cfRule type="cellIs" dxfId="240" priority="198" operator="lessThan">
      <formula>0.84</formula>
    </cfRule>
    <cfRule type="cellIs" dxfId="239" priority="199" operator="greaterThan">
      <formula>1</formula>
    </cfRule>
    <cfRule type="cellIs" dxfId="238" priority="200" operator="between">
      <formula>0.85</formula>
      <formula>1</formula>
    </cfRule>
  </conditionalFormatting>
  <conditionalFormatting sqref="Z106:Z112 T106:T112 X106:X112 V106:V112">
    <cfRule type="cellIs" dxfId="237" priority="197" operator="equal">
      <formula>0</formula>
    </cfRule>
  </conditionalFormatting>
  <conditionalFormatting sqref="X116:X124 V116:V124 T116:T124 Z116:Z124">
    <cfRule type="cellIs" dxfId="236" priority="194" operator="lessThan">
      <formula>0.84</formula>
    </cfRule>
    <cfRule type="cellIs" dxfId="235" priority="195" operator="greaterThan">
      <formula>1</formula>
    </cfRule>
    <cfRule type="cellIs" dxfId="234" priority="196" operator="between">
      <formula>0.85</formula>
      <formula>1</formula>
    </cfRule>
  </conditionalFormatting>
  <conditionalFormatting sqref="T116:T124 X116:X124 V116:V124 Z116:Z124">
    <cfRule type="cellIs" dxfId="233" priority="193" operator="equal">
      <formula>0</formula>
    </cfRule>
  </conditionalFormatting>
  <conditionalFormatting sqref="T134:T135 V134:V135 X134:X135 Z134:Z135 T128:T132 V128:V132 X128:X132 Z128:Z132">
    <cfRule type="cellIs" dxfId="232" priority="190" operator="lessThan">
      <formula>0.84</formula>
    </cfRule>
    <cfRule type="cellIs" dxfId="231" priority="191" operator="greaterThan">
      <formula>1</formula>
    </cfRule>
    <cfRule type="cellIs" dxfId="230" priority="192" operator="between">
      <formula>0.85</formula>
      <formula>1</formula>
    </cfRule>
  </conditionalFormatting>
  <conditionalFormatting sqref="V134:V135 X134:X135 T134:T135 Z134:Z135 T128:T132 V128:V132 X128:X132 Z128:Z132">
    <cfRule type="cellIs" dxfId="229" priority="189" operator="equal">
      <formula>0</formula>
    </cfRule>
  </conditionalFormatting>
  <conditionalFormatting sqref="Z139:Z144 T139:T144 X139:X144 V139:V144">
    <cfRule type="cellIs" dxfId="228" priority="186" operator="lessThan">
      <formula>0.84</formula>
    </cfRule>
    <cfRule type="cellIs" dxfId="227" priority="187" operator="greaterThan">
      <formula>1</formula>
    </cfRule>
    <cfRule type="cellIs" dxfId="226" priority="188" operator="between">
      <formula>0.85</formula>
      <formula>1</formula>
    </cfRule>
  </conditionalFormatting>
  <conditionalFormatting sqref="Z139:Z144 T139:T144 X139:X144 V139:V144">
    <cfRule type="cellIs" dxfId="225" priority="185" operator="equal">
      <formula>0</formula>
    </cfRule>
  </conditionalFormatting>
  <conditionalFormatting sqref="X152 V152 T152 T148 V148 X148 Z148 Z152">
    <cfRule type="cellIs" dxfId="224" priority="182" operator="lessThan">
      <formula>0.84</formula>
    </cfRule>
    <cfRule type="cellIs" dxfId="223" priority="183" operator="greaterThan">
      <formula>1</formula>
    </cfRule>
    <cfRule type="cellIs" dxfId="222" priority="184" operator="between">
      <formula>0.85</formula>
      <formula>1</formula>
    </cfRule>
  </conditionalFormatting>
  <conditionalFormatting sqref="X152 V152 T152 T148 V148 X148 Z148 Z152">
    <cfRule type="cellIs" dxfId="221" priority="181" operator="equal">
      <formula>0</formula>
    </cfRule>
  </conditionalFormatting>
  <conditionalFormatting sqref="Z156:Z162 V156:V162 X156:X162 T156:T162">
    <cfRule type="cellIs" dxfId="220" priority="178" operator="lessThan">
      <formula>0.84</formula>
    </cfRule>
    <cfRule type="cellIs" dxfId="219" priority="179" operator="greaterThan">
      <formula>1</formula>
    </cfRule>
    <cfRule type="cellIs" dxfId="218" priority="180" operator="between">
      <formula>0.85</formula>
      <formula>1</formula>
    </cfRule>
  </conditionalFormatting>
  <conditionalFormatting sqref="Z156:Z162 T156:T162 V156:V162 X156:X162">
    <cfRule type="cellIs" dxfId="217" priority="177" operator="equal">
      <formula>0</formula>
    </cfRule>
  </conditionalFormatting>
  <conditionalFormatting sqref="Z166:Z171 T166:T171 X166:X171 V166:V171">
    <cfRule type="cellIs" dxfId="216" priority="174" operator="lessThan">
      <formula>0.84</formula>
    </cfRule>
    <cfRule type="cellIs" dxfId="215" priority="175" operator="greaterThan">
      <formula>1</formula>
    </cfRule>
    <cfRule type="cellIs" dxfId="214" priority="176" operator="between">
      <formula>0.85</formula>
      <formula>1</formula>
    </cfRule>
  </conditionalFormatting>
  <conditionalFormatting sqref="Z166:Z171 X166:X171 V166:V171 T166:T171">
    <cfRule type="cellIs" dxfId="213" priority="173" operator="equal">
      <formula>0</formula>
    </cfRule>
  </conditionalFormatting>
  <conditionalFormatting sqref="Z175:Z180 T175:T180 X175:X180 V175:V180">
    <cfRule type="cellIs" dxfId="212" priority="170" operator="lessThan">
      <formula>0.84</formula>
    </cfRule>
    <cfRule type="cellIs" dxfId="211" priority="171" operator="greaterThan">
      <formula>1</formula>
    </cfRule>
    <cfRule type="cellIs" dxfId="210" priority="172" operator="between">
      <formula>0.85</formula>
      <formula>1</formula>
    </cfRule>
  </conditionalFormatting>
  <conditionalFormatting sqref="Z175:Z180 T175:T180 X175:X180 V175:V180">
    <cfRule type="cellIs" dxfId="209" priority="169" operator="equal">
      <formula>0</formula>
    </cfRule>
  </conditionalFormatting>
  <conditionalFormatting sqref="Z184:Z192 T184:T192 V184:V192 X184:X192">
    <cfRule type="cellIs" dxfId="208" priority="166" operator="lessThan">
      <formula>0.84</formula>
    </cfRule>
    <cfRule type="cellIs" dxfId="207" priority="167" operator="greaterThan">
      <formula>1</formula>
    </cfRule>
    <cfRule type="cellIs" dxfId="206" priority="168" operator="between">
      <formula>0.85</formula>
      <formula>1</formula>
    </cfRule>
  </conditionalFormatting>
  <conditionalFormatting sqref="Z184:Z192 T184:T192 V184:V192 X184:X192">
    <cfRule type="cellIs" dxfId="205" priority="165" operator="equal">
      <formula>0</formula>
    </cfRule>
  </conditionalFormatting>
  <conditionalFormatting sqref="Z196:Z198 T196:T198 V196:V198 X196:X198">
    <cfRule type="cellIs" dxfId="204" priority="162" operator="lessThan">
      <formula>0.84</formula>
    </cfRule>
    <cfRule type="cellIs" dxfId="203" priority="163" operator="greaterThan">
      <formula>1</formula>
    </cfRule>
    <cfRule type="cellIs" dxfId="202" priority="164" operator="between">
      <formula>0.85</formula>
      <formula>1</formula>
    </cfRule>
  </conditionalFormatting>
  <conditionalFormatting sqref="Z196:Z198 T196:T198 V196:V198 X196:X198">
    <cfRule type="cellIs" dxfId="201" priority="161" operator="equal">
      <formula>0</formula>
    </cfRule>
  </conditionalFormatting>
  <conditionalFormatting sqref="Z202:Z203 T202:T203 V202:V203 X202:X203">
    <cfRule type="cellIs" dxfId="200" priority="158" operator="lessThan">
      <formula>0.84</formula>
    </cfRule>
    <cfRule type="cellIs" dxfId="199" priority="159" operator="greaterThan">
      <formula>1</formula>
    </cfRule>
    <cfRule type="cellIs" dxfId="198" priority="160" operator="between">
      <formula>0.85</formula>
      <formula>1</formula>
    </cfRule>
  </conditionalFormatting>
  <conditionalFormatting sqref="Z202:Z203 T202:T203 V202:V203 X202:X203">
    <cfRule type="cellIs" dxfId="197" priority="157" operator="equal">
      <formula>0</formula>
    </cfRule>
  </conditionalFormatting>
  <conditionalFormatting sqref="Z207:Z214 T207:T214 V207:V214 X207:X214">
    <cfRule type="cellIs" dxfId="196" priority="154" operator="lessThan">
      <formula>0.84</formula>
    </cfRule>
    <cfRule type="cellIs" dxfId="195" priority="155" operator="greaterThan">
      <formula>1</formula>
    </cfRule>
    <cfRule type="cellIs" dxfId="194" priority="156" operator="between">
      <formula>0.85</formula>
      <formula>1</formula>
    </cfRule>
  </conditionalFormatting>
  <conditionalFormatting sqref="Z207:Z214 T207:T214 V207:V214 X207:X214">
    <cfRule type="cellIs" dxfId="193" priority="153" operator="equal">
      <formula>0</formula>
    </cfRule>
  </conditionalFormatting>
  <conditionalFormatting sqref="Z218:Z223 T218:T223 X218:X223 V218:V223">
    <cfRule type="cellIs" dxfId="192" priority="150" operator="lessThan">
      <formula>0.84</formula>
    </cfRule>
    <cfRule type="cellIs" dxfId="191" priority="151" operator="greaterThan">
      <formula>1</formula>
    </cfRule>
    <cfRule type="cellIs" dxfId="190" priority="152" operator="between">
      <formula>0.85</formula>
      <formula>1</formula>
    </cfRule>
  </conditionalFormatting>
  <conditionalFormatting sqref="Z218:Z223 T218:T223 X218:X223 V218:V223">
    <cfRule type="cellIs" dxfId="189" priority="149" operator="equal">
      <formula>0</formula>
    </cfRule>
  </conditionalFormatting>
  <conditionalFormatting sqref="Z227:Z230 X227:X230 V227:V230 T227:T230">
    <cfRule type="cellIs" dxfId="188" priority="146" operator="lessThan">
      <formula>0.84</formula>
    </cfRule>
    <cfRule type="cellIs" dxfId="187" priority="147" operator="greaterThan">
      <formula>1</formula>
    </cfRule>
    <cfRule type="cellIs" dxfId="186" priority="148" operator="between">
      <formula>0.85</formula>
      <formula>1</formula>
    </cfRule>
  </conditionalFormatting>
  <conditionalFormatting sqref="Z227:Z230 T227:T230 X227:X230 V227:V230">
    <cfRule type="cellIs" dxfId="185" priority="145" operator="equal">
      <formula>0</formula>
    </cfRule>
  </conditionalFormatting>
  <conditionalFormatting sqref="Z234:Z235 T234:T235 V234:V235 X234:X235">
    <cfRule type="cellIs" dxfId="184" priority="142" operator="lessThan">
      <formula>0.84</formula>
    </cfRule>
    <cfRule type="cellIs" dxfId="183" priority="143" operator="greaterThan">
      <formula>1</formula>
    </cfRule>
    <cfRule type="cellIs" dxfId="182" priority="144" operator="between">
      <formula>0.85</formula>
      <formula>1</formula>
    </cfRule>
  </conditionalFormatting>
  <conditionalFormatting sqref="Z234:Z235 T234:T235 V234:V235 X234:X235">
    <cfRule type="cellIs" dxfId="181" priority="141" operator="equal">
      <formula>0</formula>
    </cfRule>
  </conditionalFormatting>
  <conditionalFormatting sqref="Z253:Z263 X253:X263 V253:V263 T253:T263">
    <cfRule type="cellIs" dxfId="180" priority="138" operator="lessThan">
      <formula>0.84</formula>
    </cfRule>
    <cfRule type="cellIs" dxfId="179" priority="139" operator="greaterThan">
      <formula>1</formula>
    </cfRule>
    <cfRule type="cellIs" dxfId="178" priority="140" operator="between">
      <formula>0.85</formula>
      <formula>1</formula>
    </cfRule>
  </conditionalFormatting>
  <conditionalFormatting sqref="Z253:Z263 X253:X263 V253:V263 T253:T263">
    <cfRule type="cellIs" dxfId="177" priority="137" operator="equal">
      <formula>0</formula>
    </cfRule>
  </conditionalFormatting>
  <conditionalFormatting sqref="T267:T275 V267:V275 X267:X275 Z267:Z275">
    <cfRule type="cellIs" dxfId="176" priority="134" operator="lessThan">
      <formula>0.84</formula>
    </cfRule>
    <cfRule type="cellIs" dxfId="175" priority="135" operator="greaterThan">
      <formula>1</formula>
    </cfRule>
    <cfRule type="cellIs" dxfId="174" priority="136" operator="between">
      <formula>0.85</formula>
      <formula>1</formula>
    </cfRule>
  </conditionalFormatting>
  <conditionalFormatting sqref="T267:T275 V267:V275 X267:X275 Z267:Z275">
    <cfRule type="cellIs" dxfId="173" priority="133" operator="equal">
      <formula>0</formula>
    </cfRule>
  </conditionalFormatting>
  <conditionalFormatting sqref="V279:V280 Z279:Z280 T279:T280 X279:X280">
    <cfRule type="cellIs" dxfId="172" priority="130" operator="lessThan">
      <formula>0.84</formula>
    </cfRule>
    <cfRule type="cellIs" dxfId="171" priority="131" operator="greaterThan">
      <formula>1</formula>
    </cfRule>
    <cfRule type="cellIs" dxfId="170" priority="132" operator="between">
      <formula>0.85</formula>
      <formula>1</formula>
    </cfRule>
  </conditionalFormatting>
  <conditionalFormatting sqref="V279:V280 T279:T280 Z279:Z280 X279:X280">
    <cfRule type="cellIs" dxfId="169" priority="129" operator="equal">
      <formula>0</formula>
    </cfRule>
  </conditionalFormatting>
  <conditionalFormatting sqref="AH9:AH21 AD9:AD21 AF9:AF21 AB9:AB21">
    <cfRule type="cellIs" dxfId="168" priority="126" operator="lessThan">
      <formula>0.84</formula>
    </cfRule>
    <cfRule type="cellIs" dxfId="167" priority="127" operator="greaterThan">
      <formula>1</formula>
    </cfRule>
    <cfRule type="cellIs" dxfId="166" priority="128" operator="between">
      <formula>0.85</formula>
      <formula>1</formula>
    </cfRule>
  </conditionalFormatting>
  <conditionalFormatting sqref="AH9:AH21 AD9:AD21 AF9:AF21 AB9:AB21">
    <cfRule type="cellIs" dxfId="165" priority="125" operator="equal">
      <formula>0</formula>
    </cfRule>
  </conditionalFormatting>
  <conditionalFormatting sqref="AH23 AD23 AF23 AB23">
    <cfRule type="cellIs" dxfId="164" priority="122" operator="lessThan">
      <formula>0.84</formula>
    </cfRule>
    <cfRule type="cellIs" dxfId="163" priority="123" operator="greaterThan">
      <formula>1</formula>
    </cfRule>
    <cfRule type="cellIs" dxfId="162" priority="124" operator="between">
      <formula>0.85</formula>
      <formula>1</formula>
    </cfRule>
  </conditionalFormatting>
  <conditionalFormatting sqref="AH23 AD23 AF23 AB23">
    <cfRule type="cellIs" dxfId="161" priority="121" operator="equal">
      <formula>0</formula>
    </cfRule>
  </conditionalFormatting>
  <conditionalFormatting sqref="AH25 AB25 AD25 AF25">
    <cfRule type="cellIs" dxfId="160" priority="118" operator="lessThan">
      <formula>0.84</formula>
    </cfRule>
    <cfRule type="cellIs" dxfId="159" priority="119" operator="greaterThan">
      <formula>1</formula>
    </cfRule>
    <cfRule type="cellIs" dxfId="158" priority="120" operator="between">
      <formula>0.85</formula>
      <formula>1</formula>
    </cfRule>
  </conditionalFormatting>
  <conditionalFormatting sqref="AH25 AB25 AD25 AF25">
    <cfRule type="cellIs" dxfId="157" priority="117" operator="equal">
      <formula>0</formula>
    </cfRule>
  </conditionalFormatting>
  <conditionalFormatting sqref="AH27 AB27 AD27 AF27">
    <cfRule type="cellIs" dxfId="156" priority="114" operator="lessThan">
      <formula>0.84</formula>
    </cfRule>
    <cfRule type="cellIs" dxfId="155" priority="115" operator="greaterThan">
      <formula>1</formula>
    </cfRule>
    <cfRule type="cellIs" dxfId="154" priority="116" operator="between">
      <formula>0.85</formula>
      <formula>1</formula>
    </cfRule>
  </conditionalFormatting>
  <conditionalFormatting sqref="AH27 AB27 AD27 AF27">
    <cfRule type="cellIs" dxfId="153" priority="113" operator="equal">
      <formula>0</formula>
    </cfRule>
  </conditionalFormatting>
  <conditionalFormatting sqref="AH29 AD29 AF29 AB29">
    <cfRule type="cellIs" dxfId="152" priority="110" operator="lessThan">
      <formula>0.84</formula>
    </cfRule>
    <cfRule type="cellIs" dxfId="151" priority="111" operator="greaterThan">
      <formula>1</formula>
    </cfRule>
    <cfRule type="cellIs" dxfId="150" priority="112" operator="between">
      <formula>0.85</formula>
      <formula>1</formula>
    </cfRule>
  </conditionalFormatting>
  <conditionalFormatting sqref="AH29 AB29 AD29 AF29">
    <cfRule type="cellIs" dxfId="149" priority="109" operator="equal">
      <formula>0</formula>
    </cfRule>
  </conditionalFormatting>
  <conditionalFormatting sqref="AD31 AF31 AB31 AH31">
    <cfRule type="cellIs" dxfId="148" priority="106" operator="lessThan">
      <formula>0.84</formula>
    </cfRule>
    <cfRule type="cellIs" dxfId="147" priority="107" operator="greaterThan">
      <formula>1</formula>
    </cfRule>
    <cfRule type="cellIs" dxfId="146" priority="108" operator="between">
      <formula>0.85</formula>
      <formula>1</formula>
    </cfRule>
  </conditionalFormatting>
  <conditionalFormatting sqref="AB31 AD31 AF31 AH31">
    <cfRule type="cellIs" dxfId="145" priority="105" operator="equal">
      <formula>0</formula>
    </cfRule>
  </conditionalFormatting>
  <conditionalFormatting sqref="AH33 AF33 AD33 AB33">
    <cfRule type="cellIs" dxfId="144" priority="102" operator="lessThan">
      <formula>0.84</formula>
    </cfRule>
    <cfRule type="cellIs" dxfId="143" priority="103" operator="greaterThan">
      <formula>1</formula>
    </cfRule>
    <cfRule type="cellIs" dxfId="142" priority="104" operator="between">
      <formula>0.85</formula>
      <formula>1</formula>
    </cfRule>
  </conditionalFormatting>
  <conditionalFormatting sqref="AH33 AF33 AD33 AB33">
    <cfRule type="cellIs" dxfId="141" priority="101" operator="equal">
      <formula>0</formula>
    </cfRule>
  </conditionalFormatting>
  <conditionalFormatting sqref="AH35 AB35 AF35 AD35">
    <cfRule type="cellIs" dxfId="140" priority="98" operator="lessThan">
      <formula>0.84</formula>
    </cfRule>
    <cfRule type="cellIs" dxfId="139" priority="99" operator="greaterThan">
      <formula>1</formula>
    </cfRule>
    <cfRule type="cellIs" dxfId="138" priority="100" operator="between">
      <formula>0.85</formula>
      <formula>1</formula>
    </cfRule>
  </conditionalFormatting>
  <conditionalFormatting sqref="AH35 AF35 AD35 AB35">
    <cfRule type="cellIs" dxfId="137" priority="97" operator="equal">
      <formula>0</formula>
    </cfRule>
  </conditionalFormatting>
  <conditionalFormatting sqref="AH37:AH39 AB37:AB39 AD37:AD39 AF37:AF39">
    <cfRule type="cellIs" dxfId="136" priority="94" operator="lessThan">
      <formula>0.84</formula>
    </cfRule>
    <cfRule type="cellIs" dxfId="135" priority="95" operator="greaterThan">
      <formula>1</formula>
    </cfRule>
    <cfRule type="cellIs" dxfId="134" priority="96" operator="between">
      <formula>0.85</formula>
      <formula>1</formula>
    </cfRule>
  </conditionalFormatting>
  <conditionalFormatting sqref="AH37:AH39 AB37:AB39 AD37:AD39 AF37:AF39">
    <cfRule type="cellIs" dxfId="133" priority="93" operator="equal">
      <formula>0</formula>
    </cfRule>
  </conditionalFormatting>
  <conditionalFormatting sqref="AB45:AB54 AH45:AH54 AD45:AD54 AF45:AF54">
    <cfRule type="cellIs" dxfId="132" priority="90" operator="lessThan">
      <formula>0.84</formula>
    </cfRule>
    <cfRule type="cellIs" dxfId="131" priority="91" operator="greaterThan">
      <formula>1</formula>
    </cfRule>
    <cfRule type="cellIs" dxfId="130" priority="92" operator="between">
      <formula>0.85</formula>
      <formula>1</formula>
    </cfRule>
  </conditionalFormatting>
  <conditionalFormatting sqref="AH45:AH54 AD45:AD54 AF45:AF54 AB45:AB54">
    <cfRule type="cellIs" dxfId="129" priority="89" operator="equal">
      <formula>0</formula>
    </cfRule>
  </conditionalFormatting>
  <conditionalFormatting sqref="AH58:AH68 AF58:AF68 AD58:AD68 AB58:AB68">
    <cfRule type="cellIs" dxfId="128" priority="86" operator="lessThan">
      <formula>0.84</formula>
    </cfRule>
    <cfRule type="cellIs" dxfId="127" priority="87" operator="greaterThan">
      <formula>1</formula>
    </cfRule>
    <cfRule type="cellIs" dxfId="126" priority="88" operator="between">
      <formula>0.85</formula>
      <formula>1</formula>
    </cfRule>
  </conditionalFormatting>
  <conditionalFormatting sqref="AH58:AH68 AB58:AB68 AF58:AF68 AD58:AD68">
    <cfRule type="cellIs" dxfId="125" priority="85" operator="equal">
      <formula>0</formula>
    </cfRule>
  </conditionalFormatting>
  <conditionalFormatting sqref="AH73:AH82 AB73:AB82 AF73:AF82 AD73:AD82">
    <cfRule type="cellIs" dxfId="124" priority="82" operator="lessThan">
      <formula>0.84</formula>
    </cfRule>
    <cfRule type="cellIs" dxfId="123" priority="83" operator="greaterThan">
      <formula>1</formula>
    </cfRule>
    <cfRule type="cellIs" dxfId="122" priority="84" operator="between">
      <formula>0.85</formula>
      <formula>1</formula>
    </cfRule>
  </conditionalFormatting>
  <conditionalFormatting sqref="AH73:AH82 AF73:AF82 AD73:AD82 AB73:AB82">
    <cfRule type="cellIs" dxfId="121" priority="81" operator="equal">
      <formula>0</formula>
    </cfRule>
  </conditionalFormatting>
  <conditionalFormatting sqref="AH86:AH90 AB86:AB90 AD86:AD90 AF86:AF90">
    <cfRule type="cellIs" dxfId="120" priority="78" operator="lessThan">
      <formula>0.84</formula>
    </cfRule>
    <cfRule type="cellIs" dxfId="119" priority="79" operator="greaterThan">
      <formula>1</formula>
    </cfRule>
    <cfRule type="cellIs" dxfId="118" priority="80" operator="between">
      <formula>0.85</formula>
      <formula>1</formula>
    </cfRule>
  </conditionalFormatting>
  <conditionalFormatting sqref="AH86:AH90 AB86:AB90 AD86:AD90 AF86:AF90">
    <cfRule type="cellIs" dxfId="117" priority="77" operator="equal">
      <formula>0</formula>
    </cfRule>
  </conditionalFormatting>
  <conditionalFormatting sqref="AH94:AH102 AB94:AB102 AF94:AF102 AD94:AD102">
    <cfRule type="cellIs" dxfId="116" priority="74" operator="lessThan">
      <formula>0.84</formula>
    </cfRule>
    <cfRule type="cellIs" dxfId="115" priority="75" operator="greaterThan">
      <formula>1</formula>
    </cfRule>
    <cfRule type="cellIs" dxfId="114" priority="76" operator="between">
      <formula>0.85</formula>
      <formula>1</formula>
    </cfRule>
  </conditionalFormatting>
  <conditionalFormatting sqref="AH94:AH102 AB94:AB102 AF94:AF102 AD94:AD102">
    <cfRule type="cellIs" dxfId="113" priority="73" operator="equal">
      <formula>0</formula>
    </cfRule>
  </conditionalFormatting>
  <conditionalFormatting sqref="AH106:AH112 AF106:AF112 AD106:AD112 AB106:AB112">
    <cfRule type="cellIs" dxfId="112" priority="70" operator="lessThan">
      <formula>0.84</formula>
    </cfRule>
    <cfRule type="cellIs" dxfId="111" priority="71" operator="greaterThan">
      <formula>1</formula>
    </cfRule>
    <cfRule type="cellIs" dxfId="110" priority="72" operator="between">
      <formula>0.85</formula>
      <formula>1</formula>
    </cfRule>
  </conditionalFormatting>
  <conditionalFormatting sqref="AH106:AH112 AB106:AB112 AF106:AF112 AD106:AD112">
    <cfRule type="cellIs" dxfId="109" priority="69" operator="equal">
      <formula>0</formula>
    </cfRule>
  </conditionalFormatting>
  <conditionalFormatting sqref="AF116:AF124 AD116:AD124 AB116:AB124 AH116:AH124">
    <cfRule type="cellIs" dxfId="108" priority="66" operator="lessThan">
      <formula>0.84</formula>
    </cfRule>
    <cfRule type="cellIs" dxfId="107" priority="67" operator="greaterThan">
      <formula>1</formula>
    </cfRule>
    <cfRule type="cellIs" dxfId="106" priority="68" operator="between">
      <formula>0.85</formula>
      <formula>1</formula>
    </cfRule>
  </conditionalFormatting>
  <conditionalFormatting sqref="AB116:AB124 AF116:AF124 AD116:AD124 AH116:AH124">
    <cfRule type="cellIs" dxfId="105" priority="65" operator="equal">
      <formula>0</formula>
    </cfRule>
  </conditionalFormatting>
  <conditionalFormatting sqref="AB134:AB135 AD134:AD135 AF134:AF135 AH134:AH135 AB128:AB132 AD128:AD132 AF128:AF132 AH128:AH132">
    <cfRule type="cellIs" dxfId="104" priority="62" operator="lessThan">
      <formula>0.84</formula>
    </cfRule>
    <cfRule type="cellIs" dxfId="103" priority="63" operator="greaterThan">
      <formula>1</formula>
    </cfRule>
    <cfRule type="cellIs" dxfId="102" priority="64" operator="between">
      <formula>0.85</formula>
      <formula>1</formula>
    </cfRule>
  </conditionalFormatting>
  <conditionalFormatting sqref="AD134:AD135 AF134:AF135 AB134:AB135 AH134:AH135 AB128:AB132 AD128:AD132 AF128:AF132 AH128:AH132">
    <cfRule type="cellIs" dxfId="101" priority="61" operator="equal">
      <formula>0</formula>
    </cfRule>
  </conditionalFormatting>
  <conditionalFormatting sqref="AH139:AH144 AB139:AB144 AF139:AF144 AD139:AD144">
    <cfRule type="cellIs" dxfId="100" priority="58" operator="lessThan">
      <formula>0.84</formula>
    </cfRule>
    <cfRule type="cellIs" dxfId="99" priority="59" operator="greaterThan">
      <formula>1</formula>
    </cfRule>
    <cfRule type="cellIs" dxfId="98" priority="60" operator="between">
      <formula>0.85</formula>
      <formula>1</formula>
    </cfRule>
  </conditionalFormatting>
  <conditionalFormatting sqref="AH139:AH144 AB139:AB144 AF139:AF144 AD139:AD144">
    <cfRule type="cellIs" dxfId="97" priority="57" operator="equal">
      <formula>0</formula>
    </cfRule>
  </conditionalFormatting>
  <conditionalFormatting sqref="AF152 AD152 AB152 AB148 AD148 AF148 AH148 AH152">
    <cfRule type="cellIs" dxfId="96" priority="54" operator="lessThan">
      <formula>0.84</formula>
    </cfRule>
    <cfRule type="cellIs" dxfId="95" priority="55" operator="greaterThan">
      <formula>1</formula>
    </cfRule>
    <cfRule type="cellIs" dxfId="94" priority="56" operator="between">
      <formula>0.85</formula>
      <formula>1</formula>
    </cfRule>
  </conditionalFormatting>
  <conditionalFormatting sqref="AF152 AD152 AB152 AB148 AD148 AF148 AH148 AH152">
    <cfRule type="cellIs" dxfId="93" priority="53" operator="equal">
      <formula>0</formula>
    </cfRule>
  </conditionalFormatting>
  <conditionalFormatting sqref="AH156:AH162 AD156:AD162 AF156:AF162 AB156:AB162">
    <cfRule type="cellIs" dxfId="92" priority="50" operator="lessThan">
      <formula>0.84</formula>
    </cfRule>
    <cfRule type="cellIs" dxfId="91" priority="51" operator="greaterThan">
      <formula>1</formula>
    </cfRule>
    <cfRule type="cellIs" dxfId="90" priority="52" operator="between">
      <formula>0.85</formula>
      <formula>1</formula>
    </cfRule>
  </conditionalFormatting>
  <conditionalFormatting sqref="AH156:AH162 AB156:AB162 AD156:AD162 AF156:AF162">
    <cfRule type="cellIs" dxfId="89" priority="49" operator="equal">
      <formula>0</formula>
    </cfRule>
  </conditionalFormatting>
  <conditionalFormatting sqref="AH166:AH171 AB166:AB171 AF166:AF171 AD166:AD171">
    <cfRule type="cellIs" dxfId="88" priority="46" operator="lessThan">
      <formula>0.84</formula>
    </cfRule>
    <cfRule type="cellIs" dxfId="87" priority="47" operator="greaterThan">
      <formula>1</formula>
    </cfRule>
    <cfRule type="cellIs" dxfId="86" priority="48" operator="between">
      <formula>0.85</formula>
      <formula>1</formula>
    </cfRule>
  </conditionalFormatting>
  <conditionalFormatting sqref="AH166:AH171 AF166:AF171 AD166:AD171 AB166:AB171">
    <cfRule type="cellIs" dxfId="85" priority="45" operator="equal">
      <formula>0</formula>
    </cfRule>
  </conditionalFormatting>
  <conditionalFormatting sqref="AH175:AH180 AB175:AB180 AF175:AF180 AD175:AD180">
    <cfRule type="cellIs" dxfId="84" priority="42" operator="lessThan">
      <formula>0.84</formula>
    </cfRule>
    <cfRule type="cellIs" dxfId="83" priority="43" operator="greaterThan">
      <formula>1</formula>
    </cfRule>
    <cfRule type="cellIs" dxfId="82" priority="44" operator="between">
      <formula>0.85</formula>
      <formula>1</formula>
    </cfRule>
  </conditionalFormatting>
  <conditionalFormatting sqref="AH175:AH180 AB175:AB180 AF175:AF180 AD175:AD180">
    <cfRule type="cellIs" dxfId="81" priority="41" operator="equal">
      <formula>0</formula>
    </cfRule>
  </conditionalFormatting>
  <conditionalFormatting sqref="AH184:AH192 AB184:AB192 AD184:AD192 AF184:AF192">
    <cfRule type="cellIs" dxfId="80" priority="38" operator="lessThan">
      <formula>0.84</formula>
    </cfRule>
    <cfRule type="cellIs" dxfId="79" priority="39" operator="greaterThan">
      <formula>1</formula>
    </cfRule>
    <cfRule type="cellIs" dxfId="78" priority="40" operator="between">
      <formula>0.85</formula>
      <formula>1</formula>
    </cfRule>
  </conditionalFormatting>
  <conditionalFormatting sqref="AH184:AH192 AB184:AB192 AD184:AD192 AF184:AF192">
    <cfRule type="cellIs" dxfId="77" priority="37" operator="equal">
      <formula>0</formula>
    </cfRule>
  </conditionalFormatting>
  <conditionalFormatting sqref="AH196:AH198 AB196:AB198 AD196:AD198 AF196:AF198">
    <cfRule type="cellIs" dxfId="76" priority="34" operator="lessThan">
      <formula>0.84</formula>
    </cfRule>
    <cfRule type="cellIs" dxfId="75" priority="35" operator="greaterThan">
      <formula>1</formula>
    </cfRule>
    <cfRule type="cellIs" dxfId="74" priority="36" operator="between">
      <formula>0.85</formula>
      <formula>1</formula>
    </cfRule>
  </conditionalFormatting>
  <conditionalFormatting sqref="AH196:AH198 AB196:AB198 AD196:AD198 AF196:AF198">
    <cfRule type="cellIs" dxfId="73" priority="33" operator="equal">
      <formula>0</formula>
    </cfRule>
  </conditionalFormatting>
  <conditionalFormatting sqref="AH202:AH203 AB202:AB203 AD202:AD203 AF202:AF203">
    <cfRule type="cellIs" dxfId="72" priority="30" operator="lessThan">
      <formula>0.84</formula>
    </cfRule>
    <cfRule type="cellIs" dxfId="71" priority="31" operator="greaterThan">
      <formula>1</formula>
    </cfRule>
    <cfRule type="cellIs" dxfId="70" priority="32" operator="between">
      <formula>0.85</formula>
      <formula>1</formula>
    </cfRule>
  </conditionalFormatting>
  <conditionalFormatting sqref="AH202:AH203 AB202:AB203 AD202:AD203 AF202:AF203">
    <cfRule type="cellIs" dxfId="69" priority="29" operator="equal">
      <formula>0</formula>
    </cfRule>
  </conditionalFormatting>
  <conditionalFormatting sqref="AH207:AH214 AB207:AB214 AD207:AD214 AF207:AF214">
    <cfRule type="cellIs" dxfId="68" priority="26" operator="lessThan">
      <formula>0.84</formula>
    </cfRule>
    <cfRule type="cellIs" dxfId="67" priority="27" operator="greaterThan">
      <formula>1</formula>
    </cfRule>
    <cfRule type="cellIs" dxfId="66" priority="28" operator="between">
      <formula>0.85</formula>
      <formula>1</formula>
    </cfRule>
  </conditionalFormatting>
  <conditionalFormatting sqref="AH207:AH214 AB207:AB214 AD207:AD214 AF207:AF214">
    <cfRule type="cellIs" dxfId="65" priority="25" operator="equal">
      <formula>0</formula>
    </cfRule>
  </conditionalFormatting>
  <conditionalFormatting sqref="AH218:AH223 AB218:AB223 AF218:AF223 AD218:AD223">
    <cfRule type="cellIs" dxfId="64" priority="22" operator="lessThan">
      <formula>0.84</formula>
    </cfRule>
    <cfRule type="cellIs" dxfId="63" priority="23" operator="greaterThan">
      <formula>1</formula>
    </cfRule>
    <cfRule type="cellIs" dxfId="62" priority="24" operator="between">
      <formula>0.85</formula>
      <formula>1</formula>
    </cfRule>
  </conditionalFormatting>
  <conditionalFormatting sqref="AH218:AH223 AB218:AB223 AF218:AF223 AD218:AD223">
    <cfRule type="cellIs" dxfId="61" priority="21" operator="equal">
      <formula>0</formula>
    </cfRule>
  </conditionalFormatting>
  <conditionalFormatting sqref="AH227:AH230 AF227:AF230 AD227:AD230 AB227:AB230">
    <cfRule type="cellIs" dxfId="60" priority="18" operator="lessThan">
      <formula>0.84</formula>
    </cfRule>
    <cfRule type="cellIs" dxfId="59" priority="19" operator="greaterThan">
      <formula>1</formula>
    </cfRule>
    <cfRule type="cellIs" dxfId="58" priority="20" operator="between">
      <formula>0.85</formula>
      <formula>1</formula>
    </cfRule>
  </conditionalFormatting>
  <conditionalFormatting sqref="AH227:AH230 AB227:AB230 AF227:AF230 AD227:AD230">
    <cfRule type="cellIs" dxfId="57" priority="17" operator="equal">
      <formula>0</formula>
    </cfRule>
  </conditionalFormatting>
  <conditionalFormatting sqref="AH234:AH235 AB234:AB235 AD234:AD235 AF234:AF235">
    <cfRule type="cellIs" dxfId="56" priority="14" operator="lessThan">
      <formula>0.84</formula>
    </cfRule>
    <cfRule type="cellIs" dxfId="55" priority="15" operator="greaterThan">
      <formula>1</formula>
    </cfRule>
    <cfRule type="cellIs" dxfId="54" priority="16" operator="between">
      <formula>0.85</formula>
      <formula>1</formula>
    </cfRule>
  </conditionalFormatting>
  <conditionalFormatting sqref="AH234:AH235 AB234:AB235 AD234:AD235 AF234:AF235">
    <cfRule type="cellIs" dxfId="53" priority="13" operator="equal">
      <formula>0</formula>
    </cfRule>
  </conditionalFormatting>
  <conditionalFormatting sqref="AH253:AH263 AF253:AF263 AD253:AD263 AB253:AB263">
    <cfRule type="cellIs" dxfId="52" priority="10" operator="lessThan">
      <formula>0.84</formula>
    </cfRule>
    <cfRule type="cellIs" dxfId="51" priority="11" operator="greaterThan">
      <formula>1</formula>
    </cfRule>
    <cfRule type="cellIs" dxfId="50" priority="12" operator="between">
      <formula>0.85</formula>
      <formula>1</formula>
    </cfRule>
  </conditionalFormatting>
  <conditionalFormatting sqref="AH253:AH263 AF253:AF263 AD253:AD263 AB253:AB263">
    <cfRule type="cellIs" dxfId="49" priority="9" operator="equal">
      <formula>0</formula>
    </cfRule>
  </conditionalFormatting>
  <conditionalFormatting sqref="AB267:AB275 AD267:AD275 AF267:AF275 AH267:AH275">
    <cfRule type="cellIs" dxfId="48" priority="6" operator="lessThan">
      <formula>0.84</formula>
    </cfRule>
    <cfRule type="cellIs" dxfId="47" priority="7" operator="greaterThan">
      <formula>1</formula>
    </cfRule>
    <cfRule type="cellIs" dxfId="46" priority="8" operator="between">
      <formula>0.85</formula>
      <formula>1</formula>
    </cfRule>
  </conditionalFormatting>
  <conditionalFormatting sqref="AB267:AB275 AD267:AD275 AF267:AF275 AH267:AH275">
    <cfRule type="cellIs" dxfId="45" priority="5" operator="equal">
      <formula>0</formula>
    </cfRule>
  </conditionalFormatting>
  <conditionalFormatting sqref="AD279:AD280 AH279:AH280 AB279:AB280 AF279:AF280">
    <cfRule type="cellIs" dxfId="44" priority="2" operator="lessThan">
      <formula>0.84</formula>
    </cfRule>
    <cfRule type="cellIs" dxfId="43" priority="3" operator="greaterThan">
      <formula>1</formula>
    </cfRule>
    <cfRule type="cellIs" dxfId="42" priority="4" operator="between">
      <formula>0.85</formula>
      <formula>1</formula>
    </cfRule>
  </conditionalFormatting>
  <conditionalFormatting sqref="AD279:AD280 AB279:AB280 AH279:AH280 AF279:AF280">
    <cfRule type="cellIs" dxfId="41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</sheetPr>
  <dimension ref="A1:S225"/>
  <sheetViews>
    <sheetView showGridLines="0" workbookViewId="0">
      <selection activeCell="B6" sqref="B6"/>
    </sheetView>
  </sheetViews>
  <sheetFormatPr defaultColWidth="8.85546875" defaultRowHeight="15" x14ac:dyDescent="0.25"/>
  <cols>
    <col min="1" max="1" width="35.28515625" customWidth="1"/>
    <col min="2" max="2" width="8.7109375" style="154" customWidth="1"/>
    <col min="3" max="3" width="8.42578125" customWidth="1"/>
    <col min="4" max="4" width="7.7109375" style="154" customWidth="1"/>
    <col min="5" max="5" width="8.42578125" customWidth="1"/>
    <col min="6" max="6" width="7.7109375" style="154" customWidth="1"/>
    <col min="7" max="7" width="8.42578125" customWidth="1"/>
    <col min="8" max="8" width="7.85546875" style="154" customWidth="1"/>
    <col min="9" max="9" width="9.42578125" customWidth="1"/>
    <col min="10" max="10" width="9" style="154" customWidth="1"/>
    <col min="11" max="11" width="8.42578125" customWidth="1"/>
    <col min="12" max="12" width="8" style="154" customWidth="1"/>
    <col min="13" max="13" width="8.42578125" customWidth="1"/>
    <col min="14" max="14" width="7.85546875" style="154" customWidth="1"/>
    <col min="15" max="15" width="8.42578125" customWidth="1"/>
    <col min="16" max="16" width="7.85546875" style="154" customWidth="1"/>
    <col min="17" max="17" width="8.140625" customWidth="1"/>
    <col min="18" max="18" width="9.140625" customWidth="1"/>
    <col min="19" max="19" width="8.85546875" style="154" customWidth="1"/>
  </cols>
  <sheetData>
    <row r="1" spans="1:19" ht="18" x14ac:dyDescent="0.35">
      <c r="A1" s="1239" t="s">
        <v>399</v>
      </c>
      <c r="B1" s="1239"/>
      <c r="C1" s="1239"/>
      <c r="D1" s="1239"/>
      <c r="E1" s="1239"/>
      <c r="F1" s="1239"/>
      <c r="G1" s="1239"/>
      <c r="H1" s="1239"/>
      <c r="I1" s="1239"/>
      <c r="J1" s="1239"/>
      <c r="K1" s="1239"/>
      <c r="L1" s="1239"/>
      <c r="M1" s="1239"/>
      <c r="N1" s="1239"/>
      <c r="O1" s="1239"/>
      <c r="P1" s="1239"/>
      <c r="Q1" s="1239"/>
      <c r="R1" s="1239"/>
      <c r="S1" s="1239"/>
    </row>
    <row r="2" spans="1:19" ht="18" x14ac:dyDescent="0.35">
      <c r="A2" s="1239" t="s">
        <v>188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  <c r="O2" s="1239"/>
      <c r="P2" s="1239"/>
      <c r="Q2" s="1239"/>
      <c r="R2" s="1239"/>
      <c r="S2" s="1239"/>
    </row>
    <row r="3" spans="1:19" ht="15.75" thickBot="1" x14ac:dyDescent="0.3">
      <c r="A3" s="103" t="s">
        <v>189</v>
      </c>
      <c r="J3" s="568"/>
      <c r="S3" s="568"/>
    </row>
    <row r="4" spans="1:19" ht="16.5" thickBot="1" x14ac:dyDescent="0.3">
      <c r="A4" s="1331" t="s">
        <v>401</v>
      </c>
      <c r="B4" s="1332"/>
      <c r="C4" s="1332"/>
      <c r="D4" s="1332"/>
      <c r="E4" s="1332"/>
      <c r="F4" s="1332"/>
      <c r="G4" s="1332"/>
      <c r="H4" s="1332"/>
      <c r="I4" s="1333"/>
      <c r="J4" s="1333"/>
      <c r="K4" s="1332"/>
      <c r="L4" s="1332"/>
      <c r="M4" s="1332"/>
      <c r="N4" s="1332"/>
      <c r="O4" s="1332"/>
      <c r="P4" s="1332"/>
      <c r="Q4" s="1332"/>
      <c r="R4" s="1332"/>
      <c r="S4" s="1334"/>
    </row>
    <row r="5" spans="1:19" ht="34.5" thickBot="1" x14ac:dyDescent="0.3">
      <c r="A5" s="563" t="s">
        <v>14</v>
      </c>
      <c r="B5" s="564" t="s">
        <v>15</v>
      </c>
      <c r="C5" s="565" t="str">
        <f>'Pque N Mundo I'!C8</f>
        <v>Real.</v>
      </c>
      <c r="D5" s="566" t="e">
        <f>'Pque N Mundo I'!#REF!</f>
        <v>#REF!</v>
      </c>
      <c r="E5" s="565" t="str">
        <f>'Pque N Mundo I'!D8</f>
        <v>Real.</v>
      </c>
      <c r="F5" s="566" t="e">
        <f>'Pque N Mundo I'!#REF!</f>
        <v>#REF!</v>
      </c>
      <c r="G5" s="565" t="str">
        <f>'Pque N Mundo I'!E8</f>
        <v>Real.</v>
      </c>
      <c r="H5" s="566" t="e">
        <f>'Pque N Mundo I'!#REF!</f>
        <v>#REF!</v>
      </c>
      <c r="I5" s="567" t="s">
        <v>395</v>
      </c>
      <c r="J5" s="567" t="s">
        <v>422</v>
      </c>
      <c r="K5" s="565" t="str">
        <f>'Pque N Mundo I'!F8</f>
        <v>Real.</v>
      </c>
      <c r="L5" s="566" t="e">
        <f>'Pque N Mundo I'!#REF!</f>
        <v>#REF!</v>
      </c>
      <c r="M5" s="565" t="str">
        <f>'Pque N Mundo I'!G8</f>
        <v>Real.</v>
      </c>
      <c r="N5" s="566" t="e">
        <f>'Pque N Mundo I'!#REF!</f>
        <v>#REF!</v>
      </c>
      <c r="O5" s="565" t="str">
        <f>'Pque N Mundo I'!H8</f>
        <v>Real.</v>
      </c>
      <c r="P5" s="566" t="e">
        <f>'Pque N Mundo I'!#REF!</f>
        <v>#REF!</v>
      </c>
      <c r="Q5" s="569" t="s">
        <v>423</v>
      </c>
      <c r="R5" s="567" t="s">
        <v>400</v>
      </c>
      <c r="S5" s="567" t="s">
        <v>422</v>
      </c>
    </row>
    <row r="6" spans="1:19" ht="15.75" thickTop="1" x14ac:dyDescent="0.25">
      <c r="A6" s="9" t="s">
        <v>27</v>
      </c>
      <c r="B6" s="87">
        <f t="shared" ref="B6:C8" si="0">SUM(B24,B37)</f>
        <v>10800</v>
      </c>
      <c r="C6" s="105">
        <f t="shared" si="0"/>
        <v>8804</v>
      </c>
      <c r="D6" s="19">
        <f>C6/$B6</f>
        <v>0.81518518518518523</v>
      </c>
      <c r="E6" s="105">
        <f>SUM(E24,E37)</f>
        <v>9483</v>
      </c>
      <c r="F6" s="19">
        <f t="shared" ref="F6:F14" si="1">E6/$B6</f>
        <v>0.87805555555555559</v>
      </c>
      <c r="G6" s="105">
        <f>SUM(G24,G37)</f>
        <v>9573</v>
      </c>
      <c r="H6" s="157">
        <f t="shared" ref="H6:H14" si="2">G6/$B6</f>
        <v>0.88638888888888889</v>
      </c>
      <c r="I6" s="681">
        <f>SUM(C6,E6,G6)</f>
        <v>27860</v>
      </c>
      <c r="J6" s="158">
        <f>((I6/Q6))</f>
        <v>0.8598765432098765</v>
      </c>
      <c r="K6" s="105">
        <f>SUM(K24,K37)</f>
        <v>8113</v>
      </c>
      <c r="L6" s="157">
        <f t="shared" ref="L6:L14" si="3">K6/$B6</f>
        <v>0.75120370370370371</v>
      </c>
      <c r="M6" s="105">
        <f>SUM(M24,M37)</f>
        <v>8543</v>
      </c>
      <c r="N6" s="157">
        <f t="shared" ref="N6:N14" si="4">M6/$B6</f>
        <v>0.79101851851851857</v>
      </c>
      <c r="O6" s="105">
        <f>SUM(O24,O37)</f>
        <v>7672</v>
      </c>
      <c r="P6" s="157">
        <f t="shared" ref="P6:P14" si="5">O6/$B6</f>
        <v>0.71037037037037032</v>
      </c>
      <c r="Q6" s="570">
        <f>B6*3</f>
        <v>32400</v>
      </c>
      <c r="R6" s="77">
        <f>SUM(K6,M6,O6)</f>
        <v>24328</v>
      </c>
      <c r="S6" s="158">
        <f>((R6/Q6))</f>
        <v>0.7508641975308642</v>
      </c>
    </row>
    <row r="7" spans="1:19" x14ac:dyDescent="0.25">
      <c r="A7" s="88" t="s">
        <v>28</v>
      </c>
      <c r="B7" s="89">
        <f t="shared" si="0"/>
        <v>3744</v>
      </c>
      <c r="C7" s="106">
        <f t="shared" si="0"/>
        <v>2445</v>
      </c>
      <c r="D7" s="117">
        <f t="shared" ref="D7:D14" si="6">C7/$B7</f>
        <v>0.65304487179487181</v>
      </c>
      <c r="E7" s="106">
        <f>SUM(E25,E38)</f>
        <v>2926</v>
      </c>
      <c r="F7" s="117">
        <f t="shared" si="1"/>
        <v>0.78151709401709402</v>
      </c>
      <c r="G7" s="106">
        <f>SUM(G25,G38)</f>
        <v>2793</v>
      </c>
      <c r="H7" s="117">
        <f t="shared" si="2"/>
        <v>0.74599358974358976</v>
      </c>
      <c r="I7" s="682">
        <f t="shared" ref="I7:I17" si="7">SUM(C7,E7,G7)</f>
        <v>8164</v>
      </c>
      <c r="J7" s="118">
        <f t="shared" ref="J7:J17" si="8">((I7/Q7))</f>
        <v>0.72685185185185186</v>
      </c>
      <c r="K7" s="106">
        <f>SUM(K25,K38)</f>
        <v>2049</v>
      </c>
      <c r="L7" s="117">
        <f t="shared" si="3"/>
        <v>0.54727564102564108</v>
      </c>
      <c r="M7" s="106">
        <f>SUM(M25,M38)</f>
        <v>2260</v>
      </c>
      <c r="N7" s="117">
        <f t="shared" si="4"/>
        <v>0.6036324786324786</v>
      </c>
      <c r="O7" s="106">
        <f>SUM(O25,O38)</f>
        <v>2268</v>
      </c>
      <c r="P7" s="117">
        <f t="shared" si="5"/>
        <v>0.60576923076923073</v>
      </c>
      <c r="Q7" s="571">
        <f t="shared" ref="Q7:Q17" si="9">B7*3</f>
        <v>11232</v>
      </c>
      <c r="R7" s="108">
        <f t="shared" ref="R7:R14" si="10">SUM(K7,M7,O7)</f>
        <v>6577</v>
      </c>
      <c r="S7" s="118">
        <f t="shared" ref="S7:S17" si="11">((R7/Q7))</f>
        <v>0.58555911680911676</v>
      </c>
    </row>
    <row r="8" spans="1:19" x14ac:dyDescent="0.25">
      <c r="A8" s="88" t="s">
        <v>29</v>
      </c>
      <c r="B8" s="89">
        <f t="shared" si="0"/>
        <v>1404</v>
      </c>
      <c r="C8" s="106">
        <f t="shared" si="0"/>
        <v>1164</v>
      </c>
      <c r="D8" s="117">
        <f t="shared" si="6"/>
        <v>0.82905982905982911</v>
      </c>
      <c r="E8" s="106">
        <f>SUM(E26,E39)</f>
        <v>1260</v>
      </c>
      <c r="F8" s="117">
        <f t="shared" si="1"/>
        <v>0.89743589743589747</v>
      </c>
      <c r="G8" s="106">
        <f>SUM(G26,G39)</f>
        <v>1164</v>
      </c>
      <c r="H8" s="117">
        <f t="shared" si="2"/>
        <v>0.82905982905982911</v>
      </c>
      <c r="I8" s="682">
        <f t="shared" si="7"/>
        <v>3588</v>
      </c>
      <c r="J8" s="118">
        <f t="shared" si="8"/>
        <v>0.85185185185185186</v>
      </c>
      <c r="K8" s="106">
        <f>SUM(K26,K39)</f>
        <v>891</v>
      </c>
      <c r="L8" s="117">
        <f t="shared" si="3"/>
        <v>0.63461538461538458</v>
      </c>
      <c r="M8" s="106">
        <f>SUM(M26,M39)</f>
        <v>870</v>
      </c>
      <c r="N8" s="117">
        <f t="shared" si="4"/>
        <v>0.61965811965811968</v>
      </c>
      <c r="O8" s="106">
        <f>SUM(O26,O39)</f>
        <v>1062</v>
      </c>
      <c r="P8" s="117">
        <f t="shared" si="5"/>
        <v>0.75641025641025639</v>
      </c>
      <c r="Q8" s="571">
        <f t="shared" si="9"/>
        <v>4212</v>
      </c>
      <c r="R8" s="108">
        <f t="shared" si="10"/>
        <v>2823</v>
      </c>
      <c r="S8" s="118">
        <f t="shared" si="11"/>
        <v>0.67022792022792022</v>
      </c>
    </row>
    <row r="9" spans="1:19" x14ac:dyDescent="0.25">
      <c r="A9" s="88" t="s">
        <v>397</v>
      </c>
      <c r="B9" s="89">
        <f>SUM(B27,B42,B52,B82,B92,B103,B120,B130,B139,B148,B182,)</f>
        <v>6288</v>
      </c>
      <c r="C9" s="106">
        <f>SUM(C27,C42,C52,C82,C92,C103,C120,C130,C139,C148,C182,)</f>
        <v>3373</v>
      </c>
      <c r="D9" s="117">
        <f t="shared" si="6"/>
        <v>0.53641857506361323</v>
      </c>
      <c r="E9" s="106">
        <f>SUM(E27,E42,E52,E82,E92,E103,E120,E130,E139,E148,E182,)</f>
        <v>3842</v>
      </c>
      <c r="F9" s="117">
        <f t="shared" si="1"/>
        <v>0.61100508905852413</v>
      </c>
      <c r="G9" s="106">
        <f>SUM(G27,G42,G52,G82,G92,G103,G120,G130,G139,G148,G182,)</f>
        <v>3535</v>
      </c>
      <c r="H9" s="117">
        <f t="shared" si="2"/>
        <v>0.56218193384223913</v>
      </c>
      <c r="I9" s="682">
        <f>SUM(C9,E9,G9)</f>
        <v>10750</v>
      </c>
      <c r="J9" s="118">
        <f t="shared" ref="J9:J14" si="12">((I9/Q9))</f>
        <v>0.5698685326547922</v>
      </c>
      <c r="K9" s="106">
        <f>SUM(K27,K42,K52,K82,K92,K103,K120,K130,K139,K148,K182,)</f>
        <v>1502</v>
      </c>
      <c r="L9" s="117">
        <f t="shared" si="3"/>
        <v>0.23886768447837151</v>
      </c>
      <c r="M9" s="106">
        <f>SUM(M27,M42,M52,M82,M92,M103,M120,M130,M139,M148,M182,)</f>
        <v>1643</v>
      </c>
      <c r="N9" s="117">
        <f t="shared" si="4"/>
        <v>0.2612913486005089</v>
      </c>
      <c r="O9" s="106">
        <f>SUM(O27,O42,O52,O82,O92,O103,O120,O130,O139,O148,O182,)</f>
        <v>2009</v>
      </c>
      <c r="P9" s="117">
        <f t="shared" si="5"/>
        <v>0.31949745547073793</v>
      </c>
      <c r="Q9" s="571">
        <f t="shared" si="9"/>
        <v>18864</v>
      </c>
      <c r="R9" s="108">
        <f t="shared" si="10"/>
        <v>5154</v>
      </c>
      <c r="S9" s="118">
        <f t="shared" si="11"/>
        <v>0.27321882951653942</v>
      </c>
    </row>
    <row r="10" spans="1:19" x14ac:dyDescent="0.25">
      <c r="A10" s="88" t="s">
        <v>9</v>
      </c>
      <c r="B10" s="89">
        <f>SUM(B28,B43,B53,B83,B93,B104,B121,B131,B140,B149,B183,)</f>
        <v>21768</v>
      </c>
      <c r="C10" s="106">
        <f>SUM(C28,C43,C53,C83,C93,C104,C121,C131,C140,C149,C183,)</f>
        <v>7042</v>
      </c>
      <c r="D10" s="117">
        <f t="shared" si="6"/>
        <v>0.32350238882763688</v>
      </c>
      <c r="E10" s="106">
        <f>SUM(E28,E43,E53,E83,E93,E104,E121,E131,E140,E149,E183,)</f>
        <v>7984</v>
      </c>
      <c r="F10" s="117">
        <f t="shared" si="1"/>
        <v>0.3667769202499081</v>
      </c>
      <c r="G10" s="106">
        <f>SUM(G28,G43,G53,G83,G93,G104,G121,G131,G140,G149,G183,)</f>
        <v>6902</v>
      </c>
      <c r="H10" s="117">
        <f t="shared" si="2"/>
        <v>0.31707092980521867</v>
      </c>
      <c r="I10" s="682">
        <f>SUM(C10,E10,G10)</f>
        <v>21928</v>
      </c>
      <c r="J10" s="118">
        <f t="shared" si="12"/>
        <v>0.33578341296092123</v>
      </c>
      <c r="K10" s="106">
        <f>SUM(K28,K43,K53,K83,K93,K104,K121,K131,K140,K149,K183,)</f>
        <v>1855</v>
      </c>
      <c r="L10" s="117">
        <f t="shared" si="3"/>
        <v>8.521683204704153E-2</v>
      </c>
      <c r="M10" s="106">
        <f>SUM(M28,M43,M53,M83,M93,M104,M121,M131,M140,M149,M183,)</f>
        <v>2118</v>
      </c>
      <c r="N10" s="117">
        <f t="shared" si="4"/>
        <v>9.7298787210584339E-2</v>
      </c>
      <c r="O10" s="106">
        <f>SUM(O28,O43,O53,O83,O93,O104,O121,O131,O140,O149,O183,)</f>
        <v>2397</v>
      </c>
      <c r="P10" s="117">
        <f t="shared" si="5"/>
        <v>0.11011576626240353</v>
      </c>
      <c r="Q10" s="571">
        <f t="shared" si="9"/>
        <v>65304</v>
      </c>
      <c r="R10" s="108">
        <f t="shared" si="10"/>
        <v>6370</v>
      </c>
      <c r="S10" s="118">
        <f t="shared" si="11"/>
        <v>9.7543795173343134E-2</v>
      </c>
    </row>
    <row r="11" spans="1:19" x14ac:dyDescent="0.25">
      <c r="A11" s="88" t="s">
        <v>10</v>
      </c>
      <c r="B11" s="89">
        <f>SUM(B29,B44,B54,B62,B84,B94,B105,B122,B132,B141,B150,B184,B191,)</f>
        <v>10389</v>
      </c>
      <c r="C11" s="106">
        <f>SUM(C29,C44,C54,C62,C84,C94,C105,C122,C132,C141,C150,C184,C191,)</f>
        <v>6169</v>
      </c>
      <c r="D11" s="117">
        <f t="shared" si="6"/>
        <v>0.59380113581672922</v>
      </c>
      <c r="E11" s="106">
        <f>SUM(E29,E44,E54,E62,E84,E94,E105,E122,E132,E141,E150,E184,E191,)</f>
        <v>6867</v>
      </c>
      <c r="F11" s="117">
        <f t="shared" si="1"/>
        <v>0.66098758302050242</v>
      </c>
      <c r="G11" s="106">
        <f>SUM(G29,G44,G54,G62,G84,G94,G105,G122,G132,G141,G150,G184,G191,)</f>
        <v>7951</v>
      </c>
      <c r="H11" s="117">
        <f t="shared" si="2"/>
        <v>0.76532871306189243</v>
      </c>
      <c r="I11" s="682">
        <f>SUM(C11,E11,G11)</f>
        <v>20987</v>
      </c>
      <c r="J11" s="118">
        <f t="shared" si="12"/>
        <v>0.67337247729970806</v>
      </c>
      <c r="K11" s="106">
        <f>SUM(K29,K44,K54,K62,K84,K94,K105,K122,K132,K141,K150,K184,K191,)</f>
        <v>7104</v>
      </c>
      <c r="L11" s="117">
        <f t="shared" si="3"/>
        <v>0.68380017326017906</v>
      </c>
      <c r="M11" s="106">
        <f>SUM(M29,M44,M54,M62,M84,M94,M105,M122,M132,M141,M150,M184,M191,)</f>
        <v>7627</v>
      </c>
      <c r="N11" s="117">
        <f t="shared" si="4"/>
        <v>0.73414188083549914</v>
      </c>
      <c r="O11" s="106">
        <f>SUM(O29,O44,O54,O62,O84,O94,O105,O122,O132,O141,O150,O184,O191,)</f>
        <v>7065</v>
      </c>
      <c r="P11" s="117">
        <f t="shared" si="5"/>
        <v>0.68004620271440952</v>
      </c>
      <c r="Q11" s="571">
        <f t="shared" si="9"/>
        <v>31167</v>
      </c>
      <c r="R11" s="108">
        <f t="shared" si="10"/>
        <v>21796</v>
      </c>
      <c r="S11" s="118">
        <f t="shared" si="11"/>
        <v>0.69932941893669587</v>
      </c>
    </row>
    <row r="12" spans="1:19" x14ac:dyDescent="0.25">
      <c r="A12" s="88" t="s">
        <v>42</v>
      </c>
      <c r="B12" s="89">
        <f>SUM(B30,B45,B55,B63,B85,B95,B106,B123,B133,B142,B151,B185,B192,)</f>
        <v>5920</v>
      </c>
      <c r="C12" s="106">
        <f>SUM(C30,C45,C55,C63,C85,C95,C106,C123,C133,C142,C151,C185,C192,)</f>
        <v>2652</v>
      </c>
      <c r="D12" s="117">
        <f t="shared" si="6"/>
        <v>0.44797297297297295</v>
      </c>
      <c r="E12" s="106">
        <f>SUM(E30,E45,E55,E63,E85,E95,E106,E123,E133,E142,E151,E185,E192,)</f>
        <v>3361</v>
      </c>
      <c r="F12" s="117">
        <f t="shared" si="1"/>
        <v>0.56773648648648645</v>
      </c>
      <c r="G12" s="106">
        <f>SUM(G30,G45,G55,G63,G85,G95,G106,G123,G133,G142,G151,G185,G192,)</f>
        <v>3389</v>
      </c>
      <c r="H12" s="117">
        <f t="shared" si="2"/>
        <v>0.57246621621621618</v>
      </c>
      <c r="I12" s="682">
        <f>SUM(C12,E12,G12)</f>
        <v>9402</v>
      </c>
      <c r="J12" s="118">
        <f t="shared" si="12"/>
        <v>0.52939189189189184</v>
      </c>
      <c r="K12" s="106">
        <f>SUM(K30,K45,K55,K63,K85,K95,K106,K123,K133,K142,K151,K185,K192,)</f>
        <v>2442</v>
      </c>
      <c r="L12" s="117">
        <f t="shared" si="3"/>
        <v>0.41249999999999998</v>
      </c>
      <c r="M12" s="106">
        <f>SUM(M30,M45,M55,M63,M85,M95,M106,M123,M133,M142,M151,M185,M192,)</f>
        <v>2962</v>
      </c>
      <c r="N12" s="117">
        <f t="shared" si="4"/>
        <v>0.50033783783783781</v>
      </c>
      <c r="O12" s="106">
        <f>SUM(O30,O45,O55,O63,O85,O95,O106,O123,O133,O142,O151,O185,O192,)</f>
        <v>3019</v>
      </c>
      <c r="P12" s="117">
        <f t="shared" si="5"/>
        <v>0.50996621621621618</v>
      </c>
      <c r="Q12" s="571">
        <f t="shared" si="9"/>
        <v>17760</v>
      </c>
      <c r="R12" s="108">
        <f t="shared" si="10"/>
        <v>8423</v>
      </c>
      <c r="S12" s="118">
        <f t="shared" si="11"/>
        <v>0.47426801801801804</v>
      </c>
    </row>
    <row r="13" spans="1:19" x14ac:dyDescent="0.25">
      <c r="A13" s="88" t="s">
        <v>12</v>
      </c>
      <c r="B13" s="89">
        <f>SUM(B31,B56,B64,B86,B152,)</f>
        <v>625</v>
      </c>
      <c r="C13" s="106">
        <f>SUM(C31,C56,C64,C86,C152,)</f>
        <v>751</v>
      </c>
      <c r="D13" s="117">
        <f t="shared" si="6"/>
        <v>1.2016</v>
      </c>
      <c r="E13" s="106">
        <f>SUM(E31,E56,E64,E86,E152,)</f>
        <v>737</v>
      </c>
      <c r="F13" s="117">
        <f t="shared" si="1"/>
        <v>1.1792</v>
      </c>
      <c r="G13" s="106">
        <f>SUM(G31,G56,G64,G86,G152,)</f>
        <v>816</v>
      </c>
      <c r="H13" s="117">
        <f t="shared" si="2"/>
        <v>1.3056000000000001</v>
      </c>
      <c r="I13" s="682">
        <f>SUM(C13,E13,G13)</f>
        <v>2304</v>
      </c>
      <c r="J13" s="118">
        <f t="shared" si="12"/>
        <v>1.2287999999999999</v>
      </c>
      <c r="K13" s="106">
        <f>SUM(K31,K56,K64,K86,K152,)</f>
        <v>686</v>
      </c>
      <c r="L13" s="117">
        <f t="shared" si="3"/>
        <v>1.0975999999999999</v>
      </c>
      <c r="M13" s="106">
        <f>SUM(M31,M56,M64,M86,M152,)</f>
        <v>695</v>
      </c>
      <c r="N13" s="117">
        <f t="shared" si="4"/>
        <v>1.1120000000000001</v>
      </c>
      <c r="O13" s="106">
        <f>SUM(O31,O56,O64,O86,O152,)</f>
        <v>844</v>
      </c>
      <c r="P13" s="117">
        <f t="shared" si="5"/>
        <v>1.3504</v>
      </c>
      <c r="Q13" s="571">
        <f t="shared" si="9"/>
        <v>1875</v>
      </c>
      <c r="R13" s="108">
        <f t="shared" si="10"/>
        <v>2225</v>
      </c>
      <c r="S13" s="118">
        <f t="shared" si="11"/>
        <v>1.1866666666666668</v>
      </c>
    </row>
    <row r="14" spans="1:19" ht="15.75" thickBot="1" x14ac:dyDescent="0.3">
      <c r="A14" s="110" t="s">
        <v>13</v>
      </c>
      <c r="B14" s="159">
        <f>SUM(B32,B46,B57,B65,B87,B97,B107,B125,B134,B143,B154,B186,B193,)</f>
        <v>7261</v>
      </c>
      <c r="C14" s="111">
        <f>SUM(C32,C46,C57,C65,C87,C97,C107,C125,C134,C143,C154,C186,C193,)</f>
        <v>3681</v>
      </c>
      <c r="D14" s="121">
        <f t="shared" si="6"/>
        <v>0.50695496488087044</v>
      </c>
      <c r="E14" s="111">
        <f>SUM(E32,E46,E57,E65,E87,E97,E107,E125,E134,E143,E154,E186,E193,)</f>
        <v>4431</v>
      </c>
      <c r="F14" s="121">
        <f t="shared" si="1"/>
        <v>0.61024652251755962</v>
      </c>
      <c r="G14" s="111">
        <f>SUM(G32,G46,G57,G65,G87,G97,G107,G125,G134,G143,G154,G186,G193,)</f>
        <v>4646</v>
      </c>
      <c r="H14" s="121">
        <f t="shared" si="2"/>
        <v>0.63985676904007716</v>
      </c>
      <c r="I14" s="683">
        <f t="shared" si="7"/>
        <v>12758</v>
      </c>
      <c r="J14" s="122">
        <f t="shared" si="12"/>
        <v>0.58568608547950241</v>
      </c>
      <c r="K14" s="111">
        <f>SUM(K32,K46,K57,K65,K87,K97,K107,K125,K134,K143,K154,K186,K193,)</f>
        <v>3567</v>
      </c>
      <c r="L14" s="121">
        <f t="shared" si="3"/>
        <v>0.49125464812009367</v>
      </c>
      <c r="M14" s="111">
        <f>SUM(M32,M46,M57,M65,M87,M97,M107,M125,M134,M143,M154,M186,M193,)</f>
        <v>3864</v>
      </c>
      <c r="N14" s="121">
        <f t="shared" si="4"/>
        <v>0.53215810494422255</v>
      </c>
      <c r="O14" s="111">
        <f>SUM(O32,O46,O57,O65,O87,O97,O107,O125,O134,O143,O154,O186,O193,)</f>
        <v>3960</v>
      </c>
      <c r="P14" s="121">
        <f t="shared" si="5"/>
        <v>0.54537942432171882</v>
      </c>
      <c r="Q14" s="572">
        <f t="shared" si="9"/>
        <v>21783</v>
      </c>
      <c r="R14" s="113">
        <f t="shared" si="10"/>
        <v>11391</v>
      </c>
      <c r="S14" s="122">
        <f t="shared" si="11"/>
        <v>0.52293072579534494</v>
      </c>
    </row>
    <row r="15" spans="1:19" x14ac:dyDescent="0.25">
      <c r="A15" s="63" t="s">
        <v>358</v>
      </c>
      <c r="B15" s="90">
        <f>B96</f>
        <v>125</v>
      </c>
      <c r="C15" s="115">
        <f>C96</f>
        <v>13</v>
      </c>
      <c r="D15" s="66">
        <f t="shared" ref="D15:D17" si="13">C15/$B15</f>
        <v>0.104</v>
      </c>
      <c r="E15" s="115">
        <f>E96</f>
        <v>53</v>
      </c>
      <c r="F15" s="66">
        <f t="shared" ref="F15:F17" si="14">E15/$B15</f>
        <v>0.42399999999999999</v>
      </c>
      <c r="G15" s="115">
        <f>G96</f>
        <v>72</v>
      </c>
      <c r="H15" s="66">
        <f t="shared" ref="H15:H17" si="15">G15/$B15</f>
        <v>0.57599999999999996</v>
      </c>
      <c r="I15" s="684">
        <f t="shared" si="7"/>
        <v>138</v>
      </c>
      <c r="J15" s="177">
        <f t="shared" si="8"/>
        <v>0.36799999999999999</v>
      </c>
      <c r="K15" s="115">
        <f>K96</f>
        <v>35</v>
      </c>
      <c r="L15" s="66">
        <f t="shared" ref="L15:L17" si="16">K15/$B15</f>
        <v>0.28000000000000003</v>
      </c>
      <c r="M15" s="115">
        <f>M96</f>
        <v>60</v>
      </c>
      <c r="N15" s="66">
        <f t="shared" ref="N15:N17" si="17">M15/$B15</f>
        <v>0.48</v>
      </c>
      <c r="O15" s="115">
        <f>O96</f>
        <v>52</v>
      </c>
      <c r="P15" s="66">
        <f t="shared" ref="P15:P17" si="18">O15/$B15</f>
        <v>0.41599999999999998</v>
      </c>
      <c r="Q15" s="573">
        <f>B15*3</f>
        <v>375</v>
      </c>
      <c r="R15" s="130">
        <f t="shared" ref="R15:R17" si="19">SUM(K15,M15,O15)</f>
        <v>147</v>
      </c>
      <c r="S15" s="177">
        <f t="shared" si="11"/>
        <v>0.39200000000000002</v>
      </c>
    </row>
    <row r="16" spans="1:19" x14ac:dyDescent="0.25">
      <c r="A16" s="88" t="s">
        <v>359</v>
      </c>
      <c r="B16" s="89" t="e">
        <f>B153</f>
        <v>#REF!</v>
      </c>
      <c r="C16" s="106" t="e">
        <f>C153</f>
        <v>#REF!</v>
      </c>
      <c r="D16" s="117" t="e">
        <f t="shared" si="13"/>
        <v>#REF!</v>
      </c>
      <c r="E16" s="106" t="e">
        <f>E153</f>
        <v>#REF!</v>
      </c>
      <c r="F16" s="117" t="e">
        <f t="shared" si="14"/>
        <v>#REF!</v>
      </c>
      <c r="G16" s="106" t="e">
        <f>G153</f>
        <v>#REF!</v>
      </c>
      <c r="H16" s="117" t="e">
        <f t="shared" si="15"/>
        <v>#REF!</v>
      </c>
      <c r="I16" s="682" t="e">
        <f t="shared" si="7"/>
        <v>#REF!</v>
      </c>
      <c r="J16" s="118" t="e">
        <f t="shared" si="8"/>
        <v>#REF!</v>
      </c>
      <c r="K16" s="106" t="e">
        <f>K153</f>
        <v>#REF!</v>
      </c>
      <c r="L16" s="117" t="e">
        <f t="shared" si="16"/>
        <v>#REF!</v>
      </c>
      <c r="M16" s="106" t="e">
        <f>M153</f>
        <v>#REF!</v>
      </c>
      <c r="N16" s="117" t="e">
        <f t="shared" si="17"/>
        <v>#REF!</v>
      </c>
      <c r="O16" s="106" t="e">
        <f>O153</f>
        <v>#REF!</v>
      </c>
      <c r="P16" s="117" t="e">
        <f t="shared" si="18"/>
        <v>#REF!</v>
      </c>
      <c r="Q16" s="571" t="e">
        <f t="shared" si="9"/>
        <v>#REF!</v>
      </c>
      <c r="R16" s="108" t="e">
        <f t="shared" si="19"/>
        <v>#REF!</v>
      </c>
      <c r="S16" s="118" t="e">
        <f t="shared" si="11"/>
        <v>#REF!</v>
      </c>
    </row>
    <row r="17" spans="1:19" ht="15.75" thickBot="1" x14ac:dyDescent="0.3">
      <c r="A17" s="110" t="s">
        <v>360</v>
      </c>
      <c r="B17" s="159">
        <f>B155</f>
        <v>100</v>
      </c>
      <c r="C17" s="111">
        <f>C155</f>
        <v>29</v>
      </c>
      <c r="D17" s="121">
        <f t="shared" si="13"/>
        <v>0.28999999999999998</v>
      </c>
      <c r="E17" s="111">
        <f>E155</f>
        <v>59</v>
      </c>
      <c r="F17" s="121">
        <f t="shared" si="14"/>
        <v>0.59</v>
      </c>
      <c r="G17" s="111">
        <f>G155</f>
        <v>85</v>
      </c>
      <c r="H17" s="121">
        <f t="shared" si="15"/>
        <v>0.85</v>
      </c>
      <c r="I17" s="683">
        <f t="shared" si="7"/>
        <v>173</v>
      </c>
      <c r="J17" s="122">
        <f t="shared" si="8"/>
        <v>0.57666666666666666</v>
      </c>
      <c r="K17" s="111">
        <f>K155</f>
        <v>86</v>
      </c>
      <c r="L17" s="121">
        <f t="shared" si="16"/>
        <v>0.86</v>
      </c>
      <c r="M17" s="111">
        <f>M155</f>
        <v>29</v>
      </c>
      <c r="N17" s="121">
        <f t="shared" si="17"/>
        <v>0.28999999999999998</v>
      </c>
      <c r="O17" s="111">
        <f>O155</f>
        <v>77</v>
      </c>
      <c r="P17" s="121">
        <f t="shared" si="18"/>
        <v>0.77</v>
      </c>
      <c r="Q17" s="572">
        <f t="shared" si="9"/>
        <v>300</v>
      </c>
      <c r="R17" s="113">
        <f t="shared" si="19"/>
        <v>192</v>
      </c>
      <c r="S17" s="122">
        <f t="shared" si="11"/>
        <v>0.64</v>
      </c>
    </row>
    <row r="18" spans="1:19" x14ac:dyDescent="0.25">
      <c r="A18" s="103"/>
    </row>
    <row r="19" spans="1:19" x14ac:dyDescent="0.25">
      <c r="A19" s="103"/>
    </row>
    <row r="20" spans="1:19" x14ac:dyDescent="0.25">
      <c r="A20" s="103"/>
    </row>
    <row r="21" spans="1:19" hidden="1" x14ac:dyDescent="0.25">
      <c r="A21" s="103"/>
    </row>
    <row r="22" spans="1:19" ht="15.75" hidden="1" x14ac:dyDescent="0.25">
      <c r="A22" s="1240" t="s">
        <v>265</v>
      </c>
      <c r="B22" s="1241"/>
      <c r="C22" s="1241"/>
      <c r="D22" s="1241"/>
      <c r="E22" s="1241"/>
      <c r="F22" s="1241"/>
      <c r="G22" s="1241"/>
      <c r="H22" s="1241"/>
      <c r="I22" s="1241"/>
      <c r="J22" s="1241"/>
      <c r="K22" s="1241"/>
      <c r="L22" s="1241"/>
      <c r="M22" s="1241"/>
      <c r="N22" s="1241"/>
      <c r="O22" s="1241"/>
      <c r="P22" s="1241"/>
      <c r="Q22" s="1241"/>
      <c r="R22" s="1241"/>
      <c r="S22" s="1241"/>
    </row>
    <row r="23" spans="1:19" ht="34.5" hidden="1" thickBot="1" x14ac:dyDescent="0.3">
      <c r="A23" s="85" t="s">
        <v>14</v>
      </c>
      <c r="B23" s="155" t="s">
        <v>15</v>
      </c>
      <c r="C23" s="221" t="s">
        <v>2</v>
      </c>
      <c r="D23" s="222" t="s">
        <v>1</v>
      </c>
      <c r="E23" s="221" t="s">
        <v>3</v>
      </c>
      <c r="F23" s="222" t="s">
        <v>1</v>
      </c>
      <c r="G23" s="221" t="s">
        <v>4</v>
      </c>
      <c r="H23" s="222" t="s">
        <v>1</v>
      </c>
      <c r="I23" s="100" t="s">
        <v>197</v>
      </c>
      <c r="J23" s="13" t="s">
        <v>196</v>
      </c>
      <c r="K23" s="221" t="s">
        <v>5</v>
      </c>
      <c r="L23" s="222" t="s">
        <v>1</v>
      </c>
      <c r="M23" s="223" t="s">
        <v>194</v>
      </c>
      <c r="N23" s="224" t="s">
        <v>1</v>
      </c>
      <c r="O23" s="223" t="s">
        <v>195</v>
      </c>
      <c r="P23" s="224" t="s">
        <v>1</v>
      </c>
      <c r="Q23" s="569" t="s">
        <v>361</v>
      </c>
      <c r="R23" s="100" t="s">
        <v>197</v>
      </c>
      <c r="S23" s="13" t="s">
        <v>196</v>
      </c>
    </row>
    <row r="24" spans="1:19" ht="15.75" hidden="1" thickTop="1" x14ac:dyDescent="0.25">
      <c r="A24" s="9" t="s">
        <v>27</v>
      </c>
      <c r="B24" s="87">
        <f>'Pque N Mundo I'!B9</f>
        <v>6000</v>
      </c>
      <c r="C24" s="105">
        <f>'Pque N Mundo I'!C9</f>
        <v>5393</v>
      </c>
      <c r="D24" s="19">
        <f>C24/$B24</f>
        <v>0.89883333333333337</v>
      </c>
      <c r="E24" s="105">
        <f>'Pque N Mundo I'!D9</f>
        <v>5721</v>
      </c>
      <c r="F24" s="19">
        <f t="shared" ref="F24:F33" si="20">E24/$B24</f>
        <v>0.95350000000000001</v>
      </c>
      <c r="G24" s="105">
        <f>'Pque N Mundo I'!E9</f>
        <v>5756</v>
      </c>
      <c r="H24" s="157">
        <f t="shared" ref="H24:L33" si="21">G24/$B24</f>
        <v>0.95933333333333337</v>
      </c>
      <c r="I24" s="77">
        <f t="shared" ref="I24:I33" si="22">SUM(C24,E24,G24)</f>
        <v>16870</v>
      </c>
      <c r="J24" s="158">
        <f t="shared" ref="J24:J33" si="23">((I24/Q24))</f>
        <v>0.93722222222222218</v>
      </c>
      <c r="K24" s="105">
        <f>'Pque N Mundo I'!F9</f>
        <v>4983</v>
      </c>
      <c r="L24" s="157">
        <f t="shared" si="21"/>
        <v>0.83050000000000002</v>
      </c>
      <c r="M24" s="105">
        <f>'Pque N Mundo I'!G9</f>
        <v>5595</v>
      </c>
      <c r="N24" s="157">
        <f t="shared" ref="N24:N33" si="24">M24/$B24</f>
        <v>0.9325</v>
      </c>
      <c r="O24" s="105">
        <f>'Pque N Mundo I'!H9</f>
        <v>4952</v>
      </c>
      <c r="P24" s="157">
        <f t="shared" ref="P24:P33" si="25">O24/$B24</f>
        <v>0.82533333333333336</v>
      </c>
      <c r="Q24" s="685">
        <f t="shared" ref="Q24:Q32" si="26">B24*3</f>
        <v>18000</v>
      </c>
      <c r="R24" s="77">
        <f t="shared" ref="R24:R33" si="27">SUM(K24,M24,O24)</f>
        <v>15530</v>
      </c>
      <c r="S24" s="158">
        <f t="shared" ref="S24:S33" si="28">R24/($B24*3)</f>
        <v>0.86277777777777775</v>
      </c>
    </row>
    <row r="25" spans="1:19" hidden="1" x14ac:dyDescent="0.25">
      <c r="A25" s="88" t="s">
        <v>28</v>
      </c>
      <c r="B25" s="89">
        <f>'Pque N Mundo I'!B10</f>
        <v>2080</v>
      </c>
      <c r="C25" s="106">
        <f>'Pque N Mundo I'!C10</f>
        <v>1556</v>
      </c>
      <c r="D25" s="117">
        <f t="shared" ref="D25:D32" si="29">C25/$B25</f>
        <v>0.74807692307692308</v>
      </c>
      <c r="E25" s="106">
        <f>'Pque N Mundo I'!D10</f>
        <v>1825</v>
      </c>
      <c r="F25" s="117">
        <f t="shared" si="20"/>
        <v>0.87740384615384615</v>
      </c>
      <c r="G25" s="106">
        <f>'Pque N Mundo I'!E10</f>
        <v>1308</v>
      </c>
      <c r="H25" s="117">
        <f t="shared" si="21"/>
        <v>0.62884615384615383</v>
      </c>
      <c r="I25" s="108">
        <f t="shared" si="22"/>
        <v>4689</v>
      </c>
      <c r="J25" s="118">
        <f t="shared" si="23"/>
        <v>0.75144230769230769</v>
      </c>
      <c r="K25" s="106">
        <f>'Pque N Mundo I'!F10</f>
        <v>839</v>
      </c>
      <c r="L25" s="117">
        <f t="shared" si="21"/>
        <v>0.40336538461538463</v>
      </c>
      <c r="M25" s="106">
        <f>'Pque N Mundo I'!G10</f>
        <v>797</v>
      </c>
      <c r="N25" s="117">
        <f t="shared" si="24"/>
        <v>0.38317307692307695</v>
      </c>
      <c r="O25" s="106">
        <f>'Pque N Mundo I'!H10</f>
        <v>847</v>
      </c>
      <c r="P25" s="117">
        <f t="shared" si="25"/>
        <v>0.40721153846153846</v>
      </c>
      <c r="Q25" s="686">
        <f t="shared" si="26"/>
        <v>6240</v>
      </c>
      <c r="R25" s="108">
        <f t="shared" si="27"/>
        <v>2483</v>
      </c>
      <c r="S25" s="118">
        <f t="shared" ref="S25:S31" si="30">R25/($B25*3)</f>
        <v>0.39791666666666664</v>
      </c>
    </row>
    <row r="26" spans="1:19" hidden="1" x14ac:dyDescent="0.25">
      <c r="A26" s="88" t="s">
        <v>29</v>
      </c>
      <c r="B26" s="89">
        <f>'Pque N Mundo I'!B11</f>
        <v>780</v>
      </c>
      <c r="C26" s="106">
        <f>'Pque N Mundo I'!C11</f>
        <v>560</v>
      </c>
      <c r="D26" s="117">
        <f t="shared" si="29"/>
        <v>0.71794871794871795</v>
      </c>
      <c r="E26" s="106">
        <f>'Pque N Mundo I'!D11</f>
        <v>689</v>
      </c>
      <c r="F26" s="117">
        <f t="shared" si="20"/>
        <v>0.8833333333333333</v>
      </c>
      <c r="G26" s="106">
        <f>'Pque N Mundo I'!E11</f>
        <v>640</v>
      </c>
      <c r="H26" s="117">
        <f t="shared" si="21"/>
        <v>0.82051282051282048</v>
      </c>
      <c r="I26" s="108">
        <f t="shared" si="22"/>
        <v>1889</v>
      </c>
      <c r="J26" s="118">
        <f t="shared" si="23"/>
        <v>0.80726495726495728</v>
      </c>
      <c r="K26" s="106">
        <f>'Pque N Mundo I'!F11</f>
        <v>487</v>
      </c>
      <c r="L26" s="117">
        <f t="shared" si="21"/>
        <v>0.62435897435897436</v>
      </c>
      <c r="M26" s="106">
        <f>'Pque N Mundo I'!G11</f>
        <v>419</v>
      </c>
      <c r="N26" s="117">
        <f t="shared" si="24"/>
        <v>0.53717948717948716</v>
      </c>
      <c r="O26" s="106">
        <f>'Pque N Mundo I'!H11</f>
        <v>501</v>
      </c>
      <c r="P26" s="117">
        <f t="shared" si="25"/>
        <v>0.64230769230769236</v>
      </c>
      <c r="Q26" s="686">
        <f t="shared" si="26"/>
        <v>2340</v>
      </c>
      <c r="R26" s="108">
        <f t="shared" si="27"/>
        <v>1407</v>
      </c>
      <c r="S26" s="118">
        <f t="shared" si="30"/>
        <v>0.60128205128205126</v>
      </c>
    </row>
    <row r="27" spans="1:19" hidden="1" x14ac:dyDescent="0.25">
      <c r="A27" s="88" t="s">
        <v>8</v>
      </c>
      <c r="B27" s="89">
        <f>'Pque N Mundo I'!B14</f>
        <v>288</v>
      </c>
      <c r="C27" s="106">
        <f>'Pque N Mundo I'!C14</f>
        <v>159</v>
      </c>
      <c r="D27" s="117">
        <f t="shared" si="29"/>
        <v>0.55208333333333337</v>
      </c>
      <c r="E27" s="106">
        <f>'Pque N Mundo I'!D14</f>
        <v>239</v>
      </c>
      <c r="F27" s="117">
        <f t="shared" si="20"/>
        <v>0.82986111111111116</v>
      </c>
      <c r="G27" s="106">
        <f>'Pque N Mundo I'!E14</f>
        <v>243</v>
      </c>
      <c r="H27" s="117">
        <f t="shared" si="21"/>
        <v>0.84375</v>
      </c>
      <c r="I27" s="108">
        <f t="shared" si="22"/>
        <v>641</v>
      </c>
      <c r="J27" s="118">
        <f t="shared" si="23"/>
        <v>0.74189814814814814</v>
      </c>
      <c r="K27" s="106">
        <f>'Pque N Mundo I'!F14</f>
        <v>59</v>
      </c>
      <c r="L27" s="117">
        <f t="shared" si="21"/>
        <v>0.2048611111111111</v>
      </c>
      <c r="M27" s="106">
        <f>'Pque N Mundo I'!G14</f>
        <v>56</v>
      </c>
      <c r="N27" s="117">
        <f t="shared" si="24"/>
        <v>0.19444444444444445</v>
      </c>
      <c r="O27" s="106">
        <f>'Pque N Mundo I'!H14</f>
        <v>60</v>
      </c>
      <c r="P27" s="117">
        <f t="shared" si="25"/>
        <v>0.20833333333333334</v>
      </c>
      <c r="Q27" s="686">
        <f t="shared" si="26"/>
        <v>864</v>
      </c>
      <c r="R27" s="108">
        <f t="shared" si="27"/>
        <v>175</v>
      </c>
      <c r="S27" s="118">
        <f t="shared" si="30"/>
        <v>0.20254629629629631</v>
      </c>
    </row>
    <row r="28" spans="1:19" hidden="1" x14ac:dyDescent="0.25">
      <c r="A28" s="88" t="s">
        <v>9</v>
      </c>
      <c r="B28" s="89">
        <f>'Pque N Mundo I'!B15</f>
        <v>1008</v>
      </c>
      <c r="C28" s="106">
        <f>'Pque N Mundo I'!C15</f>
        <v>372</v>
      </c>
      <c r="D28" s="117">
        <f t="shared" si="29"/>
        <v>0.36904761904761907</v>
      </c>
      <c r="E28" s="106">
        <f>'Pque N Mundo I'!D15</f>
        <v>447</v>
      </c>
      <c r="F28" s="117">
        <f t="shared" si="20"/>
        <v>0.44345238095238093</v>
      </c>
      <c r="G28" s="106">
        <f>'Pque N Mundo I'!E15</f>
        <v>449</v>
      </c>
      <c r="H28" s="117">
        <f t="shared" si="21"/>
        <v>0.44543650793650796</v>
      </c>
      <c r="I28" s="108">
        <f t="shared" si="22"/>
        <v>1268</v>
      </c>
      <c r="J28" s="118">
        <f t="shared" si="23"/>
        <v>0.4193121693121693</v>
      </c>
      <c r="K28" s="106">
        <f>'Pque N Mundo I'!F15</f>
        <v>72</v>
      </c>
      <c r="L28" s="117">
        <f t="shared" si="21"/>
        <v>7.1428571428571425E-2</v>
      </c>
      <c r="M28" s="106">
        <f>'Pque N Mundo I'!G15</f>
        <v>69</v>
      </c>
      <c r="N28" s="117">
        <f t="shared" si="24"/>
        <v>6.8452380952380959E-2</v>
      </c>
      <c r="O28" s="106">
        <f>'Pque N Mundo I'!H15</f>
        <v>78</v>
      </c>
      <c r="P28" s="117">
        <f t="shared" si="25"/>
        <v>7.7380952380952384E-2</v>
      </c>
      <c r="Q28" s="686">
        <f t="shared" si="26"/>
        <v>3024</v>
      </c>
      <c r="R28" s="108">
        <f t="shared" si="27"/>
        <v>219</v>
      </c>
      <c r="S28" s="118">
        <f t="shared" si="30"/>
        <v>7.2420634920634927E-2</v>
      </c>
    </row>
    <row r="29" spans="1:19" hidden="1" x14ac:dyDescent="0.25">
      <c r="A29" s="88" t="s">
        <v>10</v>
      </c>
      <c r="B29" s="89">
        <f>'Pque N Mundo I'!B16</f>
        <v>526</v>
      </c>
      <c r="C29" s="106">
        <f>'Pque N Mundo I'!C16</f>
        <v>303</v>
      </c>
      <c r="D29" s="117">
        <f t="shared" si="29"/>
        <v>0.57604562737642584</v>
      </c>
      <c r="E29" s="106">
        <f>'Pque N Mundo I'!D16</f>
        <v>297</v>
      </c>
      <c r="F29" s="117">
        <f t="shared" si="20"/>
        <v>0.56463878326996197</v>
      </c>
      <c r="G29" s="106">
        <f>'Pque N Mundo I'!E16</f>
        <v>300</v>
      </c>
      <c r="H29" s="117">
        <f t="shared" si="21"/>
        <v>0.57034220532319391</v>
      </c>
      <c r="I29" s="108">
        <f t="shared" si="22"/>
        <v>900</v>
      </c>
      <c r="J29" s="118">
        <f t="shared" si="23"/>
        <v>0.57034220532319391</v>
      </c>
      <c r="K29" s="106">
        <f>'Pque N Mundo I'!F16</f>
        <v>307</v>
      </c>
      <c r="L29" s="117">
        <f t="shared" si="21"/>
        <v>0.58365019011406849</v>
      </c>
      <c r="M29" s="106">
        <f>'Pque N Mundo I'!G16</f>
        <v>248</v>
      </c>
      <c r="N29" s="117">
        <f t="shared" si="24"/>
        <v>0.47148288973384028</v>
      </c>
      <c r="O29" s="106">
        <f>'Pque N Mundo I'!H16</f>
        <v>94</v>
      </c>
      <c r="P29" s="117">
        <f t="shared" si="25"/>
        <v>0.17870722433460076</v>
      </c>
      <c r="Q29" s="686">
        <f t="shared" si="26"/>
        <v>1578</v>
      </c>
      <c r="R29" s="108">
        <f t="shared" si="27"/>
        <v>649</v>
      </c>
      <c r="S29" s="118">
        <f t="shared" si="30"/>
        <v>0.41128010139416982</v>
      </c>
    </row>
    <row r="30" spans="1:19" hidden="1" x14ac:dyDescent="0.25">
      <c r="A30" s="88" t="s">
        <v>42</v>
      </c>
      <c r="B30" s="89">
        <f>'Pque N Mundo I'!B17</f>
        <v>263</v>
      </c>
      <c r="C30" s="106">
        <f>'Pque N Mundo I'!C17</f>
        <v>0</v>
      </c>
      <c r="D30" s="117">
        <f t="shared" si="29"/>
        <v>0</v>
      </c>
      <c r="E30" s="106">
        <f>'Pque N Mundo I'!D17</f>
        <v>57</v>
      </c>
      <c r="F30" s="117">
        <f t="shared" si="20"/>
        <v>0.21673003802281368</v>
      </c>
      <c r="G30" s="106">
        <f>'Pque N Mundo I'!E17</f>
        <v>154</v>
      </c>
      <c r="H30" s="117">
        <f t="shared" si="21"/>
        <v>0.5855513307984791</v>
      </c>
      <c r="I30" s="108">
        <f t="shared" si="22"/>
        <v>211</v>
      </c>
      <c r="J30" s="118">
        <f t="shared" si="23"/>
        <v>0.26742712294043092</v>
      </c>
      <c r="K30" s="106">
        <f>'Pque N Mundo I'!F17</f>
        <v>118</v>
      </c>
      <c r="L30" s="117">
        <f t="shared" si="21"/>
        <v>0.44866920152091255</v>
      </c>
      <c r="M30" s="106">
        <f>'Pque N Mundo I'!G17</f>
        <v>86</v>
      </c>
      <c r="N30" s="117">
        <f t="shared" si="24"/>
        <v>0.3269961977186312</v>
      </c>
      <c r="O30" s="106">
        <f>'Pque N Mundo I'!H17</f>
        <v>143</v>
      </c>
      <c r="P30" s="117">
        <f t="shared" si="25"/>
        <v>0.54372623574144485</v>
      </c>
      <c r="Q30" s="686">
        <f t="shared" si="26"/>
        <v>789</v>
      </c>
      <c r="R30" s="108">
        <f t="shared" si="27"/>
        <v>347</v>
      </c>
      <c r="S30" s="118">
        <f t="shared" si="30"/>
        <v>0.43979721166032953</v>
      </c>
    </row>
    <row r="31" spans="1:19" hidden="1" x14ac:dyDescent="0.25">
      <c r="A31" s="88" t="s">
        <v>12</v>
      </c>
      <c r="B31" s="89">
        <f>'Pque N Mundo I'!B18</f>
        <v>125</v>
      </c>
      <c r="C31" s="106">
        <f>'Pque N Mundo I'!C18</f>
        <v>172</v>
      </c>
      <c r="D31" s="117">
        <f t="shared" si="29"/>
        <v>1.3759999999999999</v>
      </c>
      <c r="E31" s="106">
        <f>'Pque N Mundo I'!D18</f>
        <v>146</v>
      </c>
      <c r="F31" s="117">
        <f t="shared" si="20"/>
        <v>1.1679999999999999</v>
      </c>
      <c r="G31" s="106">
        <f>'Pque N Mundo I'!E18</f>
        <v>237</v>
      </c>
      <c r="H31" s="117">
        <f t="shared" si="21"/>
        <v>1.8959999999999999</v>
      </c>
      <c r="I31" s="108">
        <f t="shared" si="22"/>
        <v>555</v>
      </c>
      <c r="J31" s="118">
        <f t="shared" si="23"/>
        <v>1.48</v>
      </c>
      <c r="K31" s="106">
        <f>'Pque N Mundo I'!F18</f>
        <v>207</v>
      </c>
      <c r="L31" s="117">
        <f t="shared" si="21"/>
        <v>1.6559999999999999</v>
      </c>
      <c r="M31" s="106">
        <f>'Pque N Mundo I'!G18</f>
        <v>188</v>
      </c>
      <c r="N31" s="117">
        <f t="shared" si="24"/>
        <v>1.504</v>
      </c>
      <c r="O31" s="106">
        <f>'Pque N Mundo I'!H18</f>
        <v>239</v>
      </c>
      <c r="P31" s="117">
        <f t="shared" si="25"/>
        <v>1.9119999999999999</v>
      </c>
      <c r="Q31" s="686">
        <f t="shared" si="26"/>
        <v>375</v>
      </c>
      <c r="R31" s="108">
        <f t="shared" si="27"/>
        <v>634</v>
      </c>
      <c r="S31" s="118">
        <f t="shared" si="30"/>
        <v>1.6906666666666668</v>
      </c>
    </row>
    <row r="32" spans="1:19" ht="15.75" hidden="1" thickBot="1" x14ac:dyDescent="0.3">
      <c r="A32" s="110" t="s">
        <v>13</v>
      </c>
      <c r="B32" s="159">
        <f>'Pque N Mundo I'!B19</f>
        <v>526</v>
      </c>
      <c r="C32" s="111">
        <f>'Pque N Mundo I'!C19</f>
        <v>211</v>
      </c>
      <c r="D32" s="121">
        <f t="shared" si="29"/>
        <v>0.40114068441064638</v>
      </c>
      <c r="E32" s="111">
        <f>'Pque N Mundo I'!D19</f>
        <v>293</v>
      </c>
      <c r="F32" s="121">
        <f t="shared" si="20"/>
        <v>0.55703422053231944</v>
      </c>
      <c r="G32" s="111">
        <f>'Pque N Mundo I'!E19</f>
        <v>336</v>
      </c>
      <c r="H32" s="121">
        <f t="shared" si="21"/>
        <v>0.63878326996197721</v>
      </c>
      <c r="I32" s="113">
        <f t="shared" si="22"/>
        <v>840</v>
      </c>
      <c r="J32" s="122">
        <f t="shared" si="23"/>
        <v>0.53231939163498099</v>
      </c>
      <c r="K32" s="111">
        <f>'Pque N Mundo I'!F19</f>
        <v>323</v>
      </c>
      <c r="L32" s="121">
        <f t="shared" si="21"/>
        <v>0.61406844106463876</v>
      </c>
      <c r="M32" s="111">
        <f>'Pque N Mundo I'!G19</f>
        <v>270</v>
      </c>
      <c r="N32" s="121">
        <f t="shared" si="24"/>
        <v>0.51330798479087447</v>
      </c>
      <c r="O32" s="111">
        <f>'Pque N Mundo I'!H19</f>
        <v>192</v>
      </c>
      <c r="P32" s="121">
        <f t="shared" si="25"/>
        <v>0.36501901140684412</v>
      </c>
      <c r="Q32" s="687">
        <f t="shared" si="26"/>
        <v>1578</v>
      </c>
      <c r="R32" s="113">
        <f t="shared" si="27"/>
        <v>785</v>
      </c>
      <c r="S32" s="122">
        <f t="shared" si="28"/>
        <v>0.49746514575411915</v>
      </c>
    </row>
    <row r="33" spans="1:19" ht="15.75" hidden="1" thickBot="1" x14ac:dyDescent="0.3">
      <c r="A33" s="6" t="s">
        <v>7</v>
      </c>
      <c r="B33" s="216">
        <f>SUM(B24:B32)</f>
        <v>11596</v>
      </c>
      <c r="C33" s="8">
        <f>SUM(C24:C32)</f>
        <v>8726</v>
      </c>
      <c r="D33" s="22">
        <f>C33/$B33</f>
        <v>0.75250086236633318</v>
      </c>
      <c r="E33" s="8">
        <f>SUM(E24:E32)</f>
        <v>9714</v>
      </c>
      <c r="F33" s="22">
        <f t="shared" si="20"/>
        <v>0.8377026560883063</v>
      </c>
      <c r="G33" s="8">
        <f>SUM(G24:G32)</f>
        <v>9423</v>
      </c>
      <c r="H33" s="22">
        <f t="shared" si="21"/>
        <v>0.81260779579165232</v>
      </c>
      <c r="I33" s="80">
        <f t="shared" si="22"/>
        <v>27863</v>
      </c>
      <c r="J33" s="81">
        <f t="shared" si="23"/>
        <v>0.8009371047487639</v>
      </c>
      <c r="K33" s="8">
        <f>SUM(K24:K32)</f>
        <v>7395</v>
      </c>
      <c r="L33" s="22">
        <f t="shared" si="21"/>
        <v>0.63771990341497065</v>
      </c>
      <c r="M33" s="8">
        <f t="shared" ref="M33" si="31">SUM(M24:M32)</f>
        <v>7728</v>
      </c>
      <c r="N33" s="22">
        <f t="shared" si="24"/>
        <v>0.66643670231114183</v>
      </c>
      <c r="O33" s="8">
        <f t="shared" ref="O33" si="32">SUM(O24:O32)</f>
        <v>7106</v>
      </c>
      <c r="P33" s="22">
        <f t="shared" si="25"/>
        <v>0.61279751638496038</v>
      </c>
      <c r="Q33" s="688">
        <f t="shared" ref="Q33" si="33">B33*3</f>
        <v>34788</v>
      </c>
      <c r="R33" s="80">
        <f t="shared" si="27"/>
        <v>22229</v>
      </c>
      <c r="S33" s="81">
        <f t="shared" si="28"/>
        <v>0.63898470737035762</v>
      </c>
    </row>
    <row r="34" spans="1:19" hidden="1" x14ac:dyDescent="0.25"/>
    <row r="35" spans="1:19" ht="15.75" hidden="1" x14ac:dyDescent="0.25">
      <c r="A35" s="1240" t="s">
        <v>267</v>
      </c>
      <c r="B35" s="1241"/>
      <c r="C35" s="1241"/>
      <c r="D35" s="1241"/>
      <c r="E35" s="1241"/>
      <c r="F35" s="1241"/>
      <c r="G35" s="1241"/>
      <c r="H35" s="1241"/>
      <c r="I35" s="1241"/>
      <c r="J35" s="1241"/>
      <c r="K35" s="1241"/>
      <c r="L35" s="1241"/>
      <c r="M35" s="1241"/>
      <c r="N35" s="1241"/>
      <c r="O35" s="1241"/>
      <c r="P35" s="1241"/>
      <c r="Q35" s="1241"/>
      <c r="R35" s="1241"/>
      <c r="S35" s="1241"/>
    </row>
    <row r="36" spans="1:19" ht="34.5" hidden="1" thickBot="1" x14ac:dyDescent="0.3">
      <c r="A36" s="85" t="s">
        <v>14</v>
      </c>
      <c r="B36" s="155" t="s">
        <v>15</v>
      </c>
      <c r="C36" s="221" t="s">
        <v>2</v>
      </c>
      <c r="D36" s="222" t="s">
        <v>1</v>
      </c>
      <c r="E36" s="221" t="s">
        <v>3</v>
      </c>
      <c r="F36" s="222" t="s">
        <v>1</v>
      </c>
      <c r="G36" s="221" t="s">
        <v>4</v>
      </c>
      <c r="H36" s="222" t="s">
        <v>1</v>
      </c>
      <c r="I36" s="100" t="s">
        <v>197</v>
      </c>
      <c r="J36" s="13" t="s">
        <v>196</v>
      </c>
      <c r="K36" s="221" t="s">
        <v>5</v>
      </c>
      <c r="L36" s="222" t="s">
        <v>1</v>
      </c>
      <c r="M36" s="223" t="s">
        <v>194</v>
      </c>
      <c r="N36" s="224" t="s">
        <v>1</v>
      </c>
      <c r="O36" s="223" t="s">
        <v>195</v>
      </c>
      <c r="P36" s="224" t="s">
        <v>1</v>
      </c>
      <c r="Q36" s="569" t="s">
        <v>361</v>
      </c>
      <c r="R36" s="100" t="s">
        <v>197</v>
      </c>
      <c r="S36" s="13" t="s">
        <v>196</v>
      </c>
    </row>
    <row r="37" spans="1:19" ht="15.75" hidden="1" thickTop="1" x14ac:dyDescent="0.25">
      <c r="A37" s="9" t="s">
        <v>27</v>
      </c>
      <c r="B37" s="87">
        <f>'Pque N Mundo II'!B9</f>
        <v>4800</v>
      </c>
      <c r="C37" s="105">
        <f>'Pque N Mundo II'!C9</f>
        <v>3411</v>
      </c>
      <c r="D37" s="19">
        <f t="shared" ref="D37:D47" si="34">C37/$B37</f>
        <v>0.71062499999999995</v>
      </c>
      <c r="E37" s="105">
        <f>'Pque N Mundo II'!D9</f>
        <v>3762</v>
      </c>
      <c r="F37" s="19">
        <f t="shared" ref="F37:F47" si="35">E37/$B37</f>
        <v>0.78374999999999995</v>
      </c>
      <c r="G37" s="105">
        <f>'Pque N Mundo II'!E9</f>
        <v>3817</v>
      </c>
      <c r="H37" s="19">
        <f t="shared" ref="H37:L47" si="36">G37/$B37</f>
        <v>0.79520833333333329</v>
      </c>
      <c r="I37" s="77">
        <f t="shared" ref="I37:I47" si="37">SUM(C37,E37,G37)</f>
        <v>10990</v>
      </c>
      <c r="J37" s="116">
        <f t="shared" ref="J37:J47" si="38">((I37/Q37))</f>
        <v>0.7631944444444444</v>
      </c>
      <c r="K37" s="105">
        <f>'Pque N Mundo II'!F9</f>
        <v>3130</v>
      </c>
      <c r="L37" s="19">
        <f t="shared" si="36"/>
        <v>0.65208333333333335</v>
      </c>
      <c r="M37" s="105">
        <f>'Pque N Mundo II'!G9</f>
        <v>2948</v>
      </c>
      <c r="N37" s="19">
        <f t="shared" ref="N37:N47" si="39">M37/$B37</f>
        <v>0.61416666666666664</v>
      </c>
      <c r="O37" s="105">
        <f>'Pque N Mundo II'!H9</f>
        <v>2720</v>
      </c>
      <c r="P37" s="19">
        <f t="shared" ref="P37:P47" si="40">O37/$B37</f>
        <v>0.56666666666666665</v>
      </c>
      <c r="Q37" s="685">
        <f t="shared" ref="Q37:Q47" si="41">B37*3</f>
        <v>14400</v>
      </c>
      <c r="R37" s="77">
        <f t="shared" ref="R37:R45" si="42">SUM(K37,M37,O37)</f>
        <v>8798</v>
      </c>
      <c r="S37" s="116">
        <f t="shared" ref="S37:S46" si="43">R37/($B37*3)</f>
        <v>0.61097222222222225</v>
      </c>
    </row>
    <row r="38" spans="1:19" hidden="1" x14ac:dyDescent="0.25">
      <c r="A38" s="88" t="s">
        <v>28</v>
      </c>
      <c r="B38" s="89">
        <f>'Pque N Mundo II'!B10</f>
        <v>1664</v>
      </c>
      <c r="C38" s="106">
        <f>'Pque N Mundo II'!C10</f>
        <v>889</v>
      </c>
      <c r="D38" s="117">
        <f t="shared" si="34"/>
        <v>0.53425480769230771</v>
      </c>
      <c r="E38" s="106">
        <f>'Pque N Mundo II'!D10</f>
        <v>1101</v>
      </c>
      <c r="F38" s="117">
        <f t="shared" si="35"/>
        <v>0.66165865384615385</v>
      </c>
      <c r="G38" s="106">
        <f>'Pque N Mundo II'!E10</f>
        <v>1485</v>
      </c>
      <c r="H38" s="117">
        <f t="shared" si="36"/>
        <v>0.89242788461538458</v>
      </c>
      <c r="I38" s="108">
        <f t="shared" si="37"/>
        <v>3475</v>
      </c>
      <c r="J38" s="118">
        <f t="shared" si="38"/>
        <v>0.69611378205128205</v>
      </c>
      <c r="K38" s="106">
        <f>'Pque N Mundo II'!F10</f>
        <v>1210</v>
      </c>
      <c r="L38" s="117">
        <f t="shared" si="36"/>
        <v>0.72716346153846156</v>
      </c>
      <c r="M38" s="106">
        <f>'Pque N Mundo II'!G10</f>
        <v>1463</v>
      </c>
      <c r="N38" s="117">
        <f t="shared" si="39"/>
        <v>0.87920673076923073</v>
      </c>
      <c r="O38" s="106">
        <f>'Pque N Mundo II'!H10</f>
        <v>1421</v>
      </c>
      <c r="P38" s="117">
        <f t="shared" si="40"/>
        <v>0.85396634615384615</v>
      </c>
      <c r="Q38" s="686">
        <f t="shared" si="41"/>
        <v>4992</v>
      </c>
      <c r="R38" s="108">
        <f t="shared" si="42"/>
        <v>4094</v>
      </c>
      <c r="S38" s="118">
        <f t="shared" si="43"/>
        <v>0.82011217948717952</v>
      </c>
    </row>
    <row r="39" spans="1:19" hidden="1" x14ac:dyDescent="0.25">
      <c r="A39" s="88" t="s">
        <v>29</v>
      </c>
      <c r="B39" s="89">
        <f>'Pque N Mundo II'!B11</f>
        <v>624</v>
      </c>
      <c r="C39" s="106">
        <f>'Pque N Mundo II'!C11</f>
        <v>604</v>
      </c>
      <c r="D39" s="117">
        <f t="shared" si="34"/>
        <v>0.96794871794871795</v>
      </c>
      <c r="E39" s="106">
        <f>'Pque N Mundo II'!D11</f>
        <v>571</v>
      </c>
      <c r="F39" s="117">
        <f t="shared" si="35"/>
        <v>0.91506410256410253</v>
      </c>
      <c r="G39" s="106">
        <f>'Pque N Mundo II'!E11</f>
        <v>524</v>
      </c>
      <c r="H39" s="117">
        <f t="shared" si="36"/>
        <v>0.83974358974358976</v>
      </c>
      <c r="I39" s="108">
        <f t="shared" si="37"/>
        <v>1699</v>
      </c>
      <c r="J39" s="118">
        <f t="shared" si="38"/>
        <v>0.90758547008547008</v>
      </c>
      <c r="K39" s="106">
        <f>'Pque N Mundo II'!F11</f>
        <v>404</v>
      </c>
      <c r="L39" s="117">
        <f t="shared" si="36"/>
        <v>0.64743589743589747</v>
      </c>
      <c r="M39" s="106">
        <f>'Pque N Mundo II'!G11</f>
        <v>451</v>
      </c>
      <c r="N39" s="117">
        <f t="shared" si="39"/>
        <v>0.72275641025641024</v>
      </c>
      <c r="O39" s="106">
        <f>'Pque N Mundo II'!H11</f>
        <v>561</v>
      </c>
      <c r="P39" s="117">
        <f t="shared" si="40"/>
        <v>0.89903846153846156</v>
      </c>
      <c r="Q39" s="686">
        <f t="shared" si="41"/>
        <v>1872</v>
      </c>
      <c r="R39" s="108">
        <f t="shared" si="42"/>
        <v>1416</v>
      </c>
      <c r="S39" s="118">
        <f t="shared" si="43"/>
        <v>0.75641025641025639</v>
      </c>
    </row>
    <row r="40" spans="1:19" hidden="1" x14ac:dyDescent="0.25">
      <c r="A40" s="88" t="s">
        <v>30</v>
      </c>
      <c r="B40" s="89">
        <f>'Pque N Mundo II'!B12</f>
        <v>384</v>
      </c>
      <c r="C40" s="106">
        <f>'Pque N Mundo II'!C12</f>
        <v>274</v>
      </c>
      <c r="D40" s="117">
        <f t="shared" si="34"/>
        <v>0.71354166666666663</v>
      </c>
      <c r="E40" s="106">
        <f>'Pque N Mundo II'!D12</f>
        <v>284</v>
      </c>
      <c r="F40" s="117">
        <f t="shared" si="35"/>
        <v>0.73958333333333337</v>
      </c>
      <c r="G40" s="106">
        <f>'Pque N Mundo II'!E12</f>
        <v>252</v>
      </c>
      <c r="H40" s="117">
        <f t="shared" si="36"/>
        <v>0.65625</v>
      </c>
      <c r="I40" s="108">
        <f t="shared" si="37"/>
        <v>810</v>
      </c>
      <c r="J40" s="118">
        <f t="shared" si="38"/>
        <v>0.703125</v>
      </c>
      <c r="K40" s="106">
        <f>'Pque N Mundo II'!F12</f>
        <v>157</v>
      </c>
      <c r="L40" s="117">
        <f t="shared" si="36"/>
        <v>0.40885416666666669</v>
      </c>
      <c r="M40" s="106">
        <f>'Pque N Mundo II'!G12</f>
        <v>161</v>
      </c>
      <c r="N40" s="117">
        <f t="shared" si="39"/>
        <v>0.41927083333333331</v>
      </c>
      <c r="O40" s="106">
        <f>'Pque N Mundo II'!H12</f>
        <v>210</v>
      </c>
      <c r="P40" s="117">
        <f t="shared" si="40"/>
        <v>0.546875</v>
      </c>
      <c r="Q40" s="686">
        <f t="shared" si="41"/>
        <v>1152</v>
      </c>
      <c r="R40" s="108">
        <f t="shared" si="42"/>
        <v>528</v>
      </c>
      <c r="S40" s="118">
        <f t="shared" si="43"/>
        <v>0.45833333333333331</v>
      </c>
    </row>
    <row r="41" spans="1:19" hidden="1" x14ac:dyDescent="0.25">
      <c r="A41" s="88" t="s">
        <v>31</v>
      </c>
      <c r="B41" s="89">
        <f>'Pque N Mundo II'!B13</f>
        <v>1344</v>
      </c>
      <c r="C41" s="106">
        <f>'Pque N Mundo II'!C13</f>
        <v>699</v>
      </c>
      <c r="D41" s="117">
        <f t="shared" si="34"/>
        <v>0.5200892857142857</v>
      </c>
      <c r="E41" s="106">
        <f>'Pque N Mundo II'!D13</f>
        <v>813</v>
      </c>
      <c r="F41" s="117">
        <f t="shared" si="35"/>
        <v>0.6049107142857143</v>
      </c>
      <c r="G41" s="106">
        <f>'Pque N Mundo II'!E13</f>
        <v>537</v>
      </c>
      <c r="H41" s="117">
        <f t="shared" si="36"/>
        <v>0.39955357142857145</v>
      </c>
      <c r="I41" s="108">
        <f t="shared" si="37"/>
        <v>2049</v>
      </c>
      <c r="J41" s="118">
        <f t="shared" si="38"/>
        <v>0.50818452380952384</v>
      </c>
      <c r="K41" s="106">
        <f>'Pque N Mundo II'!F13</f>
        <v>250</v>
      </c>
      <c r="L41" s="117">
        <f t="shared" si="36"/>
        <v>0.18601190476190477</v>
      </c>
      <c r="M41" s="106">
        <f>'Pque N Mundo II'!G13</f>
        <v>244</v>
      </c>
      <c r="N41" s="117">
        <f t="shared" si="39"/>
        <v>0.18154761904761904</v>
      </c>
      <c r="O41" s="106">
        <f>'Pque N Mundo II'!H13</f>
        <v>338</v>
      </c>
      <c r="P41" s="117">
        <f t="shared" si="40"/>
        <v>0.25148809523809523</v>
      </c>
      <c r="Q41" s="686">
        <f t="shared" si="41"/>
        <v>4032</v>
      </c>
      <c r="R41" s="108">
        <f t="shared" si="42"/>
        <v>832</v>
      </c>
      <c r="S41" s="118">
        <f t="shared" si="43"/>
        <v>0.20634920634920634</v>
      </c>
    </row>
    <row r="42" spans="1:19" hidden="1" x14ac:dyDescent="0.25">
      <c r="A42" s="88" t="s">
        <v>8</v>
      </c>
      <c r="B42" s="89">
        <f>'Pque N Mundo II'!B14</f>
        <v>192</v>
      </c>
      <c r="C42" s="106">
        <f>'Pque N Mundo II'!C14</f>
        <v>76</v>
      </c>
      <c r="D42" s="117">
        <f t="shared" si="34"/>
        <v>0.39583333333333331</v>
      </c>
      <c r="E42" s="106">
        <f>'Pque N Mundo II'!D14</f>
        <v>146</v>
      </c>
      <c r="F42" s="117">
        <f t="shared" si="35"/>
        <v>0.76041666666666663</v>
      </c>
      <c r="G42" s="106">
        <f>'Pque N Mundo II'!E14</f>
        <v>126</v>
      </c>
      <c r="H42" s="117">
        <f t="shared" si="36"/>
        <v>0.65625</v>
      </c>
      <c r="I42" s="108">
        <f t="shared" si="37"/>
        <v>348</v>
      </c>
      <c r="J42" s="118">
        <f t="shared" si="38"/>
        <v>0.60416666666666663</v>
      </c>
      <c r="K42" s="106">
        <f>'Pque N Mundo II'!F14</f>
        <v>79</v>
      </c>
      <c r="L42" s="117">
        <f t="shared" si="36"/>
        <v>0.41145833333333331</v>
      </c>
      <c r="M42" s="106">
        <f>'Pque N Mundo II'!G14</f>
        <v>92</v>
      </c>
      <c r="N42" s="117">
        <f t="shared" si="39"/>
        <v>0.47916666666666669</v>
      </c>
      <c r="O42" s="106">
        <f>'Pque N Mundo II'!H14</f>
        <v>90</v>
      </c>
      <c r="P42" s="117">
        <f t="shared" si="40"/>
        <v>0.46875</v>
      </c>
      <c r="Q42" s="686">
        <f t="shared" si="41"/>
        <v>576</v>
      </c>
      <c r="R42" s="108">
        <f t="shared" si="42"/>
        <v>261</v>
      </c>
      <c r="S42" s="118">
        <f t="shared" si="43"/>
        <v>0.453125</v>
      </c>
    </row>
    <row r="43" spans="1:19" hidden="1" x14ac:dyDescent="0.25">
      <c r="A43" s="88" t="s">
        <v>9</v>
      </c>
      <c r="B43" s="89">
        <f>'Pque N Mundo II'!B15</f>
        <v>672</v>
      </c>
      <c r="C43" s="106">
        <f>'Pque N Mundo II'!C15</f>
        <v>356</v>
      </c>
      <c r="D43" s="117">
        <f t="shared" si="34"/>
        <v>0.52976190476190477</v>
      </c>
      <c r="E43" s="106">
        <f>'Pque N Mundo II'!D15</f>
        <v>548</v>
      </c>
      <c r="F43" s="117">
        <f t="shared" si="35"/>
        <v>0.81547619047619047</v>
      </c>
      <c r="G43" s="106">
        <f>'Pque N Mundo II'!E15</f>
        <v>380</v>
      </c>
      <c r="H43" s="117">
        <f t="shared" si="36"/>
        <v>0.56547619047619047</v>
      </c>
      <c r="I43" s="108">
        <f t="shared" si="37"/>
        <v>1284</v>
      </c>
      <c r="J43" s="118">
        <f t="shared" si="38"/>
        <v>0.63690476190476186</v>
      </c>
      <c r="K43" s="106">
        <f>'Pque N Mundo II'!F15</f>
        <v>204</v>
      </c>
      <c r="L43" s="117">
        <f t="shared" si="36"/>
        <v>0.30357142857142855</v>
      </c>
      <c r="M43" s="106">
        <f>'Pque N Mundo II'!G15</f>
        <v>209</v>
      </c>
      <c r="N43" s="117">
        <f t="shared" si="39"/>
        <v>0.31101190476190477</v>
      </c>
      <c r="O43" s="106">
        <f>'Pque N Mundo II'!H15</f>
        <v>225</v>
      </c>
      <c r="P43" s="117">
        <f t="shared" si="40"/>
        <v>0.33482142857142855</v>
      </c>
      <c r="Q43" s="686">
        <f t="shared" si="41"/>
        <v>2016</v>
      </c>
      <c r="R43" s="108">
        <f t="shared" si="42"/>
        <v>638</v>
      </c>
      <c r="S43" s="118">
        <f t="shared" si="43"/>
        <v>0.31646825396825395</v>
      </c>
    </row>
    <row r="44" spans="1:19" hidden="1" x14ac:dyDescent="0.25">
      <c r="A44" s="88" t="s">
        <v>10</v>
      </c>
      <c r="B44" s="89">
        <f>'Pque N Mundo II'!B16</f>
        <v>526</v>
      </c>
      <c r="C44" s="106">
        <f>'Pque N Mundo II'!C16</f>
        <v>256</v>
      </c>
      <c r="D44" s="117">
        <f t="shared" si="34"/>
        <v>0.48669201520912547</v>
      </c>
      <c r="E44" s="106">
        <f>'Pque N Mundo II'!D16</f>
        <v>237</v>
      </c>
      <c r="F44" s="117">
        <f t="shared" si="35"/>
        <v>0.45057034220532322</v>
      </c>
      <c r="G44" s="106">
        <f>'Pque N Mundo II'!E16</f>
        <v>439</v>
      </c>
      <c r="H44" s="117">
        <f t="shared" si="36"/>
        <v>0.83460076045627374</v>
      </c>
      <c r="I44" s="108">
        <f t="shared" si="37"/>
        <v>932</v>
      </c>
      <c r="J44" s="118">
        <f t="shared" si="38"/>
        <v>0.59062103929024079</v>
      </c>
      <c r="K44" s="106">
        <f>'Pque N Mundo II'!F16</f>
        <v>215</v>
      </c>
      <c r="L44" s="117">
        <f t="shared" si="36"/>
        <v>0.40874524714828897</v>
      </c>
      <c r="M44" s="106">
        <f>'Pque N Mundo II'!G16</f>
        <v>323</v>
      </c>
      <c r="N44" s="117">
        <f t="shared" si="39"/>
        <v>0.61406844106463876</v>
      </c>
      <c r="O44" s="106">
        <f>'Pque N Mundo II'!H16</f>
        <v>436</v>
      </c>
      <c r="P44" s="117">
        <f t="shared" si="40"/>
        <v>0.82889733840304181</v>
      </c>
      <c r="Q44" s="686">
        <f t="shared" si="41"/>
        <v>1578</v>
      </c>
      <c r="R44" s="108">
        <f t="shared" si="42"/>
        <v>974</v>
      </c>
      <c r="S44" s="118">
        <f t="shared" si="43"/>
        <v>0.61723700887198985</v>
      </c>
    </row>
    <row r="45" spans="1:19" hidden="1" x14ac:dyDescent="0.25">
      <c r="A45" s="88" t="s">
        <v>42</v>
      </c>
      <c r="B45" s="89">
        <f>'Pque N Mundo II'!B17</f>
        <v>263</v>
      </c>
      <c r="C45" s="106">
        <f>'Pque N Mundo II'!C17</f>
        <v>150</v>
      </c>
      <c r="D45" s="117">
        <f t="shared" si="34"/>
        <v>0.57034220532319391</v>
      </c>
      <c r="E45" s="106">
        <f>'Pque N Mundo II'!D17</f>
        <v>193</v>
      </c>
      <c r="F45" s="117">
        <f t="shared" si="35"/>
        <v>0.73384030418250945</v>
      </c>
      <c r="G45" s="106">
        <f>'Pque N Mundo II'!E17</f>
        <v>156</v>
      </c>
      <c r="H45" s="117">
        <f t="shared" si="36"/>
        <v>0.59315589353612164</v>
      </c>
      <c r="I45" s="108">
        <f t="shared" si="37"/>
        <v>499</v>
      </c>
      <c r="J45" s="118">
        <f t="shared" si="38"/>
        <v>0.63244613434727504</v>
      </c>
      <c r="K45" s="106">
        <f>'Pque N Mundo II'!F17</f>
        <v>146</v>
      </c>
      <c r="L45" s="117">
        <f t="shared" si="36"/>
        <v>0.55513307984790872</v>
      </c>
      <c r="M45" s="106">
        <f>'Pque N Mundo II'!G17</f>
        <v>147</v>
      </c>
      <c r="N45" s="117">
        <f t="shared" si="39"/>
        <v>0.55893536121673004</v>
      </c>
      <c r="O45" s="106">
        <f>'Pque N Mundo II'!H17</f>
        <v>145</v>
      </c>
      <c r="P45" s="117">
        <f t="shared" si="40"/>
        <v>0.5513307984790875</v>
      </c>
      <c r="Q45" s="686">
        <f t="shared" si="41"/>
        <v>789</v>
      </c>
      <c r="R45" s="108">
        <f t="shared" si="42"/>
        <v>438</v>
      </c>
      <c r="S45" s="118">
        <f t="shared" si="43"/>
        <v>0.55513307984790872</v>
      </c>
    </row>
    <row r="46" spans="1:19" ht="15.75" hidden="1" thickBot="1" x14ac:dyDescent="0.3">
      <c r="A46" s="110" t="s">
        <v>13</v>
      </c>
      <c r="B46" s="159">
        <f>'Pque N Mundo II'!B19</f>
        <v>526</v>
      </c>
      <c r="C46" s="111">
        <f>'Pque N Mundo II'!C19</f>
        <v>181</v>
      </c>
      <c r="D46" s="121">
        <f t="shared" si="34"/>
        <v>0.344106463878327</v>
      </c>
      <c r="E46" s="111">
        <f>'Pque N Mundo II'!D19</f>
        <v>274</v>
      </c>
      <c r="F46" s="121">
        <f t="shared" si="35"/>
        <v>0.52091254752851712</v>
      </c>
      <c r="G46" s="111">
        <f>'Pque N Mundo II'!E19</f>
        <v>299</v>
      </c>
      <c r="H46" s="121">
        <f t="shared" si="36"/>
        <v>0.5684410646387833</v>
      </c>
      <c r="I46" s="113">
        <f t="shared" si="37"/>
        <v>754</v>
      </c>
      <c r="J46" s="122">
        <f t="shared" si="38"/>
        <v>0.47782002534854245</v>
      </c>
      <c r="K46" s="111">
        <f>'Pque N Mundo II'!F19</f>
        <v>303</v>
      </c>
      <c r="L46" s="121">
        <f t="shared" si="36"/>
        <v>0.57604562737642584</v>
      </c>
      <c r="M46" s="111">
        <f>'Pque N Mundo II'!G19</f>
        <v>332</v>
      </c>
      <c r="N46" s="121">
        <f t="shared" si="39"/>
        <v>0.63117870722433456</v>
      </c>
      <c r="O46" s="111">
        <f>'Pque N Mundo II'!H19</f>
        <v>273</v>
      </c>
      <c r="P46" s="121">
        <f t="shared" si="40"/>
        <v>0.51901140684410652</v>
      </c>
      <c r="Q46" s="687">
        <f t="shared" si="41"/>
        <v>1578</v>
      </c>
      <c r="R46" s="113">
        <f t="shared" ref="R46:R47" si="44">SUM(K46,M46,O46)</f>
        <v>908</v>
      </c>
      <c r="S46" s="122">
        <f t="shared" si="43"/>
        <v>0.5754119138149556</v>
      </c>
    </row>
    <row r="47" spans="1:19" ht="15.75" hidden="1" thickBot="1" x14ac:dyDescent="0.3">
      <c r="A47" s="6" t="s">
        <v>7</v>
      </c>
      <c r="B47" s="216">
        <f>SUM(B37:B46)</f>
        <v>10995</v>
      </c>
      <c r="C47" s="8">
        <f>SUM(C37:C46)</f>
        <v>6896</v>
      </c>
      <c r="D47" s="22">
        <f t="shared" si="34"/>
        <v>0.6271941791723511</v>
      </c>
      <c r="E47" s="8">
        <f>SUM(E37:E46)</f>
        <v>7929</v>
      </c>
      <c r="F47" s="22">
        <f t="shared" si="35"/>
        <v>0.72114597544338332</v>
      </c>
      <c r="G47" s="8">
        <f>SUM(G37:G46)</f>
        <v>8015</v>
      </c>
      <c r="H47" s="22">
        <f t="shared" si="36"/>
        <v>0.72896771259663484</v>
      </c>
      <c r="I47" s="80">
        <f t="shared" si="37"/>
        <v>22840</v>
      </c>
      <c r="J47" s="81">
        <f t="shared" si="38"/>
        <v>0.69243595573745642</v>
      </c>
      <c r="K47" s="8">
        <f>SUM(K37:K46)</f>
        <v>6098</v>
      </c>
      <c r="L47" s="22">
        <f t="shared" si="36"/>
        <v>0.55461573442473855</v>
      </c>
      <c r="M47" s="8">
        <f t="shared" ref="M47" si="45">SUM(M37:M46)</f>
        <v>6370</v>
      </c>
      <c r="N47" s="22">
        <f t="shared" si="39"/>
        <v>0.57935425193269663</v>
      </c>
      <c r="O47" s="8">
        <f t="shared" ref="O47" si="46">SUM(O37:O46)</f>
        <v>6419</v>
      </c>
      <c r="P47" s="22">
        <f t="shared" si="40"/>
        <v>0.58381082310140975</v>
      </c>
      <c r="Q47" s="688">
        <f t="shared" si="41"/>
        <v>32985</v>
      </c>
      <c r="R47" s="80">
        <f t="shared" si="44"/>
        <v>18887</v>
      </c>
      <c r="S47" s="81">
        <f t="shared" ref="S47" si="47">R47/($B47*3)</f>
        <v>0.57259360315294827</v>
      </c>
    </row>
    <row r="48" spans="1:19" hidden="1" x14ac:dyDescent="0.25"/>
    <row r="49" spans="1:19" hidden="1" x14ac:dyDescent="0.25"/>
    <row r="50" spans="1:19" ht="15.75" hidden="1" x14ac:dyDescent="0.25">
      <c r="A50" s="1240" t="s">
        <v>269</v>
      </c>
      <c r="B50" s="1241"/>
      <c r="C50" s="1241"/>
      <c r="D50" s="1241"/>
      <c r="E50" s="1241"/>
      <c r="F50" s="1241"/>
      <c r="G50" s="1241"/>
      <c r="H50" s="1241"/>
      <c r="I50" s="1241"/>
      <c r="J50" s="1241"/>
      <c r="K50" s="1241"/>
      <c r="L50" s="1241"/>
      <c r="M50" s="1241"/>
      <c r="N50" s="1241"/>
      <c r="O50" s="1241"/>
      <c r="P50" s="1241"/>
      <c r="Q50" s="1241"/>
      <c r="R50" s="1241"/>
      <c r="S50" s="1241"/>
    </row>
    <row r="51" spans="1:19" ht="34.5" hidden="1" thickBot="1" x14ac:dyDescent="0.3">
      <c r="A51" s="85" t="s">
        <v>14</v>
      </c>
      <c r="B51" s="155" t="s">
        <v>15</v>
      </c>
      <c r="C51" s="221" t="s">
        <v>2</v>
      </c>
      <c r="D51" s="222" t="s">
        <v>1</v>
      </c>
      <c r="E51" s="221" t="s">
        <v>3</v>
      </c>
      <c r="F51" s="222" t="s">
        <v>1</v>
      </c>
      <c r="G51" s="221" t="s">
        <v>4</v>
      </c>
      <c r="H51" s="222" t="s">
        <v>1</v>
      </c>
      <c r="I51" s="100" t="s">
        <v>197</v>
      </c>
      <c r="J51" s="13" t="s">
        <v>196</v>
      </c>
      <c r="K51" s="221" t="s">
        <v>5</v>
      </c>
      <c r="L51" s="222" t="s">
        <v>1</v>
      </c>
      <c r="M51" s="223" t="s">
        <v>194</v>
      </c>
      <c r="N51" s="224" t="s">
        <v>1</v>
      </c>
      <c r="O51" s="223" t="s">
        <v>195</v>
      </c>
      <c r="P51" s="224" t="s">
        <v>1</v>
      </c>
      <c r="Q51" s="569" t="s">
        <v>361</v>
      </c>
      <c r="R51" s="100" t="s">
        <v>197</v>
      </c>
      <c r="S51" s="13" t="s">
        <v>196</v>
      </c>
    </row>
    <row r="52" spans="1:19" ht="15.75" hidden="1" thickTop="1" x14ac:dyDescent="0.25">
      <c r="A52" s="88" t="s">
        <v>8</v>
      </c>
      <c r="B52" s="87">
        <f>'AMA_UBS J Brasil'!B14</f>
        <v>384</v>
      </c>
      <c r="C52" s="105">
        <f>'AMA_UBS J Brasil'!C14</f>
        <v>264</v>
      </c>
      <c r="D52" s="19">
        <f t="shared" ref="D52:D58" si="48">C52/$B52</f>
        <v>0.6875</v>
      </c>
      <c r="E52" s="105">
        <f>'AMA_UBS J Brasil'!D14</f>
        <v>302</v>
      </c>
      <c r="F52" s="19">
        <f t="shared" ref="F52:F58" si="49">E52/$B52</f>
        <v>0.78645833333333337</v>
      </c>
      <c r="G52" s="105">
        <f>'AMA_UBS J Brasil'!E14</f>
        <v>347</v>
      </c>
      <c r="H52" s="19">
        <f t="shared" ref="H52:L58" si="50">G52/$B52</f>
        <v>0.90364583333333337</v>
      </c>
      <c r="I52" s="77">
        <f t="shared" ref="I52:I58" si="51">SUM(C52,E52,G52)</f>
        <v>913</v>
      </c>
      <c r="J52" s="116">
        <f t="shared" ref="J52:J58" si="52">((I52/Q52))</f>
        <v>0.79253472222222221</v>
      </c>
      <c r="K52" s="105">
        <f>'AMA_UBS J Brasil'!F14</f>
        <v>197</v>
      </c>
      <c r="L52" s="19">
        <f t="shared" si="50"/>
        <v>0.51302083333333337</v>
      </c>
      <c r="M52" s="105">
        <f>'AMA_UBS J Brasil'!G14</f>
        <v>183</v>
      </c>
      <c r="N52" s="19">
        <f t="shared" ref="N52:N58" si="53">M52/$B52</f>
        <v>0.4765625</v>
      </c>
      <c r="O52" s="105">
        <f>'AMA_UBS J Brasil'!H14</f>
        <v>182</v>
      </c>
      <c r="P52" s="19">
        <f t="shared" ref="P52:P58" si="54">O52/$B52</f>
        <v>0.47395833333333331</v>
      </c>
      <c r="Q52" s="685">
        <f t="shared" ref="Q52:Q58" si="55">B52*3</f>
        <v>1152</v>
      </c>
      <c r="R52" s="77">
        <f t="shared" ref="R52:R58" si="56">SUM(K52,M52,O52)</f>
        <v>562</v>
      </c>
      <c r="S52" s="116">
        <f t="shared" ref="S52:S58" si="57">R52/($B52*3)</f>
        <v>0.48784722222222221</v>
      </c>
    </row>
    <row r="53" spans="1:19" hidden="1" x14ac:dyDescent="0.25">
      <c r="A53" s="88" t="s">
        <v>9</v>
      </c>
      <c r="B53" s="89">
        <f>'AMA_UBS J Brasil'!B15</f>
        <v>1344</v>
      </c>
      <c r="C53" s="106">
        <f>'AMA_UBS J Brasil'!C15</f>
        <v>691</v>
      </c>
      <c r="D53" s="117">
        <f t="shared" si="48"/>
        <v>0.51413690476190477</v>
      </c>
      <c r="E53" s="106">
        <f>'AMA_UBS J Brasil'!D15</f>
        <v>762</v>
      </c>
      <c r="F53" s="117">
        <f t="shared" si="49"/>
        <v>0.5669642857142857</v>
      </c>
      <c r="G53" s="106">
        <f>'AMA_UBS J Brasil'!E15</f>
        <v>743</v>
      </c>
      <c r="H53" s="117">
        <f t="shared" si="50"/>
        <v>0.55282738095238093</v>
      </c>
      <c r="I53" s="108">
        <f t="shared" si="51"/>
        <v>2196</v>
      </c>
      <c r="J53" s="118">
        <f t="shared" si="52"/>
        <v>0.5446428571428571</v>
      </c>
      <c r="K53" s="106">
        <f>'AMA_UBS J Brasil'!F15</f>
        <v>366</v>
      </c>
      <c r="L53" s="117">
        <f t="shared" si="50"/>
        <v>0.27232142857142855</v>
      </c>
      <c r="M53" s="106">
        <f>'AMA_UBS J Brasil'!G15</f>
        <v>240</v>
      </c>
      <c r="N53" s="117">
        <f t="shared" si="53"/>
        <v>0.17857142857142858</v>
      </c>
      <c r="O53" s="106">
        <f>'AMA_UBS J Brasil'!H15</f>
        <v>161</v>
      </c>
      <c r="P53" s="117">
        <f t="shared" si="54"/>
        <v>0.11979166666666667</v>
      </c>
      <c r="Q53" s="686">
        <f t="shared" si="55"/>
        <v>4032</v>
      </c>
      <c r="R53" s="108">
        <f t="shared" si="56"/>
        <v>767</v>
      </c>
      <c r="S53" s="118">
        <f t="shared" si="57"/>
        <v>0.19022817460317459</v>
      </c>
    </row>
    <row r="54" spans="1:19" hidden="1" x14ac:dyDescent="0.25">
      <c r="A54" s="88" t="s">
        <v>10</v>
      </c>
      <c r="B54" s="89">
        <f>'AMA_UBS J Brasil'!B16</f>
        <v>789</v>
      </c>
      <c r="C54" s="106">
        <f>'AMA_UBS J Brasil'!C16</f>
        <v>525</v>
      </c>
      <c r="D54" s="117">
        <f t="shared" si="48"/>
        <v>0.66539923954372626</v>
      </c>
      <c r="E54" s="106">
        <f>'AMA_UBS J Brasil'!D16</f>
        <v>542</v>
      </c>
      <c r="F54" s="117">
        <f t="shared" si="49"/>
        <v>0.68694550063371351</v>
      </c>
      <c r="G54" s="106">
        <f>'AMA_UBS J Brasil'!E16</f>
        <v>701</v>
      </c>
      <c r="H54" s="117">
        <f t="shared" si="50"/>
        <v>0.88846641318124209</v>
      </c>
      <c r="I54" s="108">
        <f t="shared" si="51"/>
        <v>1768</v>
      </c>
      <c r="J54" s="118">
        <f t="shared" si="52"/>
        <v>0.74693705111956066</v>
      </c>
      <c r="K54" s="106">
        <f>'AMA_UBS J Brasil'!F16</f>
        <v>814</v>
      </c>
      <c r="L54" s="117">
        <f t="shared" si="50"/>
        <v>1.0316856780735109</v>
      </c>
      <c r="M54" s="106">
        <f>'AMA_UBS J Brasil'!G16</f>
        <v>826</v>
      </c>
      <c r="N54" s="117">
        <f t="shared" si="53"/>
        <v>1.0468948035487959</v>
      </c>
      <c r="O54" s="106">
        <f>'AMA_UBS J Brasil'!H16</f>
        <v>729</v>
      </c>
      <c r="P54" s="117">
        <f t="shared" si="54"/>
        <v>0.92395437262357416</v>
      </c>
      <c r="Q54" s="686">
        <f t="shared" si="55"/>
        <v>2367</v>
      </c>
      <c r="R54" s="108">
        <f t="shared" si="56"/>
        <v>2369</v>
      </c>
      <c r="S54" s="118">
        <f t="shared" si="57"/>
        <v>1.0008449514152937</v>
      </c>
    </row>
    <row r="55" spans="1:19" hidden="1" x14ac:dyDescent="0.25">
      <c r="A55" s="88" t="s">
        <v>42</v>
      </c>
      <c r="B55" s="89">
        <f>'AMA_UBS J Brasil'!B18</f>
        <v>789</v>
      </c>
      <c r="C55" s="106">
        <f>'AMA_UBS J Brasil'!C18</f>
        <v>285</v>
      </c>
      <c r="D55" s="117">
        <f t="shared" si="48"/>
        <v>0.36121673003802279</v>
      </c>
      <c r="E55" s="106">
        <f>'AMA_UBS J Brasil'!D18</f>
        <v>360</v>
      </c>
      <c r="F55" s="117">
        <f t="shared" si="49"/>
        <v>0.45627376425855515</v>
      </c>
      <c r="G55" s="106">
        <f>'AMA_UBS J Brasil'!E18</f>
        <v>293</v>
      </c>
      <c r="H55" s="117">
        <f t="shared" si="50"/>
        <v>0.37135614702154623</v>
      </c>
      <c r="I55" s="108">
        <f t="shared" si="51"/>
        <v>938</v>
      </c>
      <c r="J55" s="118">
        <f t="shared" si="52"/>
        <v>0.39628221377270806</v>
      </c>
      <c r="K55" s="106">
        <f>'AMA_UBS J Brasil'!F18</f>
        <v>196</v>
      </c>
      <c r="L55" s="117">
        <f t="shared" si="50"/>
        <v>0.24841571609632446</v>
      </c>
      <c r="M55" s="106">
        <f>'AMA_UBS J Brasil'!G18</f>
        <v>269</v>
      </c>
      <c r="N55" s="117">
        <f t="shared" si="53"/>
        <v>0.34093789607097591</v>
      </c>
      <c r="O55" s="106">
        <f>'AMA_UBS J Brasil'!H18</f>
        <v>345</v>
      </c>
      <c r="P55" s="117">
        <f t="shared" si="54"/>
        <v>0.43726235741444869</v>
      </c>
      <c r="Q55" s="686">
        <f t="shared" si="55"/>
        <v>2367</v>
      </c>
      <c r="R55" s="108">
        <f t="shared" si="56"/>
        <v>810</v>
      </c>
      <c r="S55" s="118">
        <f t="shared" si="57"/>
        <v>0.34220532319391633</v>
      </c>
    </row>
    <row r="56" spans="1:19" hidden="1" x14ac:dyDescent="0.25">
      <c r="A56" s="88" t="s">
        <v>12</v>
      </c>
      <c r="B56" s="89">
        <f>'AMA_UBS J Brasil'!B20</f>
        <v>125</v>
      </c>
      <c r="C56" s="106">
        <f>'AMA_UBS J Brasil'!C20</f>
        <v>182</v>
      </c>
      <c r="D56" s="117">
        <f t="shared" si="48"/>
        <v>1.456</v>
      </c>
      <c r="E56" s="106">
        <f>'AMA_UBS J Brasil'!D20</f>
        <v>152</v>
      </c>
      <c r="F56" s="117">
        <f t="shared" si="49"/>
        <v>1.216</v>
      </c>
      <c r="G56" s="106">
        <f>'AMA_UBS J Brasil'!E20</f>
        <v>129</v>
      </c>
      <c r="H56" s="117">
        <f t="shared" si="50"/>
        <v>1.032</v>
      </c>
      <c r="I56" s="108">
        <f t="shared" si="51"/>
        <v>463</v>
      </c>
      <c r="J56" s="118">
        <f t="shared" si="52"/>
        <v>1.2346666666666666</v>
      </c>
      <c r="K56" s="106">
        <f>'AMA_UBS J Brasil'!F20</f>
        <v>160</v>
      </c>
      <c r="L56" s="117">
        <f t="shared" si="50"/>
        <v>1.28</v>
      </c>
      <c r="M56" s="106">
        <f>'AMA_UBS J Brasil'!G20</f>
        <v>114</v>
      </c>
      <c r="N56" s="117">
        <f t="shared" si="53"/>
        <v>0.91200000000000003</v>
      </c>
      <c r="O56" s="106">
        <f>'AMA_UBS J Brasil'!H20</f>
        <v>173</v>
      </c>
      <c r="P56" s="117">
        <f t="shared" si="54"/>
        <v>1.3839999999999999</v>
      </c>
      <c r="Q56" s="686">
        <f t="shared" si="55"/>
        <v>375</v>
      </c>
      <c r="R56" s="108">
        <f t="shared" si="56"/>
        <v>447</v>
      </c>
      <c r="S56" s="118">
        <f t="shared" si="57"/>
        <v>1.1919999999999999</v>
      </c>
    </row>
    <row r="57" spans="1:19" ht="15.75" hidden="1" thickBot="1" x14ac:dyDescent="0.3">
      <c r="A57" s="110" t="s">
        <v>13</v>
      </c>
      <c r="B57" s="159">
        <f>'AMA_UBS J Brasil'!B21</f>
        <v>789</v>
      </c>
      <c r="C57" s="111">
        <f>'AMA_UBS J Brasil'!C21</f>
        <v>578</v>
      </c>
      <c r="D57" s="121">
        <f t="shared" si="48"/>
        <v>0.73257287705956908</v>
      </c>
      <c r="E57" s="111">
        <f>'AMA_UBS J Brasil'!D21</f>
        <v>601</v>
      </c>
      <c r="F57" s="121">
        <f t="shared" si="49"/>
        <v>0.76172370088719898</v>
      </c>
      <c r="G57" s="111">
        <f>'AMA_UBS J Brasil'!E21</f>
        <v>583</v>
      </c>
      <c r="H57" s="121">
        <f t="shared" si="50"/>
        <v>0.73891001267427125</v>
      </c>
      <c r="I57" s="113">
        <f t="shared" si="51"/>
        <v>1762</v>
      </c>
      <c r="J57" s="122">
        <f t="shared" si="52"/>
        <v>0.74440219687367981</v>
      </c>
      <c r="K57" s="111">
        <f>'AMA_UBS J Brasil'!F21</f>
        <v>379</v>
      </c>
      <c r="L57" s="121">
        <f t="shared" si="50"/>
        <v>0.4803548795944233</v>
      </c>
      <c r="M57" s="111">
        <f>'AMA_UBS J Brasil'!G21</f>
        <v>380</v>
      </c>
      <c r="N57" s="121">
        <f t="shared" si="53"/>
        <v>0.48162230671736372</v>
      </c>
      <c r="O57" s="111">
        <f>'AMA_UBS J Brasil'!H21</f>
        <v>469</v>
      </c>
      <c r="P57" s="121">
        <f t="shared" si="54"/>
        <v>0.59442332065906212</v>
      </c>
      <c r="Q57" s="687">
        <f t="shared" si="55"/>
        <v>2367</v>
      </c>
      <c r="R57" s="113">
        <f t="shared" si="56"/>
        <v>1228</v>
      </c>
      <c r="S57" s="122">
        <f t="shared" si="57"/>
        <v>0.51880016899028303</v>
      </c>
    </row>
    <row r="58" spans="1:19" ht="15.75" hidden="1" thickBot="1" x14ac:dyDescent="0.3">
      <c r="A58" s="6" t="s">
        <v>7</v>
      </c>
      <c r="B58" s="216">
        <f>SUM(B52:B57)</f>
        <v>4220</v>
      </c>
      <c r="C58" s="8">
        <f>SUM(C52:C57)</f>
        <v>2525</v>
      </c>
      <c r="D58" s="22">
        <f t="shared" si="48"/>
        <v>0.59834123222748814</v>
      </c>
      <c r="E58" s="8">
        <f>SUM(E52:E57)</f>
        <v>2719</v>
      </c>
      <c r="F58" s="22">
        <f t="shared" si="49"/>
        <v>0.64431279620853077</v>
      </c>
      <c r="G58" s="8">
        <f>SUM(G52:G57)</f>
        <v>2796</v>
      </c>
      <c r="H58" s="22">
        <f t="shared" si="50"/>
        <v>0.6625592417061611</v>
      </c>
      <c r="I58" s="80">
        <f t="shared" si="51"/>
        <v>8040</v>
      </c>
      <c r="J58" s="81">
        <f t="shared" si="52"/>
        <v>0.63507109004739337</v>
      </c>
      <c r="K58" s="8">
        <f>SUM(K52:K57)</f>
        <v>2112</v>
      </c>
      <c r="L58" s="22">
        <f t="shared" si="50"/>
        <v>0.50047393364928905</v>
      </c>
      <c r="M58" s="8">
        <f t="shared" ref="M58" si="58">SUM(M52:M57)</f>
        <v>2012</v>
      </c>
      <c r="N58" s="22">
        <f t="shared" si="53"/>
        <v>0.47677725118483411</v>
      </c>
      <c r="O58" s="8">
        <f t="shared" ref="O58" si="59">SUM(O52:O57)</f>
        <v>2059</v>
      </c>
      <c r="P58" s="22">
        <f t="shared" si="54"/>
        <v>0.48791469194312798</v>
      </c>
      <c r="Q58" s="688">
        <f t="shared" si="55"/>
        <v>12660</v>
      </c>
      <c r="R58" s="80">
        <f t="shared" si="56"/>
        <v>6183</v>
      </c>
      <c r="S58" s="81">
        <f t="shared" si="57"/>
        <v>0.48838862559241708</v>
      </c>
    </row>
    <row r="59" spans="1:19" hidden="1" x14ac:dyDescent="0.25"/>
    <row r="60" spans="1:19" ht="15.75" hidden="1" x14ac:dyDescent="0.25">
      <c r="A60" s="1240" t="s">
        <v>271</v>
      </c>
      <c r="B60" s="1241"/>
      <c r="C60" s="1241"/>
      <c r="D60" s="1241"/>
      <c r="E60" s="1241"/>
      <c r="F60" s="1241"/>
      <c r="G60" s="1241"/>
      <c r="H60" s="1241"/>
      <c r="I60" s="1241"/>
      <c r="J60" s="1241"/>
      <c r="K60" s="1241"/>
      <c r="L60" s="1241"/>
      <c r="M60" s="1241"/>
      <c r="N60" s="1241"/>
      <c r="O60" s="1241"/>
      <c r="P60" s="1241"/>
      <c r="Q60" s="1241"/>
      <c r="R60" s="1241"/>
      <c r="S60" s="1241"/>
    </row>
    <row r="61" spans="1:19" ht="34.5" hidden="1" thickBot="1" x14ac:dyDescent="0.3">
      <c r="A61" s="85" t="s">
        <v>14</v>
      </c>
      <c r="B61" s="155" t="s">
        <v>15</v>
      </c>
      <c r="C61" s="221" t="s">
        <v>2</v>
      </c>
      <c r="D61" s="222" t="s">
        <v>1</v>
      </c>
      <c r="E61" s="221" t="s">
        <v>3</v>
      </c>
      <c r="F61" s="222" t="s">
        <v>1</v>
      </c>
      <c r="G61" s="221" t="s">
        <v>4</v>
      </c>
      <c r="H61" s="222" t="s">
        <v>1</v>
      </c>
      <c r="I61" s="100" t="s">
        <v>197</v>
      </c>
      <c r="J61" s="13" t="s">
        <v>196</v>
      </c>
      <c r="K61" s="221" t="s">
        <v>5</v>
      </c>
      <c r="L61" s="222" t="s">
        <v>1</v>
      </c>
      <c r="M61" s="223" t="s">
        <v>194</v>
      </c>
      <c r="N61" s="224" t="s">
        <v>1</v>
      </c>
      <c r="O61" s="223" t="s">
        <v>195</v>
      </c>
      <c r="P61" s="224" t="s">
        <v>1</v>
      </c>
      <c r="Q61" s="569" t="s">
        <v>361</v>
      </c>
      <c r="R61" s="100" t="s">
        <v>197</v>
      </c>
      <c r="S61" s="13" t="s">
        <v>196</v>
      </c>
    </row>
    <row r="62" spans="1:19" ht="15.75" hidden="1" thickTop="1" x14ac:dyDescent="0.25">
      <c r="A62" s="88" t="s">
        <v>10</v>
      </c>
      <c r="B62" s="89">
        <f>'AMA_UBS V Guilherme'!B11</f>
        <v>658</v>
      </c>
      <c r="C62" s="106">
        <f>'AMA_UBS V Guilherme'!C11</f>
        <v>464</v>
      </c>
      <c r="D62" s="117">
        <f t="shared" ref="D62:D66" si="60">C62/$B62</f>
        <v>0.70516717325227962</v>
      </c>
      <c r="E62" s="106">
        <f>'AMA_UBS V Guilherme'!D11</f>
        <v>529</v>
      </c>
      <c r="F62" s="117">
        <f t="shared" ref="F62:F66" si="61">E62/$B62</f>
        <v>0.80395136778115506</v>
      </c>
      <c r="G62" s="106">
        <f>'AMA_UBS V Guilherme'!E11</f>
        <v>491</v>
      </c>
      <c r="H62" s="117">
        <f t="shared" ref="H62:L66" si="62">G62/$B62</f>
        <v>0.74620060790273557</v>
      </c>
      <c r="I62" s="108">
        <f t="shared" ref="I62:I66" si="63">SUM(C62,E62,G62)</f>
        <v>1484</v>
      </c>
      <c r="J62" s="118">
        <f t="shared" ref="J62:J66" si="64">((I62/Q62))</f>
        <v>0.75177304964539005</v>
      </c>
      <c r="K62" s="106">
        <f>'AMA_UBS V Guilherme'!F11</f>
        <v>453</v>
      </c>
      <c r="L62" s="117">
        <f t="shared" si="62"/>
        <v>0.68844984802431608</v>
      </c>
      <c r="M62" s="106">
        <f>'AMA_UBS V Guilherme'!G11</f>
        <v>474</v>
      </c>
      <c r="N62" s="117">
        <f t="shared" ref="N62:N66" si="65">M62/$B62</f>
        <v>0.72036474164133735</v>
      </c>
      <c r="O62" s="106">
        <f>'AMA_UBS V Guilherme'!H11</f>
        <v>374</v>
      </c>
      <c r="P62" s="117">
        <f t="shared" ref="P62:P66" si="66">O62/$B62</f>
        <v>0.56838905775075987</v>
      </c>
      <c r="Q62" s="686">
        <f>B62*3</f>
        <v>1974</v>
      </c>
      <c r="R62" s="108">
        <f t="shared" ref="R62:R66" si="67">SUM(K62,M62,O62)</f>
        <v>1301</v>
      </c>
      <c r="S62" s="118">
        <f>R62/($B62*3)</f>
        <v>0.65906788247213777</v>
      </c>
    </row>
    <row r="63" spans="1:19" hidden="1" x14ac:dyDescent="0.25">
      <c r="A63" s="88" t="s">
        <v>42</v>
      </c>
      <c r="B63" s="89">
        <f>'AMA_UBS V Guilherme'!B13</f>
        <v>526</v>
      </c>
      <c r="C63" s="106">
        <f>'AMA_UBS V Guilherme'!C13</f>
        <v>194</v>
      </c>
      <c r="D63" s="117">
        <f>C63/$B63</f>
        <v>0.36882129277566539</v>
      </c>
      <c r="E63" s="106">
        <f>'AMA_UBS V Guilherme'!D13</f>
        <v>237</v>
      </c>
      <c r="F63" s="117">
        <f>E63/$B63</f>
        <v>0.45057034220532322</v>
      </c>
      <c r="G63" s="106">
        <f>'AMA_UBS V Guilherme'!E13</f>
        <v>74</v>
      </c>
      <c r="H63" s="117">
        <f>G63/$B63</f>
        <v>0.14068441064638784</v>
      </c>
      <c r="I63" s="108">
        <f t="shared" si="63"/>
        <v>505</v>
      </c>
      <c r="J63" s="118">
        <f t="shared" si="64"/>
        <v>0.32002534854245879</v>
      </c>
      <c r="K63" s="106">
        <f>'AMA_UBS V Guilherme'!F13</f>
        <v>154</v>
      </c>
      <c r="L63" s="117">
        <f>K63/$B63</f>
        <v>0.29277566539923955</v>
      </c>
      <c r="M63" s="106">
        <f>'AMA_UBS V Guilherme'!G13</f>
        <v>290</v>
      </c>
      <c r="N63" s="117">
        <f t="shared" si="65"/>
        <v>0.5513307984790875</v>
      </c>
      <c r="O63" s="106">
        <f>'AMA_UBS V Guilherme'!H13</f>
        <v>259</v>
      </c>
      <c r="P63" s="117">
        <f t="shared" si="66"/>
        <v>0.4923954372623574</v>
      </c>
      <c r="Q63" s="686">
        <f>B63*3</f>
        <v>1578</v>
      </c>
      <c r="R63" s="108">
        <f t="shared" si="67"/>
        <v>703</v>
      </c>
      <c r="S63" s="118">
        <f>R63/($B63*3)</f>
        <v>0.44550063371356147</v>
      </c>
    </row>
    <row r="64" spans="1:19" hidden="1" x14ac:dyDescent="0.25">
      <c r="A64" s="88" t="s">
        <v>12</v>
      </c>
      <c r="B64" s="89">
        <f>'AMA_UBS V Guilherme'!B15</f>
        <v>125</v>
      </c>
      <c r="C64" s="106">
        <f>'AMA_UBS V Guilherme'!C15</f>
        <v>46</v>
      </c>
      <c r="D64" s="117">
        <f t="shared" si="60"/>
        <v>0.36799999999999999</v>
      </c>
      <c r="E64" s="106">
        <f>'AMA_UBS V Guilherme'!D15</f>
        <v>131</v>
      </c>
      <c r="F64" s="117">
        <f t="shared" si="61"/>
        <v>1.048</v>
      </c>
      <c r="G64" s="106">
        <f>'AMA_UBS V Guilherme'!E15</f>
        <v>147</v>
      </c>
      <c r="H64" s="117">
        <f t="shared" si="62"/>
        <v>1.1759999999999999</v>
      </c>
      <c r="I64" s="108">
        <f t="shared" si="63"/>
        <v>324</v>
      </c>
      <c r="J64" s="118">
        <f t="shared" si="64"/>
        <v>0.86399999999999999</v>
      </c>
      <c r="K64" s="106">
        <f>'AMA_UBS V Guilherme'!F15</f>
        <v>93</v>
      </c>
      <c r="L64" s="117">
        <f t="shared" si="62"/>
        <v>0.74399999999999999</v>
      </c>
      <c r="M64" s="106">
        <f>'AMA_UBS V Guilherme'!G15</f>
        <v>136</v>
      </c>
      <c r="N64" s="117">
        <f t="shared" si="65"/>
        <v>1.0880000000000001</v>
      </c>
      <c r="O64" s="106">
        <f>'AMA_UBS V Guilherme'!H15</f>
        <v>151</v>
      </c>
      <c r="P64" s="117">
        <f t="shared" si="66"/>
        <v>1.208</v>
      </c>
      <c r="Q64" s="686">
        <f>B64*3</f>
        <v>375</v>
      </c>
      <c r="R64" s="108">
        <f t="shared" si="67"/>
        <v>380</v>
      </c>
      <c r="S64" s="118">
        <f>R64/($B64*3)</f>
        <v>1.0133333333333334</v>
      </c>
    </row>
    <row r="65" spans="1:19" ht="15.75" hidden="1" thickBot="1" x14ac:dyDescent="0.3">
      <c r="A65" s="110" t="s">
        <v>13</v>
      </c>
      <c r="B65" s="159">
        <f>'AMA_UBS V Guilherme'!B16</f>
        <v>552</v>
      </c>
      <c r="C65" s="111">
        <f>'AMA_UBS V Guilherme'!C16</f>
        <v>347</v>
      </c>
      <c r="D65" s="121">
        <f t="shared" si="60"/>
        <v>0.62862318840579712</v>
      </c>
      <c r="E65" s="111">
        <f>'AMA_UBS V Guilherme'!D16</f>
        <v>316</v>
      </c>
      <c r="F65" s="121">
        <f t="shared" si="61"/>
        <v>0.57246376811594202</v>
      </c>
      <c r="G65" s="111">
        <f>'AMA_UBS V Guilherme'!E16</f>
        <v>277</v>
      </c>
      <c r="H65" s="121">
        <f t="shared" si="62"/>
        <v>0.50181159420289856</v>
      </c>
      <c r="I65" s="113">
        <f t="shared" si="63"/>
        <v>940</v>
      </c>
      <c r="J65" s="122">
        <f t="shared" si="64"/>
        <v>0.56763285024154586</v>
      </c>
      <c r="K65" s="111">
        <f>'AMA_UBS V Guilherme'!F16</f>
        <v>159</v>
      </c>
      <c r="L65" s="121">
        <f t="shared" si="62"/>
        <v>0.28804347826086957</v>
      </c>
      <c r="M65" s="111">
        <f>'AMA_UBS V Guilherme'!G16</f>
        <v>297</v>
      </c>
      <c r="N65" s="121">
        <f t="shared" si="65"/>
        <v>0.53804347826086951</v>
      </c>
      <c r="O65" s="111">
        <f>'AMA_UBS V Guilherme'!H16</f>
        <v>335</v>
      </c>
      <c r="P65" s="121">
        <f t="shared" si="66"/>
        <v>0.60688405797101452</v>
      </c>
      <c r="Q65" s="687">
        <f>B65*3</f>
        <v>1656</v>
      </c>
      <c r="R65" s="113">
        <f t="shared" si="67"/>
        <v>791</v>
      </c>
      <c r="S65" s="122">
        <f>R65/($B65*3)</f>
        <v>0.47765700483091789</v>
      </c>
    </row>
    <row r="66" spans="1:19" ht="15.75" hidden="1" thickBot="1" x14ac:dyDescent="0.3">
      <c r="A66" s="6" t="s">
        <v>7</v>
      </c>
      <c r="B66" s="216">
        <f>SUM(B62:B65)</f>
        <v>1861</v>
      </c>
      <c r="C66" s="8">
        <f>SUM(C62:C65)</f>
        <v>1051</v>
      </c>
      <c r="D66" s="22">
        <f t="shared" si="60"/>
        <v>0.56475013433637833</v>
      </c>
      <c r="E66" s="8">
        <f>SUM(E62:E65)</f>
        <v>1213</v>
      </c>
      <c r="F66" s="22">
        <f t="shared" si="61"/>
        <v>0.65180010746910266</v>
      </c>
      <c r="G66" s="8">
        <f>SUM(G62:G65)</f>
        <v>989</v>
      </c>
      <c r="H66" s="22">
        <f t="shared" si="62"/>
        <v>0.53143471252015051</v>
      </c>
      <c r="I66" s="80">
        <f t="shared" si="63"/>
        <v>3253</v>
      </c>
      <c r="J66" s="81">
        <f t="shared" si="64"/>
        <v>0.58266165144187709</v>
      </c>
      <c r="K66" s="8">
        <f>SUM(K62:K65)</f>
        <v>859</v>
      </c>
      <c r="L66" s="22">
        <f t="shared" si="62"/>
        <v>0.46157979580870501</v>
      </c>
      <c r="M66" s="8">
        <f t="shared" ref="M66" si="68">SUM(M62:M65)</f>
        <v>1197</v>
      </c>
      <c r="N66" s="22">
        <f t="shared" si="65"/>
        <v>0.64320257925846325</v>
      </c>
      <c r="O66" s="8">
        <f t="shared" ref="O66" si="69">SUM(O62:O65)</f>
        <v>1119</v>
      </c>
      <c r="P66" s="22">
        <f t="shared" si="66"/>
        <v>0.6012896292315959</v>
      </c>
      <c r="Q66" s="688">
        <f t="shared" ref="Q66" si="70">B66*3</f>
        <v>5583</v>
      </c>
      <c r="R66" s="80">
        <f t="shared" si="67"/>
        <v>3175</v>
      </c>
      <c r="S66" s="81">
        <f>R66/($B66*3)</f>
        <v>0.56869066809958801</v>
      </c>
    </row>
    <row r="67" spans="1:19" hidden="1" x14ac:dyDescent="0.25"/>
    <row r="68" spans="1:19" ht="15.75" hidden="1" x14ac:dyDescent="0.25">
      <c r="A68" s="1240" t="s">
        <v>273</v>
      </c>
      <c r="B68" s="1241"/>
      <c r="C68" s="1241"/>
      <c r="D68" s="1241"/>
      <c r="E68" s="1241"/>
      <c r="F68" s="1241"/>
      <c r="G68" s="1241"/>
      <c r="H68" s="1241"/>
      <c r="I68" s="1241"/>
      <c r="J68" s="1241"/>
      <c r="K68" s="1241"/>
      <c r="L68" s="1241"/>
      <c r="M68" s="1241"/>
      <c r="N68" s="1241"/>
      <c r="O68" s="1241"/>
      <c r="P68" s="1241"/>
      <c r="Q68" s="1241"/>
      <c r="R68" s="1241"/>
      <c r="S68" s="1241"/>
    </row>
    <row r="69" spans="1:19" ht="34.5" hidden="1" thickBot="1" x14ac:dyDescent="0.3">
      <c r="A69" s="85" t="s">
        <v>14</v>
      </c>
      <c r="B69" s="155" t="s">
        <v>15</v>
      </c>
      <c r="C69" s="221" t="s">
        <v>2</v>
      </c>
      <c r="D69" s="222" t="s">
        <v>1</v>
      </c>
      <c r="E69" s="221" t="s">
        <v>3</v>
      </c>
      <c r="F69" s="222" t="s">
        <v>1</v>
      </c>
      <c r="G69" s="221" t="s">
        <v>4</v>
      </c>
      <c r="H69" s="222" t="s">
        <v>1</v>
      </c>
      <c r="I69" s="100" t="s">
        <v>197</v>
      </c>
      <c r="J69" s="13" t="s">
        <v>196</v>
      </c>
      <c r="K69" s="221" t="s">
        <v>5</v>
      </c>
      <c r="L69" s="222" t="s">
        <v>1</v>
      </c>
      <c r="M69" s="223" t="s">
        <v>194</v>
      </c>
      <c r="N69" s="224" t="s">
        <v>1</v>
      </c>
      <c r="O69" s="223" t="s">
        <v>195</v>
      </c>
      <c r="P69" s="224" t="s">
        <v>1</v>
      </c>
      <c r="Q69" s="569" t="s">
        <v>361</v>
      </c>
      <c r="R69" s="100" t="s">
        <v>197</v>
      </c>
      <c r="S69" s="13" t="s">
        <v>196</v>
      </c>
    </row>
    <row r="70" spans="1:19" ht="15.75" hidden="1" thickTop="1" x14ac:dyDescent="0.25">
      <c r="A70" s="27" t="s">
        <v>52</v>
      </c>
      <c r="B70" s="87">
        <f>'CEO II V EDE'!B9</f>
        <v>120</v>
      </c>
      <c r="C70" s="105">
        <f>'CEO II V EDE'!C9</f>
        <v>54</v>
      </c>
      <c r="D70" s="19">
        <f t="shared" ref="D70:D78" si="71">C70/$B70</f>
        <v>0.45</v>
      </c>
      <c r="E70" s="105">
        <f>'CEO II V EDE'!D9</f>
        <v>98</v>
      </c>
      <c r="F70" s="19">
        <f>E70/$B70</f>
        <v>0.81666666666666665</v>
      </c>
      <c r="G70" s="105">
        <f>'CEO II V EDE'!E9</f>
        <v>167</v>
      </c>
      <c r="H70" s="19">
        <f>G70/$B70</f>
        <v>1.3916666666666666</v>
      </c>
      <c r="I70" s="77">
        <f t="shared" ref="I70:I78" si="72">SUM(C70,E70,G70)</f>
        <v>319</v>
      </c>
      <c r="J70" s="116">
        <f t="shared" ref="J70:J78" si="73">((I70/Q70))</f>
        <v>0.88611111111111107</v>
      </c>
      <c r="K70" s="105">
        <f>'CEO II V EDE'!F9</f>
        <v>59</v>
      </c>
      <c r="L70" s="19">
        <f>K70/$B70</f>
        <v>0.49166666666666664</v>
      </c>
      <c r="M70" s="105">
        <f>'CEO II V EDE'!G9</f>
        <v>160</v>
      </c>
      <c r="N70" s="19">
        <f t="shared" ref="N70" si="74">M70/$B70</f>
        <v>1.3333333333333333</v>
      </c>
      <c r="O70" s="105">
        <f>'CEO II V EDE'!H9</f>
        <v>159</v>
      </c>
      <c r="P70" s="19">
        <f t="shared" ref="P70" si="75">O70/$B70</f>
        <v>1.325</v>
      </c>
      <c r="Q70" s="685">
        <f t="shared" ref="Q70:Q78" si="76">B70*3</f>
        <v>360</v>
      </c>
      <c r="R70" s="77">
        <f t="shared" ref="R70:R78" si="77">SUM(K70,M70,O70)</f>
        <v>378</v>
      </c>
      <c r="S70" s="116">
        <f t="shared" ref="S70:S78" si="78">R70/($B70*3)</f>
        <v>1.05</v>
      </c>
    </row>
    <row r="71" spans="1:19" hidden="1" x14ac:dyDescent="0.25">
      <c r="A71" s="119" t="s">
        <v>53</v>
      </c>
      <c r="B71" s="160" t="str">
        <f>'CEO II V EDE'!B10</f>
        <v>S/ meta</v>
      </c>
      <c r="C71" s="106">
        <f>'CEO II V EDE'!C10</f>
        <v>26</v>
      </c>
      <c r="D71" s="19" t="s">
        <v>190</v>
      </c>
      <c r="E71" s="106">
        <f>'CEO II V EDE'!D10</f>
        <v>42</v>
      </c>
      <c r="F71" s="19" t="s">
        <v>190</v>
      </c>
      <c r="G71" s="106">
        <f>'CEO II V EDE'!E10</f>
        <v>56</v>
      </c>
      <c r="H71" s="19" t="s">
        <v>190</v>
      </c>
      <c r="I71" s="108">
        <f t="shared" si="72"/>
        <v>124</v>
      </c>
      <c r="J71" s="116" t="e">
        <f t="shared" si="73"/>
        <v>#VALUE!</v>
      </c>
      <c r="K71" s="106">
        <f>'CEO II V EDE'!F10</f>
        <v>23</v>
      </c>
      <c r="L71" s="19" t="s">
        <v>190</v>
      </c>
      <c r="M71" s="106">
        <f>'CEO II V EDE'!G10</f>
        <v>42</v>
      </c>
      <c r="N71" s="19" t="s">
        <v>190</v>
      </c>
      <c r="O71" s="106">
        <f>'CEO II V EDE'!H10</f>
        <v>52</v>
      </c>
      <c r="P71" s="19" t="s">
        <v>190</v>
      </c>
      <c r="Q71" s="686" t="e">
        <f t="shared" si="76"/>
        <v>#VALUE!</v>
      </c>
      <c r="R71" s="108">
        <f t="shared" si="77"/>
        <v>117</v>
      </c>
      <c r="S71" s="116" t="e">
        <f>R71/($B71*3)</f>
        <v>#VALUE!</v>
      </c>
    </row>
    <row r="72" spans="1:19" hidden="1" x14ac:dyDescent="0.25">
      <c r="A72" s="119" t="s">
        <v>54</v>
      </c>
      <c r="B72" s="89">
        <f>'CEO II V EDE'!B11</f>
        <v>80</v>
      </c>
      <c r="C72" s="106">
        <f>'CEO II V EDE'!C11</f>
        <v>37</v>
      </c>
      <c r="D72" s="19">
        <f t="shared" si="71"/>
        <v>0.46250000000000002</v>
      </c>
      <c r="E72" s="106">
        <f>'CEO II V EDE'!D11</f>
        <v>87</v>
      </c>
      <c r="F72" s="19">
        <f t="shared" ref="F72:F78" si="79">E72/$B72</f>
        <v>1.0874999999999999</v>
      </c>
      <c r="G72" s="106">
        <f>'CEO II V EDE'!E11</f>
        <v>72</v>
      </c>
      <c r="H72" s="19">
        <f t="shared" ref="H72:L78" si="80">G72/$B72</f>
        <v>0.9</v>
      </c>
      <c r="I72" s="108">
        <f t="shared" si="72"/>
        <v>196</v>
      </c>
      <c r="J72" s="116">
        <f t="shared" si="73"/>
        <v>0.81666666666666665</v>
      </c>
      <c r="K72" s="106">
        <f>'CEO II V EDE'!F11</f>
        <v>63</v>
      </c>
      <c r="L72" s="19">
        <f t="shared" si="80"/>
        <v>0.78749999999999998</v>
      </c>
      <c r="M72" s="106">
        <f>'CEO II V EDE'!G11</f>
        <v>45</v>
      </c>
      <c r="N72" s="19">
        <f t="shared" ref="N72:N78" si="81">M72/$B72</f>
        <v>0.5625</v>
      </c>
      <c r="O72" s="106">
        <f>'CEO II V EDE'!H11</f>
        <v>103</v>
      </c>
      <c r="P72" s="19">
        <f t="shared" ref="P72:P78" si="82">O72/$B72</f>
        <v>1.2875000000000001</v>
      </c>
      <c r="Q72" s="686">
        <f t="shared" si="76"/>
        <v>240</v>
      </c>
      <c r="R72" s="108">
        <f t="shared" si="77"/>
        <v>211</v>
      </c>
      <c r="S72" s="116">
        <f>R72/($B72*3)</f>
        <v>0.87916666666666665</v>
      </c>
    </row>
    <row r="73" spans="1:19" hidden="1" x14ac:dyDescent="0.25">
      <c r="A73" s="119" t="s">
        <v>55</v>
      </c>
      <c r="B73" s="89">
        <f>'CEO II V EDE'!B12</f>
        <v>120</v>
      </c>
      <c r="C73" s="106">
        <f>'CEO II V EDE'!C12</f>
        <v>14</v>
      </c>
      <c r="D73" s="19">
        <f t="shared" si="71"/>
        <v>0.11666666666666667</v>
      </c>
      <c r="E73" s="106">
        <f>'CEO II V EDE'!D12</f>
        <v>12</v>
      </c>
      <c r="F73" s="19">
        <f t="shared" si="79"/>
        <v>0.1</v>
      </c>
      <c r="G73" s="106">
        <f>'CEO II V EDE'!E12</f>
        <v>19</v>
      </c>
      <c r="H73" s="19">
        <f t="shared" si="80"/>
        <v>0.15833333333333333</v>
      </c>
      <c r="I73" s="108">
        <f t="shared" si="72"/>
        <v>45</v>
      </c>
      <c r="J73" s="116">
        <f t="shared" si="73"/>
        <v>0.125</v>
      </c>
      <c r="K73" s="106">
        <f>'CEO II V EDE'!F12</f>
        <v>3</v>
      </c>
      <c r="L73" s="19">
        <f t="shared" si="80"/>
        <v>2.5000000000000001E-2</v>
      </c>
      <c r="M73" s="106">
        <f>'CEO II V EDE'!G12</f>
        <v>28</v>
      </c>
      <c r="N73" s="19">
        <f t="shared" si="81"/>
        <v>0.23333333333333334</v>
      </c>
      <c r="O73" s="106">
        <f>'CEO II V EDE'!H12</f>
        <v>31</v>
      </c>
      <c r="P73" s="19">
        <f t="shared" si="82"/>
        <v>0.25833333333333336</v>
      </c>
      <c r="Q73" s="686">
        <f t="shared" si="76"/>
        <v>360</v>
      </c>
      <c r="R73" s="108">
        <f t="shared" si="77"/>
        <v>62</v>
      </c>
      <c r="S73" s="116">
        <f>R73/($B73*3)</f>
        <v>0.17222222222222222</v>
      </c>
    </row>
    <row r="74" spans="1:19" hidden="1" x14ac:dyDescent="0.25">
      <c r="A74" s="119" t="s">
        <v>56</v>
      </c>
      <c r="B74" s="89">
        <f>'CEO II V EDE'!B13</f>
        <v>80</v>
      </c>
      <c r="C74" s="106">
        <f>'CEO II V EDE'!C13</f>
        <v>147</v>
      </c>
      <c r="D74" s="19">
        <f t="shared" si="71"/>
        <v>1.8374999999999999</v>
      </c>
      <c r="E74" s="106">
        <f>'CEO II V EDE'!D13</f>
        <v>107</v>
      </c>
      <c r="F74" s="19">
        <f t="shared" si="79"/>
        <v>1.3374999999999999</v>
      </c>
      <c r="G74" s="106">
        <f>'CEO II V EDE'!E13</f>
        <v>89</v>
      </c>
      <c r="H74" s="19">
        <f t="shared" si="80"/>
        <v>1.1125</v>
      </c>
      <c r="I74" s="108">
        <f t="shared" si="72"/>
        <v>343</v>
      </c>
      <c r="J74" s="116">
        <f t="shared" si="73"/>
        <v>1.4291666666666667</v>
      </c>
      <c r="K74" s="106">
        <f>'CEO II V EDE'!F13</f>
        <v>71</v>
      </c>
      <c r="L74" s="19">
        <f t="shared" si="80"/>
        <v>0.88749999999999996</v>
      </c>
      <c r="M74" s="106">
        <f>'CEO II V EDE'!G13</f>
        <v>144</v>
      </c>
      <c r="N74" s="19">
        <f t="shared" si="81"/>
        <v>1.8</v>
      </c>
      <c r="O74" s="106">
        <f>'CEO II V EDE'!H13</f>
        <v>116</v>
      </c>
      <c r="P74" s="19">
        <f t="shared" si="82"/>
        <v>1.45</v>
      </c>
      <c r="Q74" s="686">
        <f t="shared" si="76"/>
        <v>240</v>
      </c>
      <c r="R74" s="108">
        <f t="shared" si="77"/>
        <v>331</v>
      </c>
      <c r="S74" s="116">
        <f>R74/($B74*3)</f>
        <v>1.3791666666666667</v>
      </c>
    </row>
    <row r="75" spans="1:19" hidden="1" x14ac:dyDescent="0.25">
      <c r="A75" s="161" t="s">
        <v>57</v>
      </c>
      <c r="B75" s="89">
        <f>'CEO II V EDE'!B14</f>
        <v>360</v>
      </c>
      <c r="C75" s="106">
        <f>'CEO II V EDE'!C14</f>
        <v>152</v>
      </c>
      <c r="D75" s="19">
        <f t="shared" si="71"/>
        <v>0.42222222222222222</v>
      </c>
      <c r="E75" s="106">
        <f>'CEO II V EDE'!D14</f>
        <v>228</v>
      </c>
      <c r="F75" s="19">
        <f t="shared" si="79"/>
        <v>0.6333333333333333</v>
      </c>
      <c r="G75" s="106">
        <f>'CEO II V EDE'!E14</f>
        <v>357</v>
      </c>
      <c r="H75" s="19">
        <f t="shared" si="80"/>
        <v>0.9916666666666667</v>
      </c>
      <c r="I75" s="108">
        <f t="shared" si="72"/>
        <v>737</v>
      </c>
      <c r="J75" s="116">
        <f t="shared" si="73"/>
        <v>0.68240740740740746</v>
      </c>
      <c r="K75" s="106">
        <f>'CEO II V EDE'!F14</f>
        <v>129</v>
      </c>
      <c r="L75" s="19">
        <f t="shared" si="80"/>
        <v>0.35833333333333334</v>
      </c>
      <c r="M75" s="106">
        <f>'CEO II V EDE'!G14</f>
        <v>230</v>
      </c>
      <c r="N75" s="19">
        <f t="shared" si="81"/>
        <v>0.63888888888888884</v>
      </c>
      <c r="O75" s="106">
        <f>'CEO II V EDE'!H14</f>
        <v>218</v>
      </c>
      <c r="P75" s="19">
        <f t="shared" si="82"/>
        <v>0.60555555555555551</v>
      </c>
      <c r="Q75" s="686">
        <f t="shared" si="76"/>
        <v>1080</v>
      </c>
      <c r="R75" s="108">
        <f t="shared" si="77"/>
        <v>577</v>
      </c>
      <c r="S75" s="116">
        <f t="shared" si="78"/>
        <v>0.53425925925925921</v>
      </c>
    </row>
    <row r="76" spans="1:19" ht="24" hidden="1" x14ac:dyDescent="0.25">
      <c r="A76" s="161" t="s">
        <v>58</v>
      </c>
      <c r="B76" s="89">
        <f>'CEO II V EDE'!B15</f>
        <v>320</v>
      </c>
      <c r="C76" s="106">
        <f>'CEO II V EDE'!C15</f>
        <v>143</v>
      </c>
      <c r="D76" s="19">
        <f t="shared" si="71"/>
        <v>0.44687500000000002</v>
      </c>
      <c r="E76" s="106">
        <f>'CEO II V EDE'!D15</f>
        <v>353</v>
      </c>
      <c r="F76" s="19">
        <f t="shared" si="79"/>
        <v>1.1031249999999999</v>
      </c>
      <c r="G76" s="106">
        <f>'CEO II V EDE'!E15</f>
        <v>269</v>
      </c>
      <c r="H76" s="19">
        <f t="shared" si="80"/>
        <v>0.84062499999999996</v>
      </c>
      <c r="I76" s="108">
        <f t="shared" si="72"/>
        <v>765</v>
      </c>
      <c r="J76" s="116">
        <f t="shared" si="73"/>
        <v>0.796875</v>
      </c>
      <c r="K76" s="106">
        <f>'CEO II V EDE'!F15</f>
        <v>144</v>
      </c>
      <c r="L76" s="19">
        <f t="shared" si="80"/>
        <v>0.45</v>
      </c>
      <c r="M76" s="106">
        <f>'CEO II V EDE'!G15</f>
        <v>180</v>
      </c>
      <c r="N76" s="19">
        <f t="shared" si="81"/>
        <v>0.5625</v>
      </c>
      <c r="O76" s="106">
        <f>'CEO II V EDE'!H15</f>
        <v>187</v>
      </c>
      <c r="P76" s="19">
        <f t="shared" si="82"/>
        <v>0.58437499999999998</v>
      </c>
      <c r="Q76" s="686">
        <f t="shared" si="76"/>
        <v>960</v>
      </c>
      <c r="R76" s="108">
        <f t="shared" si="77"/>
        <v>511</v>
      </c>
      <c r="S76" s="116">
        <f t="shared" si="78"/>
        <v>0.53229166666666672</v>
      </c>
    </row>
    <row r="77" spans="1:19" ht="24.75" hidden="1" thickBot="1" x14ac:dyDescent="0.3">
      <c r="A77" s="120" t="s">
        <v>59</v>
      </c>
      <c r="B77" s="159">
        <f>'CEO II V EDE'!B16</f>
        <v>40</v>
      </c>
      <c r="C77" s="111">
        <f>'CEO II V EDE'!C16</f>
        <v>31</v>
      </c>
      <c r="D77" s="121">
        <f t="shared" si="71"/>
        <v>0.77500000000000002</v>
      </c>
      <c r="E77" s="111">
        <f>'CEO II V EDE'!D16</f>
        <v>67</v>
      </c>
      <c r="F77" s="121">
        <f t="shared" si="79"/>
        <v>1.675</v>
      </c>
      <c r="G77" s="111">
        <f>'CEO II V EDE'!E16</f>
        <v>119</v>
      </c>
      <c r="H77" s="121">
        <f t="shared" si="80"/>
        <v>2.9750000000000001</v>
      </c>
      <c r="I77" s="113">
        <f t="shared" si="72"/>
        <v>217</v>
      </c>
      <c r="J77" s="122">
        <f t="shared" si="73"/>
        <v>1.8083333333333333</v>
      </c>
      <c r="K77" s="111">
        <f>'CEO II V EDE'!F16</f>
        <v>19</v>
      </c>
      <c r="L77" s="121">
        <f t="shared" si="80"/>
        <v>0.47499999999999998</v>
      </c>
      <c r="M77" s="111">
        <f>'CEO II V EDE'!G16</f>
        <v>52</v>
      </c>
      <c r="N77" s="121">
        <f t="shared" si="81"/>
        <v>1.3</v>
      </c>
      <c r="O77" s="111">
        <f>'CEO II V EDE'!H16</f>
        <v>58</v>
      </c>
      <c r="P77" s="121">
        <f t="shared" si="82"/>
        <v>1.45</v>
      </c>
      <c r="Q77" s="687">
        <f t="shared" si="76"/>
        <v>120</v>
      </c>
      <c r="R77" s="113">
        <f t="shared" si="77"/>
        <v>129</v>
      </c>
      <c r="S77" s="122">
        <f t="shared" si="78"/>
        <v>1.075</v>
      </c>
    </row>
    <row r="78" spans="1:19" ht="15.75" hidden="1" thickBot="1" x14ac:dyDescent="0.3">
      <c r="A78" s="6" t="s">
        <v>7</v>
      </c>
      <c r="B78" s="216">
        <f>SUM(B70:B77)</f>
        <v>1120</v>
      </c>
      <c r="C78" s="8">
        <f>SUM(C70:C77)</f>
        <v>604</v>
      </c>
      <c r="D78" s="22">
        <f t="shared" si="71"/>
        <v>0.53928571428571426</v>
      </c>
      <c r="E78" s="8">
        <f>SUM(E70:E77)</f>
        <v>994</v>
      </c>
      <c r="F78" s="22">
        <f t="shared" si="79"/>
        <v>0.88749999999999996</v>
      </c>
      <c r="G78" s="8">
        <f>SUM(G70:G77)</f>
        <v>1148</v>
      </c>
      <c r="H78" s="22">
        <f t="shared" si="80"/>
        <v>1.0249999999999999</v>
      </c>
      <c r="I78" s="80">
        <f t="shared" si="72"/>
        <v>2746</v>
      </c>
      <c r="J78" s="81">
        <f t="shared" si="73"/>
        <v>0.81726190476190474</v>
      </c>
      <c r="K78" s="8">
        <f>SUM(K70:K77)</f>
        <v>511</v>
      </c>
      <c r="L78" s="22">
        <f t="shared" si="80"/>
        <v>0.45624999999999999</v>
      </c>
      <c r="M78" s="8">
        <f t="shared" ref="M78" si="83">SUM(M70:M77)</f>
        <v>881</v>
      </c>
      <c r="N78" s="22">
        <f t="shared" si="81"/>
        <v>0.78660714285714284</v>
      </c>
      <c r="O78" s="8">
        <f t="shared" ref="O78" si="84">SUM(O70:O77)</f>
        <v>924</v>
      </c>
      <c r="P78" s="22">
        <f t="shared" si="82"/>
        <v>0.82499999999999996</v>
      </c>
      <c r="Q78" s="688">
        <f t="shared" si="76"/>
        <v>3360</v>
      </c>
      <c r="R78" s="80">
        <f t="shared" si="77"/>
        <v>2316</v>
      </c>
      <c r="S78" s="81">
        <f t="shared" si="78"/>
        <v>0.68928571428571428</v>
      </c>
    </row>
    <row r="79" spans="1:19" hidden="1" x14ac:dyDescent="0.25"/>
    <row r="80" spans="1:19" ht="15.75" hidden="1" x14ac:dyDescent="0.25">
      <c r="A80" s="1240" t="s">
        <v>275</v>
      </c>
      <c r="B80" s="1241"/>
      <c r="C80" s="1241"/>
      <c r="D80" s="1241"/>
      <c r="E80" s="1241"/>
      <c r="F80" s="1241"/>
      <c r="G80" s="1241"/>
      <c r="H80" s="1241"/>
      <c r="I80" s="1241"/>
      <c r="J80" s="1241"/>
      <c r="K80" s="1241"/>
      <c r="L80" s="1241"/>
      <c r="M80" s="1241"/>
      <c r="N80" s="1241"/>
      <c r="O80" s="1241"/>
      <c r="P80" s="1241"/>
      <c r="Q80" s="1241"/>
      <c r="R80" s="1241"/>
      <c r="S80" s="1241"/>
    </row>
    <row r="81" spans="1:19" ht="34.5" hidden="1" thickBot="1" x14ac:dyDescent="0.3">
      <c r="A81" s="85" t="s">
        <v>14</v>
      </c>
      <c r="B81" s="155" t="s">
        <v>15</v>
      </c>
      <c r="C81" s="221" t="s">
        <v>2</v>
      </c>
      <c r="D81" s="222" t="s">
        <v>1</v>
      </c>
      <c r="E81" s="221" t="s">
        <v>3</v>
      </c>
      <c r="F81" s="222" t="s">
        <v>1</v>
      </c>
      <c r="G81" s="221" t="s">
        <v>4</v>
      </c>
      <c r="H81" s="222" t="s">
        <v>1</v>
      </c>
      <c r="I81" s="100" t="s">
        <v>197</v>
      </c>
      <c r="J81" s="13" t="s">
        <v>196</v>
      </c>
      <c r="K81" s="221" t="s">
        <v>5</v>
      </c>
      <c r="L81" s="222" t="s">
        <v>1</v>
      </c>
      <c r="M81" s="223" t="s">
        <v>194</v>
      </c>
      <c r="N81" s="224" t="s">
        <v>1</v>
      </c>
      <c r="O81" s="223" t="s">
        <v>195</v>
      </c>
      <c r="P81" s="224" t="s">
        <v>1</v>
      </c>
      <c r="Q81" s="569" t="s">
        <v>361</v>
      </c>
      <c r="R81" s="100" t="s">
        <v>197</v>
      </c>
      <c r="S81" s="13" t="s">
        <v>196</v>
      </c>
    </row>
    <row r="82" spans="1:19" ht="15.75" hidden="1" thickTop="1" x14ac:dyDescent="0.25">
      <c r="A82" s="88" t="s">
        <v>8</v>
      </c>
      <c r="B82" s="87">
        <f>'AMA_UBS V Medeiros'!B9</f>
        <v>576</v>
      </c>
      <c r="C82" s="105">
        <f>'AMA_UBS V Medeiros'!C9</f>
        <v>438</v>
      </c>
      <c r="D82" s="19">
        <f t="shared" ref="D82:D88" si="85">C82/$B82</f>
        <v>0.76041666666666663</v>
      </c>
      <c r="E82" s="105">
        <f>'AMA_UBS V Medeiros'!D9</f>
        <v>387</v>
      </c>
      <c r="F82" s="19">
        <f t="shared" ref="F82:F88" si="86">E82/$B82</f>
        <v>0.671875</v>
      </c>
      <c r="G82" s="105">
        <f>'AMA_UBS V Medeiros'!E9</f>
        <v>351</v>
      </c>
      <c r="H82" s="19">
        <f t="shared" ref="H82:L88" si="87">G82/$B82</f>
        <v>0.609375</v>
      </c>
      <c r="I82" s="77">
        <f t="shared" ref="I82:I88" si="88">SUM(C82,E82,G82)</f>
        <v>1176</v>
      </c>
      <c r="J82" s="116">
        <f t="shared" ref="J82:J88" si="89">((I82/Q82))</f>
        <v>0.68055555555555558</v>
      </c>
      <c r="K82" s="105">
        <f>'AMA_UBS V Medeiros'!F9</f>
        <v>198</v>
      </c>
      <c r="L82" s="19">
        <f t="shared" si="87"/>
        <v>0.34375</v>
      </c>
      <c r="M82" s="105">
        <f>'AMA_UBS V Medeiros'!G9</f>
        <v>186</v>
      </c>
      <c r="N82" s="19">
        <f t="shared" ref="N82:N88" si="90">M82/$B82</f>
        <v>0.32291666666666669</v>
      </c>
      <c r="O82" s="105">
        <f>'AMA_UBS V Medeiros'!H9</f>
        <v>201</v>
      </c>
      <c r="P82" s="19">
        <f t="shared" ref="P82:P88" si="91">O82/$B82</f>
        <v>0.34895833333333331</v>
      </c>
      <c r="Q82" s="685">
        <f t="shared" ref="Q82:Q88" si="92">B82*3</f>
        <v>1728</v>
      </c>
      <c r="R82" s="77">
        <f t="shared" ref="R82:R88" si="93">SUM(K82,M82,O82)</f>
        <v>585</v>
      </c>
      <c r="S82" s="116">
        <f t="shared" ref="S82:S88" si="94">R82/($B82*3)</f>
        <v>0.33854166666666669</v>
      </c>
    </row>
    <row r="83" spans="1:19" hidden="1" x14ac:dyDescent="0.25">
      <c r="A83" s="88" t="s">
        <v>9</v>
      </c>
      <c r="B83" s="89">
        <f>'AMA_UBS V Medeiros'!B10</f>
        <v>2016</v>
      </c>
      <c r="C83" s="106">
        <f>'AMA_UBS V Medeiros'!C10</f>
        <v>875</v>
      </c>
      <c r="D83" s="117">
        <f t="shared" si="85"/>
        <v>0.43402777777777779</v>
      </c>
      <c r="E83" s="106">
        <f>'AMA_UBS V Medeiros'!D10</f>
        <v>704</v>
      </c>
      <c r="F83" s="117">
        <f t="shared" si="86"/>
        <v>0.34920634920634919</v>
      </c>
      <c r="G83" s="106">
        <f>'AMA_UBS V Medeiros'!E10</f>
        <v>614</v>
      </c>
      <c r="H83" s="117">
        <f t="shared" si="87"/>
        <v>0.30456349206349204</v>
      </c>
      <c r="I83" s="108">
        <f t="shared" si="88"/>
        <v>2193</v>
      </c>
      <c r="J83" s="118">
        <f t="shared" si="89"/>
        <v>0.36259920634920634</v>
      </c>
      <c r="K83" s="106">
        <f>'AMA_UBS V Medeiros'!F10</f>
        <v>200</v>
      </c>
      <c r="L83" s="117">
        <f t="shared" si="87"/>
        <v>9.9206349206349201E-2</v>
      </c>
      <c r="M83" s="106">
        <f>'AMA_UBS V Medeiros'!G10</f>
        <v>196</v>
      </c>
      <c r="N83" s="117">
        <f t="shared" si="90"/>
        <v>9.7222222222222224E-2</v>
      </c>
      <c r="O83" s="106">
        <f>'AMA_UBS V Medeiros'!H10</f>
        <v>228</v>
      </c>
      <c r="P83" s="117">
        <f t="shared" si="91"/>
        <v>0.1130952380952381</v>
      </c>
      <c r="Q83" s="686">
        <f t="shared" si="92"/>
        <v>6048</v>
      </c>
      <c r="R83" s="108">
        <f t="shared" si="93"/>
        <v>624</v>
      </c>
      <c r="S83" s="118">
        <f t="shared" si="94"/>
        <v>0.10317460317460317</v>
      </c>
    </row>
    <row r="84" spans="1:19" hidden="1" x14ac:dyDescent="0.25">
      <c r="A84" s="88" t="s">
        <v>10</v>
      </c>
      <c r="B84" s="89">
        <f>'AMA_UBS V Medeiros'!B11</f>
        <v>1315</v>
      </c>
      <c r="C84" s="106">
        <f>'AMA_UBS V Medeiros'!C11</f>
        <v>925</v>
      </c>
      <c r="D84" s="117">
        <f t="shared" si="85"/>
        <v>0.70342205323193918</v>
      </c>
      <c r="E84" s="106">
        <f>'AMA_UBS V Medeiros'!D11</f>
        <v>1080</v>
      </c>
      <c r="F84" s="117">
        <f t="shared" si="86"/>
        <v>0.82129277566539927</v>
      </c>
      <c r="G84" s="106">
        <f>'AMA_UBS V Medeiros'!E11</f>
        <v>1196</v>
      </c>
      <c r="H84" s="117">
        <f t="shared" si="87"/>
        <v>0.90950570342205328</v>
      </c>
      <c r="I84" s="108">
        <f t="shared" si="88"/>
        <v>3201</v>
      </c>
      <c r="J84" s="118">
        <f t="shared" si="89"/>
        <v>0.81140684410646391</v>
      </c>
      <c r="K84" s="106">
        <f>'AMA_UBS V Medeiros'!F11</f>
        <v>1128</v>
      </c>
      <c r="L84" s="117">
        <f t="shared" si="87"/>
        <v>0.85779467680608368</v>
      </c>
      <c r="M84" s="106">
        <f>'AMA_UBS V Medeiros'!G11</f>
        <v>1173</v>
      </c>
      <c r="N84" s="117">
        <f t="shared" si="90"/>
        <v>0.89201520912547527</v>
      </c>
      <c r="O84" s="106">
        <f>'AMA_UBS V Medeiros'!H11</f>
        <v>1161</v>
      </c>
      <c r="P84" s="117">
        <f t="shared" si="91"/>
        <v>0.88288973384030422</v>
      </c>
      <c r="Q84" s="686">
        <f t="shared" si="92"/>
        <v>3945</v>
      </c>
      <c r="R84" s="108">
        <f t="shared" si="93"/>
        <v>3462</v>
      </c>
      <c r="S84" s="118">
        <f t="shared" si="94"/>
        <v>0.87756653992395439</v>
      </c>
    </row>
    <row r="85" spans="1:19" hidden="1" x14ac:dyDescent="0.25">
      <c r="A85" s="88" t="s">
        <v>11</v>
      </c>
      <c r="B85" s="89">
        <f>'AMA_UBS V Medeiros'!B13</f>
        <v>526</v>
      </c>
      <c r="C85" s="106">
        <f>'AMA_UBS V Medeiros'!C13</f>
        <v>314</v>
      </c>
      <c r="D85" s="117">
        <f t="shared" si="85"/>
        <v>0.59695817490494296</v>
      </c>
      <c r="E85" s="106">
        <f>'AMA_UBS V Medeiros'!D13</f>
        <v>336</v>
      </c>
      <c r="F85" s="117">
        <f t="shared" si="86"/>
        <v>0.63878326996197721</v>
      </c>
      <c r="G85" s="106">
        <f>'AMA_UBS V Medeiros'!E13</f>
        <v>508</v>
      </c>
      <c r="H85" s="117">
        <f t="shared" si="87"/>
        <v>0.96577946768060841</v>
      </c>
      <c r="I85" s="108">
        <f t="shared" si="88"/>
        <v>1158</v>
      </c>
      <c r="J85" s="118">
        <f t="shared" si="89"/>
        <v>0.73384030418250945</v>
      </c>
      <c r="K85" s="106">
        <f>'AMA_UBS V Medeiros'!F13</f>
        <v>334</v>
      </c>
      <c r="L85" s="117">
        <f t="shared" si="87"/>
        <v>0.63498098859315588</v>
      </c>
      <c r="M85" s="106">
        <f>'AMA_UBS V Medeiros'!G13</f>
        <v>411</v>
      </c>
      <c r="N85" s="117">
        <f t="shared" si="90"/>
        <v>0.78136882129277563</v>
      </c>
      <c r="O85" s="106">
        <f>'AMA_UBS V Medeiros'!H13</f>
        <v>418</v>
      </c>
      <c r="P85" s="117">
        <f t="shared" si="91"/>
        <v>0.79467680608365021</v>
      </c>
      <c r="Q85" s="686">
        <f t="shared" si="92"/>
        <v>1578</v>
      </c>
      <c r="R85" s="108">
        <f t="shared" si="93"/>
        <v>1163</v>
      </c>
      <c r="S85" s="118">
        <f t="shared" si="94"/>
        <v>0.73700887198986054</v>
      </c>
    </row>
    <row r="86" spans="1:19" hidden="1" x14ac:dyDescent="0.25">
      <c r="A86" s="88" t="s">
        <v>12</v>
      </c>
      <c r="B86" s="89">
        <f>'AMA_UBS V Medeiros'!B15</f>
        <v>125</v>
      </c>
      <c r="C86" s="106">
        <f>'AMA_UBS V Medeiros'!C15</f>
        <v>243</v>
      </c>
      <c r="D86" s="117">
        <f t="shared" si="85"/>
        <v>1.944</v>
      </c>
      <c r="E86" s="106">
        <f>'AMA_UBS V Medeiros'!D15</f>
        <v>198</v>
      </c>
      <c r="F86" s="117">
        <f t="shared" si="86"/>
        <v>1.5840000000000001</v>
      </c>
      <c r="G86" s="106">
        <f>'AMA_UBS V Medeiros'!E15</f>
        <v>191</v>
      </c>
      <c r="H86" s="117">
        <f t="shared" si="87"/>
        <v>1.528</v>
      </c>
      <c r="I86" s="108">
        <f t="shared" si="88"/>
        <v>632</v>
      </c>
      <c r="J86" s="118">
        <f t="shared" si="89"/>
        <v>1.6853333333333333</v>
      </c>
      <c r="K86" s="106">
        <f>'AMA_UBS V Medeiros'!F15</f>
        <v>118</v>
      </c>
      <c r="L86" s="117">
        <f t="shared" si="87"/>
        <v>0.94399999999999995</v>
      </c>
      <c r="M86" s="106">
        <f>'AMA_UBS V Medeiros'!G15</f>
        <v>159</v>
      </c>
      <c r="N86" s="117">
        <f t="shared" si="90"/>
        <v>1.272</v>
      </c>
      <c r="O86" s="106">
        <f>'AMA_UBS V Medeiros'!H15</f>
        <v>218</v>
      </c>
      <c r="P86" s="117">
        <f t="shared" si="91"/>
        <v>1.744</v>
      </c>
      <c r="Q86" s="686">
        <f t="shared" si="92"/>
        <v>375</v>
      </c>
      <c r="R86" s="108">
        <f t="shared" si="93"/>
        <v>495</v>
      </c>
      <c r="S86" s="118">
        <f t="shared" si="94"/>
        <v>1.32</v>
      </c>
    </row>
    <row r="87" spans="1:19" ht="15.75" hidden="1" thickBot="1" x14ac:dyDescent="0.3">
      <c r="A87" s="110" t="s">
        <v>13</v>
      </c>
      <c r="B87" s="159">
        <f>'AMA_UBS V Medeiros'!B16</f>
        <v>659</v>
      </c>
      <c r="C87" s="111">
        <f>'AMA_UBS V Medeiros'!C16</f>
        <v>374</v>
      </c>
      <c r="D87" s="121">
        <f t="shared" si="85"/>
        <v>0.56752655538694996</v>
      </c>
      <c r="E87" s="111">
        <f>'AMA_UBS V Medeiros'!D16</f>
        <v>403</v>
      </c>
      <c r="F87" s="121">
        <f t="shared" si="86"/>
        <v>0.61153262518968132</v>
      </c>
      <c r="G87" s="111">
        <f>'AMA_UBS V Medeiros'!E16</f>
        <v>571</v>
      </c>
      <c r="H87" s="121">
        <f t="shared" si="87"/>
        <v>0.866464339908953</v>
      </c>
      <c r="I87" s="113">
        <f t="shared" si="88"/>
        <v>1348</v>
      </c>
      <c r="J87" s="122">
        <f t="shared" si="89"/>
        <v>0.68184117349519469</v>
      </c>
      <c r="K87" s="111">
        <f>'AMA_UBS V Medeiros'!F16</f>
        <v>404</v>
      </c>
      <c r="L87" s="121">
        <f t="shared" si="87"/>
        <v>0.61305007587253413</v>
      </c>
      <c r="M87" s="111">
        <f>'AMA_UBS V Medeiros'!G16</f>
        <v>446</v>
      </c>
      <c r="N87" s="121">
        <f t="shared" si="90"/>
        <v>0.67678300455235207</v>
      </c>
      <c r="O87" s="111">
        <f>'AMA_UBS V Medeiros'!H16</f>
        <v>464</v>
      </c>
      <c r="P87" s="121">
        <f t="shared" si="91"/>
        <v>0.70409711684370258</v>
      </c>
      <c r="Q87" s="687">
        <f t="shared" si="92"/>
        <v>1977</v>
      </c>
      <c r="R87" s="113">
        <f t="shared" si="93"/>
        <v>1314</v>
      </c>
      <c r="S87" s="122">
        <f t="shared" si="94"/>
        <v>0.66464339908952963</v>
      </c>
    </row>
    <row r="88" spans="1:19" ht="15.75" hidden="1" thickBot="1" x14ac:dyDescent="0.3">
      <c r="A88" s="6" t="s">
        <v>7</v>
      </c>
      <c r="B88" s="216">
        <f>SUM(B82:B87)</f>
        <v>5217</v>
      </c>
      <c r="C88" s="8">
        <f>SUM(C82:C87)</f>
        <v>3169</v>
      </c>
      <c r="D88" s="22">
        <f t="shared" si="85"/>
        <v>0.60743722445850101</v>
      </c>
      <c r="E88" s="8">
        <f>SUM(E82:E87)</f>
        <v>3108</v>
      </c>
      <c r="F88" s="22">
        <f t="shared" si="86"/>
        <v>0.5957446808510638</v>
      </c>
      <c r="G88" s="8">
        <f>SUM(G82:G87)</f>
        <v>3431</v>
      </c>
      <c r="H88" s="22">
        <f t="shared" si="87"/>
        <v>0.65765765765765771</v>
      </c>
      <c r="I88" s="80">
        <f t="shared" si="88"/>
        <v>9708</v>
      </c>
      <c r="J88" s="81">
        <f t="shared" si="89"/>
        <v>0.62027985432240751</v>
      </c>
      <c r="K88" s="8">
        <f>SUM(K82:K87)</f>
        <v>2382</v>
      </c>
      <c r="L88" s="22">
        <f t="shared" si="87"/>
        <v>0.45658424381828638</v>
      </c>
      <c r="M88" s="8">
        <f t="shared" ref="M88" si="95">SUM(M82:M87)</f>
        <v>2571</v>
      </c>
      <c r="N88" s="22">
        <f t="shared" si="90"/>
        <v>0.4928119608970673</v>
      </c>
      <c r="O88" s="8">
        <f t="shared" ref="O88" si="96">SUM(O82:O87)</f>
        <v>2690</v>
      </c>
      <c r="P88" s="22">
        <f t="shared" si="91"/>
        <v>0.51562200498370714</v>
      </c>
      <c r="Q88" s="688">
        <f t="shared" si="92"/>
        <v>15651</v>
      </c>
      <c r="R88" s="80">
        <f t="shared" si="93"/>
        <v>7643</v>
      </c>
      <c r="S88" s="81">
        <f t="shared" si="94"/>
        <v>0.48833940323302027</v>
      </c>
    </row>
    <row r="89" spans="1:19" hidden="1" x14ac:dyDescent="0.25"/>
    <row r="90" spans="1:19" ht="15.75" hidden="1" x14ac:dyDescent="0.25">
      <c r="A90" s="1240" t="s">
        <v>277</v>
      </c>
      <c r="B90" s="1241"/>
      <c r="C90" s="1241"/>
      <c r="D90" s="1241"/>
      <c r="E90" s="1241"/>
      <c r="F90" s="1241"/>
      <c r="G90" s="1241"/>
      <c r="H90" s="1241"/>
      <c r="I90" s="1241"/>
      <c r="J90" s="1241"/>
      <c r="K90" s="1241"/>
      <c r="L90" s="1241"/>
      <c r="M90" s="1241"/>
      <c r="N90" s="1241"/>
      <c r="O90" s="1241"/>
      <c r="P90" s="1241"/>
      <c r="Q90" s="1241"/>
      <c r="R90" s="1241"/>
      <c r="S90" s="1241"/>
    </row>
    <row r="91" spans="1:19" ht="34.5" hidden="1" thickBot="1" x14ac:dyDescent="0.3">
      <c r="A91" s="85" t="s">
        <v>14</v>
      </c>
      <c r="B91" s="155" t="s">
        <v>15</v>
      </c>
      <c r="C91" s="221" t="s">
        <v>2</v>
      </c>
      <c r="D91" s="222" t="s">
        <v>1</v>
      </c>
      <c r="E91" s="221" t="s">
        <v>3</v>
      </c>
      <c r="F91" s="222" t="s">
        <v>1</v>
      </c>
      <c r="G91" s="221" t="s">
        <v>4</v>
      </c>
      <c r="H91" s="222" t="s">
        <v>1</v>
      </c>
      <c r="I91" s="100" t="s">
        <v>197</v>
      </c>
      <c r="J91" s="13" t="s">
        <v>196</v>
      </c>
      <c r="K91" s="221" t="s">
        <v>5</v>
      </c>
      <c r="L91" s="222" t="s">
        <v>1</v>
      </c>
      <c r="M91" s="223" t="s">
        <v>194</v>
      </c>
      <c r="N91" s="224" t="s">
        <v>1</v>
      </c>
      <c r="O91" s="223" t="s">
        <v>195</v>
      </c>
      <c r="P91" s="224" t="s">
        <v>1</v>
      </c>
      <c r="Q91" s="569" t="s">
        <v>361</v>
      </c>
      <c r="R91" s="100" t="s">
        <v>197</v>
      </c>
      <c r="S91" s="13" t="s">
        <v>196</v>
      </c>
    </row>
    <row r="92" spans="1:19" ht="15.75" hidden="1" thickTop="1" x14ac:dyDescent="0.25">
      <c r="A92" s="88" t="s">
        <v>8</v>
      </c>
      <c r="B92" s="87">
        <f>'UBS Izolina Mazzei'!B9</f>
        <v>864</v>
      </c>
      <c r="C92" s="105">
        <f>'UBS Izolina Mazzei'!C9</f>
        <v>269</v>
      </c>
      <c r="D92" s="19">
        <f t="shared" ref="D92:D99" si="97">C92/$B92</f>
        <v>0.31134259259259262</v>
      </c>
      <c r="E92" s="105">
        <f>'UBS Izolina Mazzei'!D9</f>
        <v>349</v>
      </c>
      <c r="F92" s="19">
        <f t="shared" ref="F92:F99" si="98">E92/$B92</f>
        <v>0.40393518518518517</v>
      </c>
      <c r="G92" s="105">
        <f>'UBS Izolina Mazzei'!E9</f>
        <v>412</v>
      </c>
      <c r="H92" s="19">
        <f t="shared" ref="H92:L99" si="99">G92/$B92</f>
        <v>0.47685185185185186</v>
      </c>
      <c r="I92" s="77">
        <f t="shared" ref="I92:I99" si="100">SUM(C92,E92,G92)</f>
        <v>1030</v>
      </c>
      <c r="J92" s="116">
        <f t="shared" ref="J92:J99" si="101">((I92/Q92))</f>
        <v>0.39737654320987653</v>
      </c>
      <c r="K92" s="105">
        <f>'UBS Izolina Mazzei'!F9</f>
        <v>174</v>
      </c>
      <c r="L92" s="19">
        <f t="shared" si="99"/>
        <v>0.2013888888888889</v>
      </c>
      <c r="M92" s="105">
        <f>'UBS Izolina Mazzei'!G9</f>
        <v>205</v>
      </c>
      <c r="N92" s="19">
        <f t="shared" ref="N92:N99" si="102">M92/$B92</f>
        <v>0.23726851851851852</v>
      </c>
      <c r="O92" s="105">
        <f>'UBS Izolina Mazzei'!H9</f>
        <v>209</v>
      </c>
      <c r="P92" s="19">
        <f t="shared" ref="P92:P99" si="103">O92/$B92</f>
        <v>0.24189814814814814</v>
      </c>
      <c r="Q92" s="685">
        <f t="shared" ref="Q92:Q99" si="104">B92*3</f>
        <v>2592</v>
      </c>
      <c r="R92" s="77">
        <f t="shared" ref="R92:R99" si="105">SUM(K92,M92,O92)</f>
        <v>588</v>
      </c>
      <c r="S92" s="116">
        <f t="shared" ref="S92:S99" si="106">R92/($B92*3)</f>
        <v>0.22685185185185186</v>
      </c>
    </row>
    <row r="93" spans="1:19" hidden="1" x14ac:dyDescent="0.25">
      <c r="A93" s="88" t="s">
        <v>9</v>
      </c>
      <c r="B93" s="89">
        <f>'UBS Izolina Mazzei'!B10</f>
        <v>3024</v>
      </c>
      <c r="C93" s="106">
        <f>'UBS Izolina Mazzei'!C10</f>
        <v>500</v>
      </c>
      <c r="D93" s="117">
        <f t="shared" si="97"/>
        <v>0.16534391534391535</v>
      </c>
      <c r="E93" s="106">
        <f>'UBS Izolina Mazzei'!D10</f>
        <v>850</v>
      </c>
      <c r="F93" s="117">
        <f t="shared" si="98"/>
        <v>0.2810846560846561</v>
      </c>
      <c r="G93" s="106">
        <f>'UBS Izolina Mazzei'!E10</f>
        <v>1046</v>
      </c>
      <c r="H93" s="117">
        <f t="shared" si="99"/>
        <v>0.34589947089947087</v>
      </c>
      <c r="I93" s="108">
        <f t="shared" si="100"/>
        <v>2396</v>
      </c>
      <c r="J93" s="118">
        <f t="shared" si="101"/>
        <v>0.26410934744268078</v>
      </c>
      <c r="K93" s="106">
        <f>'UBS Izolina Mazzei'!F10</f>
        <v>267</v>
      </c>
      <c r="L93" s="117">
        <f t="shared" si="99"/>
        <v>8.8293650793650799E-2</v>
      </c>
      <c r="M93" s="106">
        <f>'UBS Izolina Mazzei'!G10</f>
        <v>411</v>
      </c>
      <c r="N93" s="117">
        <f t="shared" si="102"/>
        <v>0.1359126984126984</v>
      </c>
      <c r="O93" s="106">
        <f>'UBS Izolina Mazzei'!H10</f>
        <v>425</v>
      </c>
      <c r="P93" s="117">
        <f t="shared" si="103"/>
        <v>0.14054232804232805</v>
      </c>
      <c r="Q93" s="686">
        <f t="shared" si="104"/>
        <v>9072</v>
      </c>
      <c r="R93" s="108">
        <f t="shared" si="105"/>
        <v>1103</v>
      </c>
      <c r="S93" s="118">
        <f t="shared" si="106"/>
        <v>0.12158289241622575</v>
      </c>
    </row>
    <row r="94" spans="1:19" hidden="1" x14ac:dyDescent="0.25">
      <c r="A94" s="88" t="s">
        <v>10</v>
      </c>
      <c r="B94" s="89">
        <f>'UBS Izolina Mazzei'!B11</f>
        <v>1052</v>
      </c>
      <c r="C94" s="106">
        <f>'UBS Izolina Mazzei'!C11</f>
        <v>272</v>
      </c>
      <c r="D94" s="117">
        <f t="shared" si="97"/>
        <v>0.2585551330798479</v>
      </c>
      <c r="E94" s="106">
        <f>'UBS Izolina Mazzei'!D11</f>
        <v>864</v>
      </c>
      <c r="F94" s="117">
        <f t="shared" si="98"/>
        <v>0.82129277566539927</v>
      </c>
      <c r="G94" s="106">
        <f>'UBS Izolina Mazzei'!E11</f>
        <v>757</v>
      </c>
      <c r="H94" s="117">
        <f t="shared" si="99"/>
        <v>0.71958174904942962</v>
      </c>
      <c r="I94" s="108">
        <f t="shared" si="100"/>
        <v>1893</v>
      </c>
      <c r="J94" s="118">
        <f t="shared" si="101"/>
        <v>0.59980988593155893</v>
      </c>
      <c r="K94" s="106">
        <f>'UBS Izolina Mazzei'!F11</f>
        <v>938</v>
      </c>
      <c r="L94" s="117">
        <f t="shared" si="99"/>
        <v>0.89163498098859317</v>
      </c>
      <c r="M94" s="106">
        <f>'UBS Izolina Mazzei'!G11</f>
        <v>968</v>
      </c>
      <c r="N94" s="117">
        <f t="shared" si="102"/>
        <v>0.92015209125475284</v>
      </c>
      <c r="O94" s="106">
        <f>'UBS Izolina Mazzei'!H11</f>
        <v>644</v>
      </c>
      <c r="P94" s="117">
        <f t="shared" si="103"/>
        <v>0.61216730038022815</v>
      </c>
      <c r="Q94" s="686">
        <f t="shared" si="104"/>
        <v>3156</v>
      </c>
      <c r="R94" s="108">
        <f t="shared" si="105"/>
        <v>2550</v>
      </c>
      <c r="S94" s="118">
        <f t="shared" si="106"/>
        <v>0.80798479087452468</v>
      </c>
    </row>
    <row r="95" spans="1:19" hidden="1" x14ac:dyDescent="0.25">
      <c r="A95" s="88" t="s">
        <v>42</v>
      </c>
      <c r="B95" s="89">
        <f>'UBS Izolina Mazzei'!B12</f>
        <v>526</v>
      </c>
      <c r="C95" s="106">
        <f>'UBS Izolina Mazzei'!C12</f>
        <v>287</v>
      </c>
      <c r="D95" s="117">
        <f t="shared" si="97"/>
        <v>0.54562737642585546</v>
      </c>
      <c r="E95" s="106">
        <f>'UBS Izolina Mazzei'!D12</f>
        <v>271</v>
      </c>
      <c r="F95" s="117">
        <f t="shared" si="98"/>
        <v>0.51520912547528519</v>
      </c>
      <c r="G95" s="106">
        <f>'UBS Izolina Mazzei'!E12</f>
        <v>326</v>
      </c>
      <c r="H95" s="117">
        <f t="shared" si="99"/>
        <v>0.61977186311787069</v>
      </c>
      <c r="I95" s="108">
        <f t="shared" si="100"/>
        <v>884</v>
      </c>
      <c r="J95" s="118">
        <f t="shared" si="101"/>
        <v>0.56020278833967052</v>
      </c>
      <c r="K95" s="106">
        <f>'UBS Izolina Mazzei'!F12</f>
        <v>206</v>
      </c>
      <c r="L95" s="117">
        <f t="shared" si="99"/>
        <v>0.39163498098859317</v>
      </c>
      <c r="M95" s="106">
        <f>'UBS Izolina Mazzei'!G12</f>
        <v>251</v>
      </c>
      <c r="N95" s="117">
        <f t="shared" si="102"/>
        <v>0.47718631178707227</v>
      </c>
      <c r="O95" s="106">
        <f>'UBS Izolina Mazzei'!H12</f>
        <v>257</v>
      </c>
      <c r="P95" s="117">
        <f t="shared" si="103"/>
        <v>0.48859315589353614</v>
      </c>
      <c r="Q95" s="686">
        <f t="shared" si="104"/>
        <v>1578</v>
      </c>
      <c r="R95" s="108">
        <f t="shared" si="105"/>
        <v>714</v>
      </c>
      <c r="S95" s="118">
        <f t="shared" si="106"/>
        <v>0.45247148288973382</v>
      </c>
    </row>
    <row r="96" spans="1:19" hidden="1" x14ac:dyDescent="0.25">
      <c r="A96" s="63" t="s">
        <v>185</v>
      </c>
      <c r="B96" s="90">
        <f>'UBS Izolina Mazzei'!B13</f>
        <v>125</v>
      </c>
      <c r="C96" s="115">
        <f>'UBS Izolina Mazzei'!C13</f>
        <v>13</v>
      </c>
      <c r="D96" s="66">
        <f t="shared" si="97"/>
        <v>0.104</v>
      </c>
      <c r="E96" s="115">
        <f>'UBS Izolina Mazzei'!D13</f>
        <v>53</v>
      </c>
      <c r="F96" s="66">
        <f t="shared" si="98"/>
        <v>0.42399999999999999</v>
      </c>
      <c r="G96" s="115">
        <f>'UBS Izolina Mazzei'!E13</f>
        <v>72</v>
      </c>
      <c r="H96" s="66">
        <f t="shared" si="99"/>
        <v>0.57599999999999996</v>
      </c>
      <c r="I96" s="130">
        <f t="shared" si="100"/>
        <v>138</v>
      </c>
      <c r="J96" s="177">
        <f t="shared" si="101"/>
        <v>0.36799999999999999</v>
      </c>
      <c r="K96" s="115">
        <f>'UBS Izolina Mazzei'!F13</f>
        <v>35</v>
      </c>
      <c r="L96" s="66">
        <f t="shared" si="99"/>
        <v>0.28000000000000003</v>
      </c>
      <c r="M96" s="115">
        <f>'UBS Izolina Mazzei'!G13</f>
        <v>60</v>
      </c>
      <c r="N96" s="66">
        <f t="shared" si="102"/>
        <v>0.48</v>
      </c>
      <c r="O96" s="115">
        <f>'UBS Izolina Mazzei'!H13</f>
        <v>52</v>
      </c>
      <c r="P96" s="66">
        <f t="shared" si="103"/>
        <v>0.41599999999999998</v>
      </c>
      <c r="Q96" s="689">
        <f t="shared" si="104"/>
        <v>375</v>
      </c>
      <c r="R96" s="130">
        <f t="shared" si="105"/>
        <v>147</v>
      </c>
      <c r="S96" s="177">
        <f t="shared" si="106"/>
        <v>0.39200000000000002</v>
      </c>
    </row>
    <row r="97" spans="1:19" hidden="1" x14ac:dyDescent="0.25">
      <c r="A97" s="194" t="s">
        <v>13</v>
      </c>
      <c r="B97" s="195">
        <f>'UBS Izolina Mazzei'!B14</f>
        <v>526</v>
      </c>
      <c r="C97" s="196">
        <f>'UBS Izolina Mazzei'!C14</f>
        <v>229</v>
      </c>
      <c r="D97" s="197">
        <f t="shared" si="97"/>
        <v>0.43536121673003803</v>
      </c>
      <c r="E97" s="196">
        <f>'UBS Izolina Mazzei'!D14</f>
        <v>309</v>
      </c>
      <c r="F97" s="197">
        <f t="shared" si="98"/>
        <v>0.5874524714828897</v>
      </c>
      <c r="G97" s="196">
        <f>'UBS Izolina Mazzei'!E14</f>
        <v>358</v>
      </c>
      <c r="H97" s="197">
        <f t="shared" si="99"/>
        <v>0.68060836501901145</v>
      </c>
      <c r="I97" s="198">
        <f t="shared" si="100"/>
        <v>896</v>
      </c>
      <c r="J97" s="199">
        <f t="shared" si="101"/>
        <v>0.56780735107731306</v>
      </c>
      <c r="K97" s="196">
        <f>'UBS Izolina Mazzei'!F14</f>
        <v>289</v>
      </c>
      <c r="L97" s="197">
        <f t="shared" si="99"/>
        <v>0.54942965779467678</v>
      </c>
      <c r="M97" s="196">
        <f>'UBS Izolina Mazzei'!G14</f>
        <v>322</v>
      </c>
      <c r="N97" s="197">
        <f t="shared" si="102"/>
        <v>0.61216730038022815</v>
      </c>
      <c r="O97" s="196">
        <f>'UBS Izolina Mazzei'!H14</f>
        <v>328</v>
      </c>
      <c r="P97" s="197">
        <f t="shared" si="103"/>
        <v>0.62357414448669202</v>
      </c>
      <c r="Q97" s="690">
        <f t="shared" si="104"/>
        <v>1578</v>
      </c>
      <c r="R97" s="198">
        <f t="shared" si="105"/>
        <v>939</v>
      </c>
      <c r="S97" s="199">
        <f t="shared" si="106"/>
        <v>0.59505703422053235</v>
      </c>
    </row>
    <row r="98" spans="1:19" ht="15.75" hidden="1" thickBot="1" x14ac:dyDescent="0.3">
      <c r="A98" s="201" t="s">
        <v>12</v>
      </c>
      <c r="B98" s="202">
        <f>'UBS Izolina Mazzei'!B16</f>
        <v>0</v>
      </c>
      <c r="C98" s="562"/>
      <c r="D98" s="22" t="e">
        <f t="shared" si="97"/>
        <v>#DIV/0!</v>
      </c>
      <c r="E98" s="562"/>
      <c r="F98" s="22" t="e">
        <f t="shared" si="98"/>
        <v>#DIV/0!</v>
      </c>
      <c r="G98" s="562">
        <v>0</v>
      </c>
      <c r="H98" s="22" t="e">
        <f t="shared" si="99"/>
        <v>#DIV/0!</v>
      </c>
      <c r="I98" s="561">
        <f t="shared" si="100"/>
        <v>0</v>
      </c>
      <c r="J98" s="81" t="e">
        <f t="shared" si="101"/>
        <v>#DIV/0!</v>
      </c>
      <c r="K98" s="562"/>
      <c r="L98" s="22" t="e">
        <f t="shared" si="99"/>
        <v>#DIV/0!</v>
      </c>
      <c r="M98" s="562"/>
      <c r="N98" s="22" t="e">
        <f t="shared" si="102"/>
        <v>#DIV/0!</v>
      </c>
      <c r="O98" s="562"/>
      <c r="P98" s="22" t="e">
        <f t="shared" si="103"/>
        <v>#DIV/0!</v>
      </c>
      <c r="Q98" s="691">
        <f t="shared" si="104"/>
        <v>0</v>
      </c>
      <c r="R98" s="561">
        <f t="shared" si="105"/>
        <v>0</v>
      </c>
      <c r="S98" s="81" t="e">
        <f t="shared" si="106"/>
        <v>#DIV/0!</v>
      </c>
    </row>
    <row r="99" spans="1:19" ht="15.75" hidden="1" thickBot="1" x14ac:dyDescent="0.3">
      <c r="A99" s="6" t="s">
        <v>7</v>
      </c>
      <c r="B99" s="216">
        <f>SUM(B92:B97)</f>
        <v>6117</v>
      </c>
      <c r="C99" s="8">
        <f>SUM(C92:C97)</f>
        <v>1570</v>
      </c>
      <c r="D99" s="22">
        <f t="shared" si="97"/>
        <v>0.25666176230178189</v>
      </c>
      <c r="E99" s="8">
        <f>SUM(E92:E97)</f>
        <v>2696</v>
      </c>
      <c r="F99" s="22">
        <f t="shared" si="98"/>
        <v>0.44073892430930195</v>
      </c>
      <c r="G99" s="8">
        <f>SUM(G92:G97)</f>
        <v>2971</v>
      </c>
      <c r="H99" s="22">
        <f t="shared" si="99"/>
        <v>0.48569560241948667</v>
      </c>
      <c r="I99" s="80">
        <f t="shared" si="100"/>
        <v>7237</v>
      </c>
      <c r="J99" s="81">
        <f t="shared" si="101"/>
        <v>0.39436542967685684</v>
      </c>
      <c r="K99" s="8">
        <f>SUM(K92:K97)</f>
        <v>1909</v>
      </c>
      <c r="L99" s="22">
        <f t="shared" si="99"/>
        <v>0.31208108549942781</v>
      </c>
      <c r="M99" s="8">
        <f t="shared" ref="M99" si="107">SUM(M92:M97)</f>
        <v>2217</v>
      </c>
      <c r="N99" s="22">
        <f t="shared" si="102"/>
        <v>0.36243256498283472</v>
      </c>
      <c r="O99" s="8">
        <f t="shared" ref="O99" si="108">SUM(O92:O97)</f>
        <v>1915</v>
      </c>
      <c r="P99" s="22">
        <f t="shared" si="103"/>
        <v>0.3130619584763773</v>
      </c>
      <c r="Q99" s="688">
        <f t="shared" si="104"/>
        <v>18351</v>
      </c>
      <c r="R99" s="80">
        <f t="shared" si="105"/>
        <v>6041</v>
      </c>
      <c r="S99" s="81">
        <f t="shared" si="106"/>
        <v>0.32919186965287994</v>
      </c>
    </row>
    <row r="100" spans="1:19" hidden="1" x14ac:dyDescent="0.25"/>
    <row r="101" spans="1:19" ht="15.75" hidden="1" x14ac:dyDescent="0.25">
      <c r="A101" s="1240" t="s">
        <v>279</v>
      </c>
      <c r="B101" s="1241"/>
      <c r="C101" s="1241"/>
      <c r="D101" s="1241"/>
      <c r="E101" s="1241"/>
      <c r="F101" s="1241"/>
      <c r="G101" s="1241"/>
      <c r="H101" s="1241"/>
      <c r="I101" s="1241"/>
      <c r="J101" s="1241"/>
      <c r="K101" s="1241"/>
      <c r="L101" s="1241"/>
      <c r="M101" s="1241"/>
      <c r="N101" s="1241"/>
      <c r="O101" s="1241"/>
      <c r="P101" s="1241"/>
      <c r="Q101" s="1241"/>
      <c r="R101" s="1241"/>
      <c r="S101" s="1241"/>
    </row>
    <row r="102" spans="1:19" ht="34.5" hidden="1" thickBot="1" x14ac:dyDescent="0.3">
      <c r="A102" s="85" t="s">
        <v>14</v>
      </c>
      <c r="B102" s="155" t="s">
        <v>15</v>
      </c>
      <c r="C102" s="221" t="s">
        <v>2</v>
      </c>
      <c r="D102" s="222" t="s">
        <v>1</v>
      </c>
      <c r="E102" s="221" t="s">
        <v>3</v>
      </c>
      <c r="F102" s="222" t="s">
        <v>1</v>
      </c>
      <c r="G102" s="221" t="s">
        <v>4</v>
      </c>
      <c r="H102" s="222" t="s">
        <v>1</v>
      </c>
      <c r="I102" s="100" t="s">
        <v>197</v>
      </c>
      <c r="J102" s="13" t="s">
        <v>196</v>
      </c>
      <c r="K102" s="221" t="s">
        <v>5</v>
      </c>
      <c r="L102" s="222" t="s">
        <v>1</v>
      </c>
      <c r="M102" s="223" t="s">
        <v>194</v>
      </c>
      <c r="N102" s="224" t="s">
        <v>1</v>
      </c>
      <c r="O102" s="223" t="s">
        <v>195</v>
      </c>
      <c r="P102" s="224" t="s">
        <v>1</v>
      </c>
      <c r="Q102" s="569" t="s">
        <v>361</v>
      </c>
      <c r="R102" s="100" t="s">
        <v>197</v>
      </c>
      <c r="S102" s="13" t="s">
        <v>196</v>
      </c>
    </row>
    <row r="103" spans="1:19" ht="15.75" hidden="1" thickTop="1" x14ac:dyDescent="0.25">
      <c r="A103" s="88" t="s">
        <v>8</v>
      </c>
      <c r="B103" s="87">
        <f>'UBS Jardim Japão'!B9</f>
        <v>576</v>
      </c>
      <c r="C103" s="105">
        <f>'UBS Jardim Japão'!C9</f>
        <v>244</v>
      </c>
      <c r="D103" s="19">
        <f t="shared" ref="D103:D108" si="109">C103/$B103</f>
        <v>0.4236111111111111</v>
      </c>
      <c r="E103" s="105">
        <f>'UBS Jardim Japão'!D9</f>
        <v>323</v>
      </c>
      <c r="F103" s="19">
        <f t="shared" ref="F103:F108" si="110">E103/$B103</f>
        <v>0.56076388888888884</v>
      </c>
      <c r="G103" s="105">
        <f>'UBS Jardim Japão'!E9</f>
        <v>278</v>
      </c>
      <c r="H103" s="19">
        <f t="shared" ref="H103:L108" si="111">G103/$B103</f>
        <v>0.4826388888888889</v>
      </c>
      <c r="I103" s="77">
        <f t="shared" ref="I103:I108" si="112">SUM(C103,E103,G103)</f>
        <v>845</v>
      </c>
      <c r="J103" s="116">
        <f t="shared" ref="J103:J108" si="113">((I103/Q103))</f>
        <v>0.48900462962962965</v>
      </c>
      <c r="K103" s="105">
        <f>'UBS Jardim Japão'!F9</f>
        <v>197</v>
      </c>
      <c r="L103" s="19">
        <f t="shared" si="111"/>
        <v>0.3420138888888889</v>
      </c>
      <c r="M103" s="105">
        <f>'UBS Jardim Japão'!G9</f>
        <v>248</v>
      </c>
      <c r="N103" s="19">
        <f t="shared" ref="N103:N108" si="114">M103/$B103</f>
        <v>0.43055555555555558</v>
      </c>
      <c r="O103" s="105">
        <f>'UBS Jardim Japão'!H9</f>
        <v>239</v>
      </c>
      <c r="P103" s="19">
        <f t="shared" ref="P103:P108" si="115">O103/$B103</f>
        <v>0.41493055555555558</v>
      </c>
      <c r="Q103" s="685">
        <f t="shared" ref="Q103:Q108" si="116">B103*3</f>
        <v>1728</v>
      </c>
      <c r="R103" s="77">
        <f t="shared" ref="R103:R108" si="117">SUM(K103,M103,O103)</f>
        <v>684</v>
      </c>
      <c r="S103" s="116">
        <f t="shared" ref="S103:S108" si="118">R103/($B103*3)</f>
        <v>0.39583333333333331</v>
      </c>
    </row>
    <row r="104" spans="1:19" hidden="1" x14ac:dyDescent="0.25">
      <c r="A104" s="88" t="s">
        <v>9</v>
      </c>
      <c r="B104" s="89">
        <f>'UBS Jardim Japão'!B10</f>
        <v>2016</v>
      </c>
      <c r="C104" s="106">
        <f>'UBS Jardim Japão'!C10</f>
        <v>257</v>
      </c>
      <c r="D104" s="117">
        <f t="shared" si="109"/>
        <v>0.12748015873015872</v>
      </c>
      <c r="E104" s="106">
        <f>'UBS Jardim Japão'!D10</f>
        <v>296</v>
      </c>
      <c r="F104" s="117">
        <f t="shared" si="110"/>
        <v>0.14682539682539683</v>
      </c>
      <c r="G104" s="106">
        <f>'UBS Jardim Japão'!E10</f>
        <v>289</v>
      </c>
      <c r="H104" s="117">
        <f t="shared" si="111"/>
        <v>0.14335317460317459</v>
      </c>
      <c r="I104" s="108">
        <f t="shared" si="112"/>
        <v>842</v>
      </c>
      <c r="J104" s="118">
        <f t="shared" si="113"/>
        <v>0.13921957671957672</v>
      </c>
      <c r="K104" s="106">
        <f>'UBS Jardim Japão'!F10</f>
        <v>126</v>
      </c>
      <c r="L104" s="117">
        <f t="shared" si="111"/>
        <v>6.25E-2</v>
      </c>
      <c r="M104" s="106">
        <f>'UBS Jardim Japão'!G10</f>
        <v>299</v>
      </c>
      <c r="N104" s="117">
        <f t="shared" si="114"/>
        <v>0.14831349206349206</v>
      </c>
      <c r="O104" s="106">
        <f>'UBS Jardim Japão'!H10</f>
        <v>281</v>
      </c>
      <c r="P104" s="117">
        <f t="shared" si="115"/>
        <v>0.13938492063492064</v>
      </c>
      <c r="Q104" s="686">
        <f t="shared" si="116"/>
        <v>6048</v>
      </c>
      <c r="R104" s="108">
        <f t="shared" si="117"/>
        <v>706</v>
      </c>
      <c r="S104" s="118">
        <f t="shared" si="118"/>
        <v>0.11673280423280423</v>
      </c>
    </row>
    <row r="105" spans="1:19" hidden="1" x14ac:dyDescent="0.25">
      <c r="A105" s="88" t="s">
        <v>10</v>
      </c>
      <c r="B105" s="89">
        <f>'UBS Jardim Japão'!B11</f>
        <v>1052</v>
      </c>
      <c r="C105" s="106">
        <f>'UBS Jardim Japão'!C11</f>
        <v>702</v>
      </c>
      <c r="D105" s="117">
        <f t="shared" si="109"/>
        <v>0.66730038022813687</v>
      </c>
      <c r="E105" s="106">
        <f>'UBS Jardim Japão'!D11</f>
        <v>876</v>
      </c>
      <c r="F105" s="117">
        <f t="shared" si="110"/>
        <v>0.83269961977186313</v>
      </c>
      <c r="G105" s="106">
        <f>'UBS Jardim Japão'!E11</f>
        <v>790</v>
      </c>
      <c r="H105" s="117">
        <f t="shared" si="111"/>
        <v>0.75095057034220536</v>
      </c>
      <c r="I105" s="108">
        <f t="shared" si="112"/>
        <v>2368</v>
      </c>
      <c r="J105" s="118">
        <f t="shared" si="113"/>
        <v>0.75031685678073512</v>
      </c>
      <c r="K105" s="106">
        <f>'UBS Jardim Japão'!F11</f>
        <v>666</v>
      </c>
      <c r="L105" s="117">
        <f t="shared" si="111"/>
        <v>0.63307984790874527</v>
      </c>
      <c r="M105" s="106">
        <f>'UBS Jardim Japão'!G11</f>
        <v>624</v>
      </c>
      <c r="N105" s="117">
        <f t="shared" si="114"/>
        <v>0.59315589353612164</v>
      </c>
      <c r="O105" s="106">
        <f>'UBS Jardim Japão'!H11</f>
        <v>741</v>
      </c>
      <c r="P105" s="117">
        <f t="shared" si="115"/>
        <v>0.70437262357414454</v>
      </c>
      <c r="Q105" s="686">
        <f t="shared" si="116"/>
        <v>3156</v>
      </c>
      <c r="R105" s="108">
        <f t="shared" si="117"/>
        <v>2031</v>
      </c>
      <c r="S105" s="118">
        <f t="shared" si="118"/>
        <v>0.64353612167300378</v>
      </c>
    </row>
    <row r="106" spans="1:19" hidden="1" x14ac:dyDescent="0.25">
      <c r="A106" s="88" t="s">
        <v>42</v>
      </c>
      <c r="B106" s="89">
        <f>'UBS Jardim Japão'!B12</f>
        <v>526</v>
      </c>
      <c r="C106" s="106">
        <f>'UBS Jardim Japão'!C12</f>
        <v>245</v>
      </c>
      <c r="D106" s="117">
        <f t="shared" si="109"/>
        <v>0.46577946768060835</v>
      </c>
      <c r="E106" s="106">
        <f>'UBS Jardim Japão'!D12</f>
        <v>425</v>
      </c>
      <c r="F106" s="117">
        <f t="shared" si="110"/>
        <v>0.80798479087452468</v>
      </c>
      <c r="G106" s="106">
        <f>'UBS Jardim Japão'!E12</f>
        <v>433</v>
      </c>
      <c r="H106" s="117">
        <f t="shared" si="111"/>
        <v>0.82319391634980987</v>
      </c>
      <c r="I106" s="108">
        <f t="shared" si="112"/>
        <v>1103</v>
      </c>
      <c r="J106" s="118">
        <f t="shared" si="113"/>
        <v>0.69898605830164762</v>
      </c>
      <c r="K106" s="106">
        <f>'UBS Jardim Japão'!F12</f>
        <v>327</v>
      </c>
      <c r="L106" s="117">
        <f t="shared" si="111"/>
        <v>0.62167300380228141</v>
      </c>
      <c r="M106" s="106">
        <f>'UBS Jardim Japão'!G12</f>
        <v>396</v>
      </c>
      <c r="N106" s="117">
        <f t="shared" si="114"/>
        <v>0.75285171102661597</v>
      </c>
      <c r="O106" s="106">
        <f>'UBS Jardim Japão'!H12</f>
        <v>389</v>
      </c>
      <c r="P106" s="117">
        <f t="shared" si="115"/>
        <v>0.73954372623574149</v>
      </c>
      <c r="Q106" s="686">
        <f t="shared" si="116"/>
        <v>1578</v>
      </c>
      <c r="R106" s="108">
        <f t="shared" si="117"/>
        <v>1112</v>
      </c>
      <c r="S106" s="118">
        <f t="shared" si="118"/>
        <v>0.70468948035487955</v>
      </c>
    </row>
    <row r="107" spans="1:19" ht="15.75" hidden="1" thickBot="1" x14ac:dyDescent="0.3">
      <c r="A107" s="110" t="s">
        <v>13</v>
      </c>
      <c r="B107" s="159">
        <f>'UBS Jardim Japão'!B14</f>
        <v>789</v>
      </c>
      <c r="C107" s="111">
        <f>'UBS Jardim Japão'!C14</f>
        <v>394</v>
      </c>
      <c r="D107" s="121">
        <f t="shared" si="109"/>
        <v>0.49936628643852976</v>
      </c>
      <c r="E107" s="111">
        <f>'UBS Jardim Japão'!D14</f>
        <v>563</v>
      </c>
      <c r="F107" s="121">
        <f t="shared" si="110"/>
        <v>0.71356147021546257</v>
      </c>
      <c r="G107" s="111">
        <f>'UBS Jardim Japão'!E14</f>
        <v>653</v>
      </c>
      <c r="H107" s="121">
        <f t="shared" si="111"/>
        <v>0.82762991128010144</v>
      </c>
      <c r="I107" s="113">
        <f t="shared" si="112"/>
        <v>1610</v>
      </c>
      <c r="J107" s="122">
        <f t="shared" si="113"/>
        <v>0.68018588931136459</v>
      </c>
      <c r="K107" s="111">
        <f>'UBS Jardim Japão'!F14</f>
        <v>547</v>
      </c>
      <c r="L107" s="121">
        <f t="shared" si="111"/>
        <v>0.69328263624841568</v>
      </c>
      <c r="M107" s="111">
        <f>'UBS Jardim Japão'!G14</f>
        <v>623</v>
      </c>
      <c r="N107" s="121">
        <f t="shared" si="114"/>
        <v>0.78960709759188852</v>
      </c>
      <c r="O107" s="111">
        <f>'UBS Jardim Japão'!H14</f>
        <v>685</v>
      </c>
      <c r="P107" s="121">
        <f t="shared" si="115"/>
        <v>0.8681875792141952</v>
      </c>
      <c r="Q107" s="687">
        <f t="shared" si="116"/>
        <v>2367</v>
      </c>
      <c r="R107" s="113">
        <f t="shared" si="117"/>
        <v>1855</v>
      </c>
      <c r="S107" s="122">
        <f t="shared" si="118"/>
        <v>0.7836924376848331</v>
      </c>
    </row>
    <row r="108" spans="1:19" ht="15.75" hidden="1" thickBot="1" x14ac:dyDescent="0.3">
      <c r="A108" s="6" t="s">
        <v>7</v>
      </c>
      <c r="B108" s="216">
        <f>SUM(B103:B107)</f>
        <v>4959</v>
      </c>
      <c r="C108" s="8">
        <f>SUM(C103:C107)</f>
        <v>1842</v>
      </c>
      <c r="D108" s="22">
        <f t="shared" si="109"/>
        <v>0.37144585601935876</v>
      </c>
      <c r="E108" s="8">
        <f>SUM(E103:E107)</f>
        <v>2483</v>
      </c>
      <c r="F108" s="22">
        <f t="shared" si="110"/>
        <v>0.50070578745714867</v>
      </c>
      <c r="G108" s="8">
        <f>SUM(G103:G107)</f>
        <v>2443</v>
      </c>
      <c r="H108" s="22">
        <f t="shared" si="111"/>
        <v>0.49263964508973584</v>
      </c>
      <c r="I108" s="80">
        <f t="shared" si="112"/>
        <v>6768</v>
      </c>
      <c r="J108" s="81">
        <f t="shared" si="113"/>
        <v>0.45493042952208107</v>
      </c>
      <c r="K108" s="8">
        <f>SUM(K103:K107)</f>
        <v>1863</v>
      </c>
      <c r="L108" s="22">
        <f t="shared" si="111"/>
        <v>0.37568058076225047</v>
      </c>
      <c r="M108" s="8">
        <f t="shared" ref="M108" si="119">SUM(M103:M107)</f>
        <v>2190</v>
      </c>
      <c r="N108" s="22">
        <f t="shared" si="114"/>
        <v>0.44162129461584998</v>
      </c>
      <c r="O108" s="8">
        <f t="shared" ref="O108" si="120">SUM(O103:O107)</f>
        <v>2335</v>
      </c>
      <c r="P108" s="22">
        <f t="shared" si="115"/>
        <v>0.47086106069772132</v>
      </c>
      <c r="Q108" s="688">
        <f t="shared" si="116"/>
        <v>14877</v>
      </c>
      <c r="R108" s="80">
        <f t="shared" si="117"/>
        <v>6388</v>
      </c>
      <c r="S108" s="81">
        <f t="shared" si="118"/>
        <v>0.42938764535860724</v>
      </c>
    </row>
    <row r="109" spans="1:19" hidden="1" x14ac:dyDescent="0.25"/>
    <row r="110" spans="1:19" ht="15.75" hidden="1" x14ac:dyDescent="0.25">
      <c r="A110" s="1240" t="s">
        <v>281</v>
      </c>
      <c r="B110" s="1241"/>
      <c r="C110" s="1241"/>
      <c r="D110" s="1241"/>
      <c r="E110" s="1241"/>
      <c r="F110" s="1241"/>
      <c r="G110" s="1241"/>
      <c r="H110" s="1241"/>
      <c r="I110" s="1241"/>
      <c r="J110" s="1241"/>
      <c r="K110" s="1241"/>
      <c r="L110" s="1241"/>
      <c r="M110" s="1241"/>
      <c r="N110" s="1241"/>
      <c r="O110" s="1241"/>
      <c r="P110" s="1241"/>
      <c r="Q110" s="1241"/>
      <c r="R110" s="1241"/>
      <c r="S110" s="1241"/>
    </row>
    <row r="111" spans="1:19" ht="34.5" hidden="1" thickBot="1" x14ac:dyDescent="0.3">
      <c r="A111" s="85" t="s">
        <v>14</v>
      </c>
      <c r="B111" s="155" t="s">
        <v>15</v>
      </c>
      <c r="C111" s="221" t="s">
        <v>2</v>
      </c>
      <c r="D111" s="222" t="s">
        <v>1</v>
      </c>
      <c r="E111" s="221" t="s">
        <v>3</v>
      </c>
      <c r="F111" s="222" t="s">
        <v>1</v>
      </c>
      <c r="G111" s="221" t="s">
        <v>4</v>
      </c>
      <c r="H111" s="222" t="s">
        <v>1</v>
      </c>
      <c r="I111" s="100" t="s">
        <v>197</v>
      </c>
      <c r="J111" s="13" t="s">
        <v>196</v>
      </c>
      <c r="K111" s="221" t="s">
        <v>5</v>
      </c>
      <c r="L111" s="222" t="s">
        <v>1</v>
      </c>
      <c r="M111" s="223" t="s">
        <v>194</v>
      </c>
      <c r="N111" s="224" t="s">
        <v>1</v>
      </c>
      <c r="O111" s="223" t="s">
        <v>195</v>
      </c>
      <c r="P111" s="224" t="s">
        <v>1</v>
      </c>
      <c r="Q111" s="569" t="s">
        <v>361</v>
      </c>
      <c r="R111" s="100" t="s">
        <v>197</v>
      </c>
      <c r="S111" s="13" t="s">
        <v>196</v>
      </c>
    </row>
    <row r="112" spans="1:19" ht="15.75" hidden="1" thickTop="1" x14ac:dyDescent="0.25">
      <c r="A112" s="9" t="s">
        <v>150</v>
      </c>
      <c r="B112" s="1338">
        <f>'EMAD na UBS JD JAPÃO'!$B$9</f>
        <v>60</v>
      </c>
      <c r="C112" s="1317">
        <f>'EMAD na UBS JD JAPÃO'!$C$9</f>
        <v>68</v>
      </c>
      <c r="D112" s="1320">
        <f t="shared" ref="D112:D115" si="121">C112/$B112</f>
        <v>1.1333333333333333</v>
      </c>
      <c r="E112" s="1317">
        <f>'EMAD na UBS JD JAPÃO'!$D$9</f>
        <v>66</v>
      </c>
      <c r="F112" s="1320">
        <f t="shared" ref="F112:F115" si="122">E112/$B112</f>
        <v>1.1000000000000001</v>
      </c>
      <c r="G112" s="1317">
        <f>'EMAD na UBS JD JAPÃO'!$E$9</f>
        <v>67</v>
      </c>
      <c r="H112" s="1320">
        <f t="shared" ref="H112:L115" si="123">G112/$B112</f>
        <v>1.1166666666666667</v>
      </c>
      <c r="I112" s="1323">
        <f t="shared" ref="I112:I116" si="124">SUM(C112,E112,G112)</f>
        <v>201</v>
      </c>
      <c r="J112" s="1335">
        <f t="shared" ref="J112:J116" si="125">((I112/Q112))</f>
        <v>1.1166666666666667</v>
      </c>
      <c r="K112" s="1317">
        <f>'EMAD na UBS JD JAPÃO'!$F$9</f>
        <v>66</v>
      </c>
      <c r="L112" s="1320">
        <f t="shared" si="123"/>
        <v>1.1000000000000001</v>
      </c>
      <c r="M112" s="1317">
        <f>'EMAD na UBS JD JAPÃO'!$G$9</f>
        <v>69</v>
      </c>
      <c r="N112" s="1320">
        <f t="shared" ref="N112:N115" si="126">M112/$B112</f>
        <v>1.1499999999999999</v>
      </c>
      <c r="O112" s="1317">
        <f>'EMAD na UBS JD JAPÃO'!$H$9</f>
        <v>69</v>
      </c>
      <c r="P112" s="1320">
        <f t="shared" ref="P112:P115" si="127">O112/$B112</f>
        <v>1.1499999999999999</v>
      </c>
      <c r="Q112" s="1341">
        <f t="shared" ref="Q112:Q116" si="128">B112*3</f>
        <v>180</v>
      </c>
      <c r="R112" s="1323">
        <f t="shared" ref="R112:R116" si="129">SUM(K112,M112,O112)</f>
        <v>204</v>
      </c>
      <c r="S112" s="1335">
        <f>R112/($B112*3)</f>
        <v>1.1333333333333333</v>
      </c>
    </row>
    <row r="113" spans="1:19" hidden="1" x14ac:dyDescent="0.25">
      <c r="A113" s="9" t="s">
        <v>151</v>
      </c>
      <c r="B113" s="1339"/>
      <c r="C113" s="1318"/>
      <c r="D113" s="1321" t="e">
        <f t="shared" si="121"/>
        <v>#DIV/0!</v>
      </c>
      <c r="E113" s="1318"/>
      <c r="F113" s="1321" t="e">
        <f t="shared" si="122"/>
        <v>#DIV/0!</v>
      </c>
      <c r="G113" s="1318"/>
      <c r="H113" s="1321" t="e">
        <f t="shared" si="123"/>
        <v>#DIV/0!</v>
      </c>
      <c r="I113" s="1324">
        <f t="shared" si="124"/>
        <v>0</v>
      </c>
      <c r="J113" s="1336" t="e">
        <f t="shared" si="125"/>
        <v>#DIV/0!</v>
      </c>
      <c r="K113" s="1318"/>
      <c r="L113" s="1321" t="e">
        <f t="shared" si="123"/>
        <v>#DIV/0!</v>
      </c>
      <c r="M113" s="1318"/>
      <c r="N113" s="1321" t="e">
        <f t="shared" si="126"/>
        <v>#DIV/0!</v>
      </c>
      <c r="O113" s="1318"/>
      <c r="P113" s="1321" t="e">
        <f t="shared" si="127"/>
        <v>#DIV/0!</v>
      </c>
      <c r="Q113" s="1342">
        <f t="shared" si="128"/>
        <v>0</v>
      </c>
      <c r="R113" s="1324">
        <f t="shared" si="129"/>
        <v>0</v>
      </c>
      <c r="S113" s="1336" t="e">
        <f>R113/($B113*3)</f>
        <v>#DIV/0!</v>
      </c>
    </row>
    <row r="114" spans="1:19" hidden="1" x14ac:dyDescent="0.25">
      <c r="A114" s="9" t="s">
        <v>154</v>
      </c>
      <c r="B114" s="1339"/>
      <c r="C114" s="1318"/>
      <c r="D114" s="1321" t="e">
        <f t="shared" si="121"/>
        <v>#DIV/0!</v>
      </c>
      <c r="E114" s="1318"/>
      <c r="F114" s="1321" t="e">
        <f t="shared" si="122"/>
        <v>#DIV/0!</v>
      </c>
      <c r="G114" s="1318"/>
      <c r="H114" s="1321" t="e">
        <f t="shared" si="123"/>
        <v>#DIV/0!</v>
      </c>
      <c r="I114" s="1324">
        <f t="shared" si="124"/>
        <v>0</v>
      </c>
      <c r="J114" s="1336" t="e">
        <f t="shared" si="125"/>
        <v>#DIV/0!</v>
      </c>
      <c r="K114" s="1318"/>
      <c r="L114" s="1321" t="e">
        <f t="shared" si="123"/>
        <v>#DIV/0!</v>
      </c>
      <c r="M114" s="1318"/>
      <c r="N114" s="1321" t="e">
        <f t="shared" si="126"/>
        <v>#DIV/0!</v>
      </c>
      <c r="O114" s="1318"/>
      <c r="P114" s="1321" t="e">
        <f t="shared" si="127"/>
        <v>#DIV/0!</v>
      </c>
      <c r="Q114" s="1342">
        <f t="shared" si="128"/>
        <v>0</v>
      </c>
      <c r="R114" s="1324">
        <f t="shared" si="129"/>
        <v>0</v>
      </c>
      <c r="S114" s="1336" t="e">
        <f>R114/($B114*3)</f>
        <v>#DIV/0!</v>
      </c>
    </row>
    <row r="115" spans="1:19" ht="15.75" hidden="1" thickBot="1" x14ac:dyDescent="0.3">
      <c r="A115" s="110" t="s">
        <v>152</v>
      </c>
      <c r="B115" s="1340"/>
      <c r="C115" s="1319"/>
      <c r="D115" s="1322" t="e">
        <f t="shared" si="121"/>
        <v>#DIV/0!</v>
      </c>
      <c r="E115" s="1319"/>
      <c r="F115" s="1322" t="e">
        <f t="shared" si="122"/>
        <v>#DIV/0!</v>
      </c>
      <c r="G115" s="1319"/>
      <c r="H115" s="1322" t="e">
        <f t="shared" si="123"/>
        <v>#DIV/0!</v>
      </c>
      <c r="I115" s="1325">
        <f t="shared" si="124"/>
        <v>0</v>
      </c>
      <c r="J115" s="1337" t="e">
        <f t="shared" si="125"/>
        <v>#DIV/0!</v>
      </c>
      <c r="K115" s="1319"/>
      <c r="L115" s="1322" t="e">
        <f t="shared" si="123"/>
        <v>#DIV/0!</v>
      </c>
      <c r="M115" s="1319"/>
      <c r="N115" s="1322" t="e">
        <f t="shared" si="126"/>
        <v>#DIV/0!</v>
      </c>
      <c r="O115" s="1319"/>
      <c r="P115" s="1322" t="e">
        <f t="shared" si="127"/>
        <v>#DIV/0!</v>
      </c>
      <c r="Q115" s="1343">
        <f t="shared" si="128"/>
        <v>0</v>
      </c>
      <c r="R115" s="1325">
        <f t="shared" si="129"/>
        <v>0</v>
      </c>
      <c r="S115" s="1337" t="e">
        <f>R115/($B115*3)</f>
        <v>#DIV/0!</v>
      </c>
    </row>
    <row r="116" spans="1:19" ht="15.75" hidden="1" thickBot="1" x14ac:dyDescent="0.3">
      <c r="A116" s="6" t="s">
        <v>7</v>
      </c>
      <c r="B116" s="216">
        <f>SUM(B112:B115)</f>
        <v>60</v>
      </c>
      <c r="C116" s="8">
        <f>SUM(C112:C115)</f>
        <v>68</v>
      </c>
      <c r="D116" s="22">
        <f>((C116/$B$28))-1</f>
        <v>-0.93253968253968256</v>
      </c>
      <c r="E116" s="8">
        <f>SUM(E112:E115)</f>
        <v>66</v>
      </c>
      <c r="F116" s="22">
        <f>((E116/$B$28))-1</f>
        <v>-0.93452380952380953</v>
      </c>
      <c r="G116" s="8">
        <f>SUM(G112:G115)</f>
        <v>67</v>
      </c>
      <c r="H116" s="22">
        <f>((G116/$B$28))-1</f>
        <v>-0.93353174603174605</v>
      </c>
      <c r="I116" s="80">
        <f t="shared" si="124"/>
        <v>201</v>
      </c>
      <c r="J116" s="81">
        <f t="shared" si="125"/>
        <v>1.1166666666666667</v>
      </c>
      <c r="K116" s="8">
        <f>SUM(K112:K115)</f>
        <v>66</v>
      </c>
      <c r="L116" s="22">
        <f>((K116/$B$28))-1</f>
        <v>-0.93452380952380953</v>
      </c>
      <c r="M116" s="8">
        <f t="shared" ref="M116" si="130">SUM(M112:M115)</f>
        <v>69</v>
      </c>
      <c r="N116" s="22">
        <f t="shared" ref="N116" si="131">((M116/$B$28))-1</f>
        <v>-0.93154761904761907</v>
      </c>
      <c r="O116" s="8">
        <f t="shared" ref="O116" si="132">SUM(O112:O115)</f>
        <v>69</v>
      </c>
      <c r="P116" s="22">
        <f t="shared" ref="P116" si="133">((O116/$B$28))-1</f>
        <v>-0.93154761904761907</v>
      </c>
      <c r="Q116" s="688">
        <f t="shared" si="128"/>
        <v>180</v>
      </c>
      <c r="R116" s="80">
        <f t="shared" si="129"/>
        <v>204</v>
      </c>
      <c r="S116" s="81">
        <f>R116/($B116*3)</f>
        <v>1.1333333333333333</v>
      </c>
    </row>
    <row r="117" spans="1:19" hidden="1" x14ac:dyDescent="0.25"/>
    <row r="118" spans="1:19" ht="15.75" hidden="1" x14ac:dyDescent="0.25">
      <c r="A118" s="1240" t="s">
        <v>282</v>
      </c>
      <c r="B118" s="1241"/>
      <c r="C118" s="1241"/>
      <c r="D118" s="1241"/>
      <c r="E118" s="1241"/>
      <c r="F118" s="1241"/>
      <c r="G118" s="1241"/>
      <c r="H118" s="1241"/>
      <c r="I118" s="1241"/>
      <c r="J118" s="1241"/>
      <c r="K118" s="1241"/>
      <c r="L118" s="1241"/>
      <c r="M118" s="1241"/>
      <c r="N118" s="1241"/>
      <c r="O118" s="1241"/>
      <c r="P118" s="1241"/>
      <c r="Q118" s="1241"/>
      <c r="R118" s="1241"/>
      <c r="S118" s="1241"/>
    </row>
    <row r="119" spans="1:19" ht="34.5" hidden="1" thickBot="1" x14ac:dyDescent="0.3">
      <c r="A119" s="85" t="s">
        <v>14</v>
      </c>
      <c r="B119" s="155" t="s">
        <v>15</v>
      </c>
      <c r="C119" s="221" t="s">
        <v>2</v>
      </c>
      <c r="D119" s="222" t="s">
        <v>1</v>
      </c>
      <c r="E119" s="221" t="s">
        <v>3</v>
      </c>
      <c r="F119" s="222" t="s">
        <v>1</v>
      </c>
      <c r="G119" s="221" t="s">
        <v>4</v>
      </c>
      <c r="H119" s="222" t="s">
        <v>1</v>
      </c>
      <c r="I119" s="100" t="s">
        <v>197</v>
      </c>
      <c r="J119" s="13" t="s">
        <v>196</v>
      </c>
      <c r="K119" s="221" t="s">
        <v>5</v>
      </c>
      <c r="L119" s="222" t="s">
        <v>1</v>
      </c>
      <c r="M119" s="223" t="s">
        <v>194</v>
      </c>
      <c r="N119" s="224" t="s">
        <v>1</v>
      </c>
      <c r="O119" s="223" t="s">
        <v>195</v>
      </c>
      <c r="P119" s="224" t="s">
        <v>1</v>
      </c>
      <c r="Q119" s="569" t="s">
        <v>361</v>
      </c>
      <c r="R119" s="100" t="s">
        <v>197</v>
      </c>
      <c r="S119" s="13" t="s">
        <v>196</v>
      </c>
    </row>
    <row r="120" spans="1:19" ht="15.75" hidden="1" thickTop="1" x14ac:dyDescent="0.25">
      <c r="A120" s="88" t="s">
        <v>8</v>
      </c>
      <c r="B120" s="87">
        <f>'UBS Vila Ede'!B9</f>
        <v>864</v>
      </c>
      <c r="C120" s="105">
        <f>'UBS Vila Ede'!C9</f>
        <v>427</v>
      </c>
      <c r="D120" s="19">
        <f t="shared" ref="D120:D126" si="134">C120/$B120</f>
        <v>0.49421296296296297</v>
      </c>
      <c r="E120" s="105">
        <f>'UBS Vila Ede'!D9</f>
        <v>511</v>
      </c>
      <c r="F120" s="19">
        <f t="shared" ref="F120:F126" si="135">E120/$B120</f>
        <v>0.59143518518518523</v>
      </c>
      <c r="G120" s="105">
        <f>'UBS Vila Ede'!E9</f>
        <v>406</v>
      </c>
      <c r="H120" s="19">
        <f t="shared" ref="H120:L126" si="136">G120/$B120</f>
        <v>0.46990740740740738</v>
      </c>
      <c r="I120" s="77">
        <f t="shared" ref="I120:I126" si="137">SUM(C120,E120,G120)</f>
        <v>1344</v>
      </c>
      <c r="J120" s="116">
        <f t="shared" ref="J120:J126" si="138">((I120/Q120))</f>
        <v>0.51851851851851849</v>
      </c>
      <c r="K120" s="105">
        <f>'UBS Vila Ede'!F9</f>
        <v>146</v>
      </c>
      <c r="L120" s="19">
        <f t="shared" si="136"/>
        <v>0.16898148148148148</v>
      </c>
      <c r="M120" s="105">
        <f>'UBS Vila Ede'!G9</f>
        <v>165</v>
      </c>
      <c r="N120" s="19">
        <f t="shared" ref="N120:N126" si="139">M120/$B120</f>
        <v>0.19097222222222221</v>
      </c>
      <c r="O120" s="105">
        <f>'UBS Vila Ede'!H9</f>
        <v>296</v>
      </c>
      <c r="P120" s="19">
        <f t="shared" ref="P120:P126" si="140">O120/$B120</f>
        <v>0.34259259259259262</v>
      </c>
      <c r="Q120" s="685">
        <f t="shared" ref="Q120:Q126" si="141">B120*3</f>
        <v>2592</v>
      </c>
      <c r="R120" s="77">
        <f t="shared" ref="R120:R126" si="142">SUM(K120,M120,O120)</f>
        <v>607</v>
      </c>
      <c r="S120" s="116">
        <f t="shared" ref="S120:S126" si="143">R120/($B120*3)</f>
        <v>0.23418209876543211</v>
      </c>
    </row>
    <row r="121" spans="1:19" hidden="1" x14ac:dyDescent="0.25">
      <c r="A121" s="88" t="s">
        <v>9</v>
      </c>
      <c r="B121" s="89">
        <f>'UBS Vila Ede'!B10</f>
        <v>3024</v>
      </c>
      <c r="C121" s="106">
        <f>'UBS Vila Ede'!C10</f>
        <v>722</v>
      </c>
      <c r="D121" s="117">
        <f t="shared" si="134"/>
        <v>0.23875661375661375</v>
      </c>
      <c r="E121" s="106">
        <f>'UBS Vila Ede'!D10</f>
        <v>758</v>
      </c>
      <c r="F121" s="117">
        <f t="shared" si="135"/>
        <v>0.25066137566137564</v>
      </c>
      <c r="G121" s="106">
        <f>'UBS Vila Ede'!E10</f>
        <v>688</v>
      </c>
      <c r="H121" s="117">
        <f t="shared" si="136"/>
        <v>0.2275132275132275</v>
      </c>
      <c r="I121" s="108">
        <f t="shared" si="137"/>
        <v>2168</v>
      </c>
      <c r="J121" s="118">
        <f t="shared" si="138"/>
        <v>0.23897707231040563</v>
      </c>
      <c r="K121" s="106">
        <f>'UBS Vila Ede'!F10</f>
        <v>129</v>
      </c>
      <c r="L121" s="117">
        <f t="shared" si="136"/>
        <v>4.265873015873016E-2</v>
      </c>
      <c r="M121" s="106">
        <f>'UBS Vila Ede'!G10</f>
        <v>180</v>
      </c>
      <c r="N121" s="117">
        <f t="shared" si="139"/>
        <v>5.9523809523809521E-2</v>
      </c>
      <c r="O121" s="106">
        <f>'UBS Vila Ede'!H10</f>
        <v>310</v>
      </c>
      <c r="P121" s="117">
        <f t="shared" si="140"/>
        <v>0.10251322751322751</v>
      </c>
      <c r="Q121" s="686">
        <f t="shared" si="141"/>
        <v>9072</v>
      </c>
      <c r="R121" s="108">
        <f t="shared" si="142"/>
        <v>619</v>
      </c>
      <c r="S121" s="118">
        <f t="shared" si="143"/>
        <v>6.8231922398589065E-2</v>
      </c>
    </row>
    <row r="122" spans="1:19" hidden="1" x14ac:dyDescent="0.25">
      <c r="A122" s="88" t="s">
        <v>10</v>
      </c>
      <c r="B122" s="89">
        <f>'UBS Vila Ede'!B11</f>
        <v>789</v>
      </c>
      <c r="C122" s="106">
        <f>'UBS Vila Ede'!C11</f>
        <v>298</v>
      </c>
      <c r="D122" s="117">
        <f t="shared" si="134"/>
        <v>0.37769328263624841</v>
      </c>
      <c r="E122" s="106">
        <f>'UBS Vila Ede'!D11</f>
        <v>358</v>
      </c>
      <c r="F122" s="117">
        <f t="shared" si="135"/>
        <v>0.45373891001267425</v>
      </c>
      <c r="G122" s="106">
        <f>'UBS Vila Ede'!E11</f>
        <v>346</v>
      </c>
      <c r="H122" s="117">
        <f t="shared" si="136"/>
        <v>0.43852978453738911</v>
      </c>
      <c r="I122" s="108">
        <f t="shared" si="137"/>
        <v>1002</v>
      </c>
      <c r="J122" s="118">
        <f t="shared" si="138"/>
        <v>0.42332065906210392</v>
      </c>
      <c r="K122" s="106">
        <f>'UBS Vila Ede'!F11</f>
        <v>211</v>
      </c>
      <c r="L122" s="117">
        <f t="shared" si="136"/>
        <v>0.26742712294043092</v>
      </c>
      <c r="M122" s="106">
        <f>'UBS Vila Ede'!G11</f>
        <v>342</v>
      </c>
      <c r="N122" s="117">
        <f t="shared" si="139"/>
        <v>0.43346007604562736</v>
      </c>
      <c r="O122" s="106">
        <f>'UBS Vila Ede'!H11</f>
        <v>295</v>
      </c>
      <c r="P122" s="117">
        <f t="shared" si="140"/>
        <v>0.37389100126742714</v>
      </c>
      <c r="Q122" s="686">
        <f t="shared" si="141"/>
        <v>2367</v>
      </c>
      <c r="R122" s="108">
        <f t="shared" si="142"/>
        <v>848</v>
      </c>
      <c r="S122" s="118">
        <f t="shared" si="143"/>
        <v>0.35825940008449514</v>
      </c>
    </row>
    <row r="123" spans="1:19" hidden="1" x14ac:dyDescent="0.25">
      <c r="A123" s="88" t="s">
        <v>42</v>
      </c>
      <c r="B123" s="89">
        <f>'UBS Vila Ede'!B12</f>
        <v>526</v>
      </c>
      <c r="C123" s="106">
        <f>'UBS Vila Ede'!C12</f>
        <v>141</v>
      </c>
      <c r="D123" s="117">
        <f t="shared" si="134"/>
        <v>0.26806083650190116</v>
      </c>
      <c r="E123" s="106">
        <f>'UBS Vila Ede'!D12</f>
        <v>261</v>
      </c>
      <c r="F123" s="117">
        <f t="shared" si="135"/>
        <v>0.49619771863117873</v>
      </c>
      <c r="G123" s="106">
        <f>'UBS Vila Ede'!E12</f>
        <v>270</v>
      </c>
      <c r="H123" s="117">
        <f t="shared" si="136"/>
        <v>0.51330798479087447</v>
      </c>
      <c r="I123" s="108">
        <f t="shared" si="137"/>
        <v>672</v>
      </c>
      <c r="J123" s="118">
        <f t="shared" si="138"/>
        <v>0.42585551330798477</v>
      </c>
      <c r="K123" s="106">
        <f>'UBS Vila Ede'!F12</f>
        <v>246</v>
      </c>
      <c r="L123" s="117">
        <f t="shared" si="136"/>
        <v>0.46768060836501901</v>
      </c>
      <c r="M123" s="106">
        <f>'UBS Vila Ede'!G12</f>
        <v>167</v>
      </c>
      <c r="N123" s="117">
        <f t="shared" si="139"/>
        <v>0.31749049429657794</v>
      </c>
      <c r="O123" s="106">
        <f>'UBS Vila Ede'!H12</f>
        <v>209</v>
      </c>
      <c r="P123" s="117">
        <f t="shared" si="140"/>
        <v>0.39733840304182511</v>
      </c>
      <c r="Q123" s="686">
        <f t="shared" si="141"/>
        <v>1578</v>
      </c>
      <c r="R123" s="108">
        <f t="shared" si="142"/>
        <v>622</v>
      </c>
      <c r="S123" s="118">
        <f t="shared" si="143"/>
        <v>0.39416983523447402</v>
      </c>
    </row>
    <row r="124" spans="1:19" hidden="1" x14ac:dyDescent="0.25">
      <c r="A124" s="152" t="s">
        <v>191</v>
      </c>
      <c r="B124" s="89">
        <f>'UBS Vila Ede'!B13</f>
        <v>125</v>
      </c>
      <c r="C124" s="106">
        <f>'UBS Vila Ede'!C13</f>
        <v>149</v>
      </c>
      <c r="D124" s="117">
        <f t="shared" si="134"/>
        <v>1.1919999999999999</v>
      </c>
      <c r="E124" s="106">
        <f>'UBS Vila Ede'!D13</f>
        <v>155</v>
      </c>
      <c r="F124" s="117">
        <f t="shared" si="135"/>
        <v>1.24</v>
      </c>
      <c r="G124" s="106">
        <f>'UBS Vila Ede'!E13</f>
        <v>171</v>
      </c>
      <c r="H124" s="117">
        <f t="shared" si="136"/>
        <v>1.3680000000000001</v>
      </c>
      <c r="I124" s="108">
        <f t="shared" si="137"/>
        <v>475</v>
      </c>
      <c r="J124" s="118">
        <f t="shared" si="138"/>
        <v>1.2666666666666666</v>
      </c>
      <c r="K124" s="106">
        <f>'UBS Vila Ede'!F13</f>
        <v>117</v>
      </c>
      <c r="L124" s="117">
        <f t="shared" si="136"/>
        <v>0.93600000000000005</v>
      </c>
      <c r="M124" s="106">
        <f>'UBS Vila Ede'!G13</f>
        <v>120</v>
      </c>
      <c r="N124" s="117">
        <f t="shared" si="139"/>
        <v>0.96</v>
      </c>
      <c r="O124" s="106">
        <f>'UBS Vila Ede'!H13</f>
        <v>136</v>
      </c>
      <c r="P124" s="117">
        <f t="shared" si="140"/>
        <v>1.0880000000000001</v>
      </c>
      <c r="Q124" s="686">
        <f t="shared" si="141"/>
        <v>375</v>
      </c>
      <c r="R124" s="108">
        <f t="shared" si="142"/>
        <v>373</v>
      </c>
      <c r="S124" s="118">
        <f t="shared" si="143"/>
        <v>0.9946666666666667</v>
      </c>
    </row>
    <row r="125" spans="1:19" ht="15.75" hidden="1" thickBot="1" x14ac:dyDescent="0.3">
      <c r="A125" s="110" t="s">
        <v>13</v>
      </c>
      <c r="B125" s="159">
        <f>'UBS Vila Ede'!B14</f>
        <v>526</v>
      </c>
      <c r="C125" s="111">
        <f>'UBS Vila Ede'!C14</f>
        <v>9</v>
      </c>
      <c r="D125" s="121">
        <f t="shared" si="134"/>
        <v>1.7110266159695818E-2</v>
      </c>
      <c r="E125" s="111">
        <f>'UBS Vila Ede'!D14</f>
        <v>269</v>
      </c>
      <c r="F125" s="121">
        <f t="shared" si="135"/>
        <v>0.51140684410646386</v>
      </c>
      <c r="G125" s="111">
        <f>'UBS Vila Ede'!E14</f>
        <v>288</v>
      </c>
      <c r="H125" s="121">
        <f t="shared" si="136"/>
        <v>0.54752851711026618</v>
      </c>
      <c r="I125" s="113">
        <f t="shared" si="137"/>
        <v>566</v>
      </c>
      <c r="J125" s="122">
        <f t="shared" si="138"/>
        <v>0.35868187579214195</v>
      </c>
      <c r="K125" s="111">
        <f>'UBS Vila Ede'!F14</f>
        <v>187</v>
      </c>
      <c r="L125" s="121">
        <f t="shared" si="136"/>
        <v>0.35551330798479086</v>
      </c>
      <c r="M125" s="111">
        <f>'UBS Vila Ede'!G14</f>
        <v>215</v>
      </c>
      <c r="N125" s="121">
        <f t="shared" si="139"/>
        <v>0.40874524714828897</v>
      </c>
      <c r="O125" s="111">
        <f>'UBS Vila Ede'!H14</f>
        <v>191</v>
      </c>
      <c r="P125" s="121">
        <f t="shared" si="140"/>
        <v>0.36311787072243346</v>
      </c>
      <c r="Q125" s="687">
        <f t="shared" si="141"/>
        <v>1578</v>
      </c>
      <c r="R125" s="113">
        <f t="shared" si="142"/>
        <v>593</v>
      </c>
      <c r="S125" s="122">
        <f t="shared" si="143"/>
        <v>0.37579214195183774</v>
      </c>
    </row>
    <row r="126" spans="1:19" ht="15.75" hidden="1" thickBot="1" x14ac:dyDescent="0.3">
      <c r="A126" s="6" t="s">
        <v>7</v>
      </c>
      <c r="B126" s="216">
        <f>SUM(B120:B125)</f>
        <v>5854</v>
      </c>
      <c r="C126" s="8">
        <f>SUM(C120:C125)</f>
        <v>1746</v>
      </c>
      <c r="D126" s="22">
        <f t="shared" si="134"/>
        <v>0.29825760163990434</v>
      </c>
      <c r="E126" s="8">
        <f>SUM(E120:E125)</f>
        <v>2312</v>
      </c>
      <c r="F126" s="22">
        <f t="shared" si="135"/>
        <v>0.39494362828834984</v>
      </c>
      <c r="G126" s="8">
        <f>SUM(G120:G125)</f>
        <v>2169</v>
      </c>
      <c r="H126" s="22">
        <f t="shared" si="136"/>
        <v>0.37051588657328322</v>
      </c>
      <c r="I126" s="80">
        <f t="shared" si="137"/>
        <v>6227</v>
      </c>
      <c r="J126" s="81">
        <f t="shared" si="138"/>
        <v>0.35457237216717913</v>
      </c>
      <c r="K126" s="8">
        <f>SUM(K120:K125)</f>
        <v>1036</v>
      </c>
      <c r="L126" s="22">
        <f t="shared" si="136"/>
        <v>0.17697300990775539</v>
      </c>
      <c r="M126" s="8">
        <f t="shared" ref="M126" si="144">SUM(M120:M125)</f>
        <v>1189</v>
      </c>
      <c r="N126" s="22">
        <f t="shared" si="139"/>
        <v>0.2031089853091903</v>
      </c>
      <c r="O126" s="8">
        <f t="shared" ref="O126" si="145">SUM(O120:O125)</f>
        <v>1437</v>
      </c>
      <c r="P126" s="22">
        <f t="shared" si="140"/>
        <v>0.24547318073112401</v>
      </c>
      <c r="Q126" s="688">
        <f t="shared" si="141"/>
        <v>17562</v>
      </c>
      <c r="R126" s="80">
        <f t="shared" si="142"/>
        <v>3662</v>
      </c>
      <c r="S126" s="81">
        <f t="shared" si="143"/>
        <v>0.2085183919826899</v>
      </c>
    </row>
    <row r="127" spans="1:19" hidden="1" x14ac:dyDescent="0.25"/>
    <row r="128" spans="1:19" ht="15.75" hidden="1" x14ac:dyDescent="0.25">
      <c r="A128" s="1240" t="s">
        <v>284</v>
      </c>
      <c r="B128" s="1241"/>
      <c r="C128" s="1241"/>
      <c r="D128" s="1241"/>
      <c r="E128" s="1241"/>
      <c r="F128" s="1241"/>
      <c r="G128" s="1241"/>
      <c r="H128" s="1241"/>
      <c r="I128" s="1241"/>
      <c r="J128" s="1241"/>
      <c r="K128" s="1241"/>
      <c r="L128" s="1241"/>
      <c r="M128" s="1241"/>
      <c r="N128" s="1241"/>
      <c r="O128" s="1241"/>
      <c r="P128" s="1241"/>
      <c r="Q128" s="1241"/>
      <c r="R128" s="1241"/>
      <c r="S128" s="1241"/>
    </row>
    <row r="129" spans="1:19" ht="34.5" hidden="1" thickBot="1" x14ac:dyDescent="0.3">
      <c r="A129" s="85" t="s">
        <v>14</v>
      </c>
      <c r="B129" s="155" t="s">
        <v>15</v>
      </c>
      <c r="C129" s="221" t="s">
        <v>2</v>
      </c>
      <c r="D129" s="222" t="s">
        <v>1</v>
      </c>
      <c r="E129" s="221" t="s">
        <v>3</v>
      </c>
      <c r="F129" s="222" t="s">
        <v>1</v>
      </c>
      <c r="G129" s="221" t="s">
        <v>4</v>
      </c>
      <c r="H129" s="222" t="s">
        <v>1</v>
      </c>
      <c r="I129" s="100" t="s">
        <v>197</v>
      </c>
      <c r="J129" s="13" t="s">
        <v>196</v>
      </c>
      <c r="K129" s="221" t="s">
        <v>5</v>
      </c>
      <c r="L129" s="222" t="s">
        <v>1</v>
      </c>
      <c r="M129" s="223" t="s">
        <v>194</v>
      </c>
      <c r="N129" s="224" t="s">
        <v>1</v>
      </c>
      <c r="O129" s="223" t="s">
        <v>195</v>
      </c>
      <c r="P129" s="224" t="s">
        <v>1</v>
      </c>
      <c r="Q129" s="569" t="s">
        <v>361</v>
      </c>
      <c r="R129" s="100" t="s">
        <v>197</v>
      </c>
      <c r="S129" s="13" t="s">
        <v>196</v>
      </c>
    </row>
    <row r="130" spans="1:19" ht="15.75" hidden="1" thickTop="1" x14ac:dyDescent="0.25">
      <c r="A130" s="88" t="s">
        <v>8</v>
      </c>
      <c r="B130" s="87">
        <f>'UBS Vila Leonor'!B9</f>
        <v>576</v>
      </c>
      <c r="C130" s="105">
        <f>'UBS Vila Leonor'!C9</f>
        <v>327</v>
      </c>
      <c r="D130" s="19">
        <f t="shared" ref="D130:D135" si="146">C130/$B130</f>
        <v>0.56770833333333337</v>
      </c>
      <c r="E130" s="105">
        <f>'UBS Vila Leonor'!D9</f>
        <v>381</v>
      </c>
      <c r="F130" s="19">
        <f t="shared" ref="F130:F135" si="147">E130/$B130</f>
        <v>0.66145833333333337</v>
      </c>
      <c r="G130" s="105">
        <f>'UBS Vila Leonor'!E9</f>
        <v>417</v>
      </c>
      <c r="H130" s="19">
        <f t="shared" ref="H130:L135" si="148">G130/$B130</f>
        <v>0.72395833333333337</v>
      </c>
      <c r="I130" s="77">
        <f t="shared" ref="I130:I135" si="149">SUM(C130,E130,G130)</f>
        <v>1125</v>
      </c>
      <c r="J130" s="116">
        <f t="shared" ref="J130:J135" si="150">((I130/Q130))</f>
        <v>0.65104166666666663</v>
      </c>
      <c r="K130" s="105">
        <f>'UBS Vila Leonor'!F9</f>
        <v>156</v>
      </c>
      <c r="L130" s="19">
        <f t="shared" si="148"/>
        <v>0.27083333333333331</v>
      </c>
      <c r="M130" s="105">
        <f>'UBS Vila Leonor'!G9</f>
        <v>179</v>
      </c>
      <c r="N130" s="19">
        <f t="shared" ref="N130:N135" si="151">M130/$B130</f>
        <v>0.3107638888888889</v>
      </c>
      <c r="O130" s="105">
        <f>'UBS Vila Leonor'!H9</f>
        <v>221</v>
      </c>
      <c r="P130" s="19">
        <f t="shared" ref="P130:P135" si="152">O130/$B130</f>
        <v>0.38368055555555558</v>
      </c>
      <c r="Q130" s="685">
        <f t="shared" ref="Q130:Q135" si="153">B130*3</f>
        <v>1728</v>
      </c>
      <c r="R130" s="77">
        <f t="shared" ref="R130:R135" si="154">SUM(K130,M130,O130)</f>
        <v>556</v>
      </c>
      <c r="S130" s="116">
        <f t="shared" ref="S130:S135" si="155">R130/($B130*3)</f>
        <v>0.32175925925925924</v>
      </c>
    </row>
    <row r="131" spans="1:19" hidden="1" x14ac:dyDescent="0.25">
      <c r="A131" s="88" t="s">
        <v>9</v>
      </c>
      <c r="B131" s="89">
        <f>'UBS Vila Leonor'!B10</f>
        <v>2016</v>
      </c>
      <c r="C131" s="106">
        <f>'UBS Vila Leonor'!C10</f>
        <v>816</v>
      </c>
      <c r="D131" s="117">
        <f t="shared" si="146"/>
        <v>0.40476190476190477</v>
      </c>
      <c r="E131" s="106">
        <f>'UBS Vila Leonor'!D10</f>
        <v>970</v>
      </c>
      <c r="F131" s="117">
        <f t="shared" si="147"/>
        <v>0.48115079365079366</v>
      </c>
      <c r="G131" s="106">
        <f>'UBS Vila Leonor'!E10</f>
        <v>1079</v>
      </c>
      <c r="H131" s="117">
        <f t="shared" si="148"/>
        <v>0.53521825396825395</v>
      </c>
      <c r="I131" s="108">
        <f t="shared" si="149"/>
        <v>2865</v>
      </c>
      <c r="J131" s="118">
        <f t="shared" si="150"/>
        <v>0.47371031746031744</v>
      </c>
      <c r="K131" s="106">
        <f>'UBS Vila Leonor'!F10</f>
        <v>234</v>
      </c>
      <c r="L131" s="117">
        <f t="shared" si="148"/>
        <v>0.11607142857142858</v>
      </c>
      <c r="M131" s="106">
        <f>'UBS Vila Leonor'!G10</f>
        <v>283</v>
      </c>
      <c r="N131" s="117">
        <f t="shared" si="151"/>
        <v>0.14037698412698413</v>
      </c>
      <c r="O131" s="106">
        <f>'UBS Vila Leonor'!H10</f>
        <v>354</v>
      </c>
      <c r="P131" s="117">
        <f t="shared" si="152"/>
        <v>0.17559523809523808</v>
      </c>
      <c r="Q131" s="686">
        <f t="shared" si="153"/>
        <v>6048</v>
      </c>
      <c r="R131" s="108">
        <f t="shared" si="154"/>
        <v>871</v>
      </c>
      <c r="S131" s="118">
        <f t="shared" si="155"/>
        <v>0.14401455026455026</v>
      </c>
    </row>
    <row r="132" spans="1:19" hidden="1" x14ac:dyDescent="0.25">
      <c r="A132" s="88" t="s">
        <v>10</v>
      </c>
      <c r="B132" s="89">
        <f>'UBS Vila Leonor'!B11</f>
        <v>526</v>
      </c>
      <c r="C132" s="106">
        <f>'UBS Vila Leonor'!C11</f>
        <v>347</v>
      </c>
      <c r="D132" s="117">
        <f t="shared" si="146"/>
        <v>0.65969581749049433</v>
      </c>
      <c r="E132" s="106">
        <f>'UBS Vila Leonor'!D11</f>
        <v>448</v>
      </c>
      <c r="F132" s="117">
        <f t="shared" si="147"/>
        <v>0.85171102661596954</v>
      </c>
      <c r="G132" s="106">
        <f>'UBS Vila Leonor'!E11</f>
        <v>415</v>
      </c>
      <c r="H132" s="117">
        <f t="shared" si="148"/>
        <v>0.78897338403041828</v>
      </c>
      <c r="I132" s="108">
        <f t="shared" si="149"/>
        <v>1210</v>
      </c>
      <c r="J132" s="118">
        <f t="shared" si="150"/>
        <v>0.76679340937896068</v>
      </c>
      <c r="K132" s="106">
        <f>'UBS Vila Leonor'!F11</f>
        <v>363</v>
      </c>
      <c r="L132" s="117">
        <f t="shared" si="148"/>
        <v>0.6901140684410646</v>
      </c>
      <c r="M132" s="106">
        <f>'UBS Vila Leonor'!G11</f>
        <v>240</v>
      </c>
      <c r="N132" s="117">
        <f t="shared" si="151"/>
        <v>0.45627376425855515</v>
      </c>
      <c r="O132" s="106">
        <f>'UBS Vila Leonor'!H11</f>
        <v>197</v>
      </c>
      <c r="P132" s="117">
        <f t="shared" si="152"/>
        <v>0.37452471482889732</v>
      </c>
      <c r="Q132" s="686">
        <f t="shared" si="153"/>
        <v>1578</v>
      </c>
      <c r="R132" s="108">
        <f t="shared" si="154"/>
        <v>800</v>
      </c>
      <c r="S132" s="118">
        <f t="shared" si="155"/>
        <v>0.50697084917617241</v>
      </c>
    </row>
    <row r="133" spans="1:19" hidden="1" x14ac:dyDescent="0.25">
      <c r="A133" s="88" t="s">
        <v>42</v>
      </c>
      <c r="B133" s="89">
        <f>'UBS Vila Leonor'!B12</f>
        <v>395</v>
      </c>
      <c r="C133" s="106">
        <f>'UBS Vila Leonor'!C12</f>
        <v>290</v>
      </c>
      <c r="D133" s="117">
        <f t="shared" si="146"/>
        <v>0.73417721518987344</v>
      </c>
      <c r="E133" s="106">
        <f>'UBS Vila Leonor'!D12</f>
        <v>287</v>
      </c>
      <c r="F133" s="117">
        <f t="shared" si="147"/>
        <v>0.72658227848101264</v>
      </c>
      <c r="G133" s="106">
        <f>'UBS Vila Leonor'!E12</f>
        <v>249</v>
      </c>
      <c r="H133" s="117">
        <f t="shared" si="148"/>
        <v>0.63037974683544307</v>
      </c>
      <c r="I133" s="108">
        <f t="shared" si="149"/>
        <v>826</v>
      </c>
      <c r="J133" s="118">
        <f t="shared" si="150"/>
        <v>0.69704641350210972</v>
      </c>
      <c r="K133" s="106">
        <f>'UBS Vila Leonor'!F12</f>
        <v>158</v>
      </c>
      <c r="L133" s="117">
        <f t="shared" si="148"/>
        <v>0.4</v>
      </c>
      <c r="M133" s="106">
        <f>'UBS Vila Leonor'!G12</f>
        <v>192</v>
      </c>
      <c r="N133" s="117">
        <f t="shared" si="151"/>
        <v>0.48607594936708859</v>
      </c>
      <c r="O133" s="106">
        <f>'UBS Vila Leonor'!H12</f>
        <v>153</v>
      </c>
      <c r="P133" s="117">
        <f t="shared" si="152"/>
        <v>0.38734177215189874</v>
      </c>
      <c r="Q133" s="686">
        <f t="shared" si="153"/>
        <v>1185</v>
      </c>
      <c r="R133" s="108">
        <f t="shared" si="154"/>
        <v>503</v>
      </c>
      <c r="S133" s="118">
        <f t="shared" si="155"/>
        <v>0.42447257383966247</v>
      </c>
    </row>
    <row r="134" spans="1:19" ht="15.75" hidden="1" thickBot="1" x14ac:dyDescent="0.3">
      <c r="A134" s="110" t="s">
        <v>13</v>
      </c>
      <c r="B134" s="159">
        <f>'UBS Vila Leonor'!B13</f>
        <v>526</v>
      </c>
      <c r="C134" s="111">
        <f>'UBS Vila Leonor'!C13</f>
        <v>322</v>
      </c>
      <c r="D134" s="121">
        <f t="shared" si="146"/>
        <v>0.61216730038022815</v>
      </c>
      <c r="E134" s="111">
        <f>'UBS Vila Leonor'!D13</f>
        <v>421</v>
      </c>
      <c r="F134" s="121">
        <f t="shared" si="147"/>
        <v>0.80038022813688214</v>
      </c>
      <c r="G134" s="111">
        <f>'UBS Vila Leonor'!E13</f>
        <v>382</v>
      </c>
      <c r="H134" s="121">
        <f t="shared" si="148"/>
        <v>0.72623574144486691</v>
      </c>
      <c r="I134" s="113">
        <f t="shared" si="149"/>
        <v>1125</v>
      </c>
      <c r="J134" s="122">
        <f t="shared" si="150"/>
        <v>0.71292775665399244</v>
      </c>
      <c r="K134" s="111">
        <f>'UBS Vila Leonor'!F13</f>
        <v>252</v>
      </c>
      <c r="L134" s="121">
        <f t="shared" si="148"/>
        <v>0.47908745247148288</v>
      </c>
      <c r="M134" s="111">
        <f>'UBS Vila Leonor'!G13</f>
        <v>293</v>
      </c>
      <c r="N134" s="121">
        <f t="shared" si="151"/>
        <v>0.55703422053231944</v>
      </c>
      <c r="O134" s="111">
        <f>'UBS Vila Leonor'!H13</f>
        <v>255</v>
      </c>
      <c r="P134" s="121">
        <f t="shared" si="152"/>
        <v>0.48479087452471481</v>
      </c>
      <c r="Q134" s="687">
        <f t="shared" si="153"/>
        <v>1578</v>
      </c>
      <c r="R134" s="113">
        <f t="shared" si="154"/>
        <v>800</v>
      </c>
      <c r="S134" s="122">
        <f t="shared" si="155"/>
        <v>0.50697084917617241</v>
      </c>
    </row>
    <row r="135" spans="1:19" ht="15.75" hidden="1" thickBot="1" x14ac:dyDescent="0.3">
      <c r="A135" s="6" t="s">
        <v>7</v>
      </c>
      <c r="B135" s="216">
        <f>SUM(B130:B134)</f>
        <v>4039</v>
      </c>
      <c r="C135" s="8">
        <f>SUM(C130:C134)</f>
        <v>2102</v>
      </c>
      <c r="D135" s="22">
        <f t="shared" si="146"/>
        <v>0.52042584798217384</v>
      </c>
      <c r="E135" s="8">
        <f>SUM(E130:E134)</f>
        <v>2507</v>
      </c>
      <c r="F135" s="22">
        <f t="shared" si="147"/>
        <v>0.62069819262193615</v>
      </c>
      <c r="G135" s="8">
        <f>SUM(G130:G134)</f>
        <v>2542</v>
      </c>
      <c r="H135" s="22">
        <f t="shared" si="148"/>
        <v>0.62936370388710072</v>
      </c>
      <c r="I135" s="80">
        <f t="shared" si="149"/>
        <v>7151</v>
      </c>
      <c r="J135" s="81">
        <f t="shared" si="150"/>
        <v>0.59016258149707024</v>
      </c>
      <c r="K135" s="8">
        <f>SUM(K130:K134)</f>
        <v>1163</v>
      </c>
      <c r="L135" s="22">
        <f t="shared" si="148"/>
        <v>0.28794256003961377</v>
      </c>
      <c r="M135" s="8">
        <f t="shared" ref="M135" si="156">SUM(M130:M134)</f>
        <v>1187</v>
      </c>
      <c r="N135" s="22">
        <f t="shared" si="151"/>
        <v>0.29388462490715522</v>
      </c>
      <c r="O135" s="8">
        <f t="shared" ref="O135" si="157">SUM(O130:O134)</f>
        <v>1180</v>
      </c>
      <c r="P135" s="22">
        <f t="shared" si="152"/>
        <v>0.29215152265412231</v>
      </c>
      <c r="Q135" s="688">
        <f t="shared" si="153"/>
        <v>12117</v>
      </c>
      <c r="R135" s="80">
        <f t="shared" si="154"/>
        <v>3530</v>
      </c>
      <c r="S135" s="81">
        <f t="shared" si="155"/>
        <v>0.29132623586696377</v>
      </c>
    </row>
    <row r="136" spans="1:19" hidden="1" x14ac:dyDescent="0.25"/>
    <row r="137" spans="1:19" ht="15.75" hidden="1" x14ac:dyDescent="0.25">
      <c r="A137" s="1240" t="s">
        <v>286</v>
      </c>
      <c r="B137" s="1241"/>
      <c r="C137" s="1241"/>
      <c r="D137" s="1241"/>
      <c r="E137" s="1241"/>
      <c r="F137" s="1241"/>
      <c r="G137" s="1241"/>
      <c r="H137" s="1241"/>
      <c r="I137" s="1241"/>
      <c r="J137" s="1241"/>
      <c r="K137" s="1241"/>
      <c r="L137" s="1241"/>
      <c r="M137" s="1241"/>
      <c r="N137" s="1241"/>
      <c r="O137" s="1241"/>
      <c r="P137" s="1241"/>
      <c r="Q137" s="1241"/>
      <c r="R137" s="1241"/>
      <c r="S137" s="1241"/>
    </row>
    <row r="138" spans="1:19" ht="34.5" hidden="1" thickBot="1" x14ac:dyDescent="0.3">
      <c r="A138" s="85" t="s">
        <v>14</v>
      </c>
      <c r="B138" s="155" t="s">
        <v>15</v>
      </c>
      <c r="C138" s="221" t="s">
        <v>2</v>
      </c>
      <c r="D138" s="222" t="s">
        <v>1</v>
      </c>
      <c r="E138" s="221" t="s">
        <v>3</v>
      </c>
      <c r="F138" s="222" t="s">
        <v>1</v>
      </c>
      <c r="G138" s="221" t="s">
        <v>4</v>
      </c>
      <c r="H138" s="222" t="s">
        <v>1</v>
      </c>
      <c r="I138" s="100" t="s">
        <v>197</v>
      </c>
      <c r="J138" s="13" t="s">
        <v>196</v>
      </c>
      <c r="K138" s="221" t="s">
        <v>5</v>
      </c>
      <c r="L138" s="222" t="s">
        <v>1</v>
      </c>
      <c r="M138" s="223" t="s">
        <v>194</v>
      </c>
      <c r="N138" s="224" t="s">
        <v>1</v>
      </c>
      <c r="O138" s="223" t="s">
        <v>195</v>
      </c>
      <c r="P138" s="224" t="s">
        <v>1</v>
      </c>
      <c r="Q138" s="569" t="s">
        <v>361</v>
      </c>
      <c r="R138" s="100" t="s">
        <v>197</v>
      </c>
      <c r="S138" s="13" t="s">
        <v>196</v>
      </c>
    </row>
    <row r="139" spans="1:19" ht="15.75" hidden="1" thickTop="1" x14ac:dyDescent="0.25">
      <c r="A139" s="88" t="s">
        <v>8</v>
      </c>
      <c r="B139" s="87">
        <f>'UBS Vila Sabrina'!B9</f>
        <v>528</v>
      </c>
      <c r="C139" s="105">
        <f>'UBS Vila Sabrina'!C9</f>
        <v>308</v>
      </c>
      <c r="D139" s="19">
        <f t="shared" ref="D139:D144" si="158">C139/$B139</f>
        <v>0.58333333333333337</v>
      </c>
      <c r="E139" s="105">
        <f>'UBS Vila Sabrina'!D9</f>
        <v>170</v>
      </c>
      <c r="F139" s="19">
        <f t="shared" ref="F139:F144" si="159">E139/$B139</f>
        <v>0.32196969696969696</v>
      </c>
      <c r="G139" s="105">
        <f>'UBS Vila Sabrina'!E9</f>
        <v>3</v>
      </c>
      <c r="H139" s="19">
        <f t="shared" ref="H139:L144" si="160">G139/$B139</f>
        <v>5.681818181818182E-3</v>
      </c>
      <c r="I139" s="77">
        <f t="shared" ref="I139:I144" si="161">SUM(C139,E139,G139)</f>
        <v>481</v>
      </c>
      <c r="J139" s="116">
        <f t="shared" ref="J139:J144" si="162">((I139/Q139))</f>
        <v>0.30366161616161619</v>
      </c>
      <c r="K139" s="105">
        <f>'UBS Vila Sabrina'!F9</f>
        <v>6</v>
      </c>
      <c r="L139" s="19">
        <f t="shared" si="160"/>
        <v>1.1363636363636364E-2</v>
      </c>
      <c r="M139" s="105">
        <f>'UBS Vila Sabrina'!G9</f>
        <v>1</v>
      </c>
      <c r="N139" s="19">
        <f t="shared" ref="N139:N144" si="163">M139/$B139</f>
        <v>1.893939393939394E-3</v>
      </c>
      <c r="O139" s="105">
        <f>'UBS Vila Sabrina'!H9</f>
        <v>191</v>
      </c>
      <c r="P139" s="19">
        <f t="shared" ref="P139:P144" si="164">O139/$B139</f>
        <v>0.36174242424242425</v>
      </c>
      <c r="Q139" s="685">
        <f t="shared" ref="Q139:Q144" si="165">B139*3</f>
        <v>1584</v>
      </c>
      <c r="R139" s="77">
        <f t="shared" ref="R139:R144" si="166">SUM(K139,M139,O139)</f>
        <v>198</v>
      </c>
      <c r="S139" s="116">
        <f t="shared" ref="S139:S144" si="167">R139/($B139*3)</f>
        <v>0.125</v>
      </c>
    </row>
    <row r="140" spans="1:19" hidden="1" x14ac:dyDescent="0.25">
      <c r="A140" s="88" t="s">
        <v>9</v>
      </c>
      <c r="B140" s="89">
        <f>'UBS Vila Sabrina'!B10</f>
        <v>1608</v>
      </c>
      <c r="C140" s="106">
        <f>'UBS Vila Sabrina'!C10</f>
        <v>615</v>
      </c>
      <c r="D140" s="117">
        <f t="shared" si="158"/>
        <v>0.3824626865671642</v>
      </c>
      <c r="E140" s="106">
        <f>'UBS Vila Sabrina'!D10</f>
        <v>370</v>
      </c>
      <c r="F140" s="117">
        <f t="shared" si="159"/>
        <v>0.2300995024875622</v>
      </c>
      <c r="G140" s="106">
        <f>'UBS Vila Sabrina'!E10</f>
        <v>0</v>
      </c>
      <c r="H140" s="117">
        <f t="shared" si="160"/>
        <v>0</v>
      </c>
      <c r="I140" s="108">
        <f t="shared" si="161"/>
        <v>985</v>
      </c>
      <c r="J140" s="118">
        <f t="shared" si="162"/>
        <v>0.20418739635157546</v>
      </c>
      <c r="K140" s="106">
        <f>'UBS Vila Sabrina'!F10</f>
        <v>2</v>
      </c>
      <c r="L140" s="117">
        <f t="shared" si="160"/>
        <v>1.2437810945273632E-3</v>
      </c>
      <c r="M140" s="106">
        <f>'UBS Vila Sabrina'!G10</f>
        <v>0</v>
      </c>
      <c r="N140" s="117">
        <f t="shared" si="163"/>
        <v>0</v>
      </c>
      <c r="O140" s="106">
        <f>'UBS Vila Sabrina'!H10</f>
        <v>0</v>
      </c>
      <c r="P140" s="117">
        <f t="shared" si="164"/>
        <v>0</v>
      </c>
      <c r="Q140" s="686">
        <f t="shared" si="165"/>
        <v>4824</v>
      </c>
      <c r="R140" s="108">
        <f t="shared" si="166"/>
        <v>2</v>
      </c>
      <c r="S140" s="118">
        <f t="shared" si="167"/>
        <v>4.1459369817578774E-4</v>
      </c>
    </row>
    <row r="141" spans="1:19" hidden="1" x14ac:dyDescent="0.25">
      <c r="A141" s="88" t="s">
        <v>10</v>
      </c>
      <c r="B141" s="89">
        <f>'UBS Vila Sabrina'!B11</f>
        <v>789</v>
      </c>
      <c r="C141" s="106">
        <f>'UBS Vila Sabrina'!C11</f>
        <v>681</v>
      </c>
      <c r="D141" s="117">
        <f t="shared" si="158"/>
        <v>0.86311787072243351</v>
      </c>
      <c r="E141" s="106">
        <f>'UBS Vila Sabrina'!D11</f>
        <v>585</v>
      </c>
      <c r="F141" s="117">
        <f t="shared" si="159"/>
        <v>0.7414448669201521</v>
      </c>
      <c r="G141" s="106">
        <f>'UBS Vila Sabrina'!E11</f>
        <v>976</v>
      </c>
      <c r="H141" s="117">
        <f t="shared" si="160"/>
        <v>1.2370088719898606</v>
      </c>
      <c r="I141" s="108">
        <f t="shared" si="161"/>
        <v>2242</v>
      </c>
      <c r="J141" s="118">
        <f t="shared" si="162"/>
        <v>0.94719053654414875</v>
      </c>
      <c r="K141" s="106">
        <f>'UBS Vila Sabrina'!F11</f>
        <v>727</v>
      </c>
      <c r="L141" s="117">
        <f t="shared" si="160"/>
        <v>0.92141951837769331</v>
      </c>
      <c r="M141" s="106">
        <f>'UBS Vila Sabrina'!G11</f>
        <v>781</v>
      </c>
      <c r="N141" s="117">
        <f t="shared" si="163"/>
        <v>0.9898605830164765</v>
      </c>
      <c r="O141" s="106">
        <f>'UBS Vila Sabrina'!H11</f>
        <v>756</v>
      </c>
      <c r="P141" s="117">
        <f t="shared" si="164"/>
        <v>0.95817490494296575</v>
      </c>
      <c r="Q141" s="686">
        <f t="shared" si="165"/>
        <v>2367</v>
      </c>
      <c r="R141" s="108">
        <f t="shared" si="166"/>
        <v>2264</v>
      </c>
      <c r="S141" s="118">
        <f t="shared" si="167"/>
        <v>0.95648500211237852</v>
      </c>
    </row>
    <row r="142" spans="1:19" hidden="1" x14ac:dyDescent="0.25">
      <c r="A142" s="88" t="s">
        <v>42</v>
      </c>
      <c r="B142" s="89">
        <f>'UBS Vila Sabrina'!B12</f>
        <v>395</v>
      </c>
      <c r="C142" s="106">
        <f>'UBS Vila Sabrina'!C12</f>
        <v>201</v>
      </c>
      <c r="D142" s="117">
        <f t="shared" si="158"/>
        <v>0.50886075949367093</v>
      </c>
      <c r="E142" s="106">
        <f>'UBS Vila Sabrina'!D12</f>
        <v>271</v>
      </c>
      <c r="F142" s="117">
        <f t="shared" si="159"/>
        <v>0.6860759493670886</v>
      </c>
      <c r="G142" s="106">
        <f>'UBS Vila Sabrina'!E12</f>
        <v>340</v>
      </c>
      <c r="H142" s="117">
        <f t="shared" si="160"/>
        <v>0.86075949367088611</v>
      </c>
      <c r="I142" s="108">
        <f t="shared" si="161"/>
        <v>812</v>
      </c>
      <c r="J142" s="118">
        <f t="shared" si="162"/>
        <v>0.68523206751054855</v>
      </c>
      <c r="K142" s="106">
        <f>'UBS Vila Sabrina'!F12</f>
        <v>119</v>
      </c>
      <c r="L142" s="117">
        <f t="shared" si="160"/>
        <v>0.30126582278481012</v>
      </c>
      <c r="M142" s="106">
        <f>'UBS Vila Sabrina'!G12</f>
        <v>229</v>
      </c>
      <c r="N142" s="117">
        <f t="shared" si="163"/>
        <v>0.57974683544303796</v>
      </c>
      <c r="O142" s="106">
        <f>'UBS Vila Sabrina'!H12</f>
        <v>192</v>
      </c>
      <c r="P142" s="117">
        <f t="shared" si="164"/>
        <v>0.48607594936708859</v>
      </c>
      <c r="Q142" s="686">
        <f t="shared" si="165"/>
        <v>1185</v>
      </c>
      <c r="R142" s="108">
        <f t="shared" si="166"/>
        <v>540</v>
      </c>
      <c r="S142" s="118">
        <f t="shared" si="167"/>
        <v>0.45569620253164556</v>
      </c>
    </row>
    <row r="143" spans="1:19" ht="15.75" hidden="1" thickBot="1" x14ac:dyDescent="0.3">
      <c r="A143" s="110" t="s">
        <v>13</v>
      </c>
      <c r="B143" s="159">
        <f>'UBS Vila Sabrina'!B13</f>
        <v>526</v>
      </c>
      <c r="C143" s="111">
        <f>'UBS Vila Sabrina'!C13</f>
        <v>274</v>
      </c>
      <c r="D143" s="121">
        <f t="shared" si="158"/>
        <v>0.52091254752851712</v>
      </c>
      <c r="E143" s="111">
        <f>'UBS Vila Sabrina'!D13</f>
        <v>360</v>
      </c>
      <c r="F143" s="121">
        <f t="shared" si="159"/>
        <v>0.68441064638783267</v>
      </c>
      <c r="G143" s="111">
        <f>'UBS Vila Sabrina'!E13</f>
        <v>449</v>
      </c>
      <c r="H143" s="121">
        <f t="shared" si="160"/>
        <v>0.85361216730038025</v>
      </c>
      <c r="I143" s="113">
        <f t="shared" si="161"/>
        <v>1083</v>
      </c>
      <c r="J143" s="122">
        <f t="shared" si="162"/>
        <v>0.68631178707224338</v>
      </c>
      <c r="K143" s="111">
        <f>'UBS Vila Sabrina'!F13</f>
        <v>290</v>
      </c>
      <c r="L143" s="121">
        <f t="shared" si="160"/>
        <v>0.5513307984790875</v>
      </c>
      <c r="M143" s="111">
        <f>'UBS Vila Sabrina'!G13</f>
        <v>295</v>
      </c>
      <c r="N143" s="121">
        <f t="shared" si="163"/>
        <v>0.56083650190114065</v>
      </c>
      <c r="O143" s="111">
        <f>'UBS Vila Sabrina'!H13</f>
        <v>247</v>
      </c>
      <c r="P143" s="121">
        <f t="shared" si="164"/>
        <v>0.46958174904942968</v>
      </c>
      <c r="Q143" s="687">
        <f t="shared" si="165"/>
        <v>1578</v>
      </c>
      <c r="R143" s="113">
        <f t="shared" si="166"/>
        <v>832</v>
      </c>
      <c r="S143" s="122">
        <f t="shared" si="167"/>
        <v>0.52724968314321929</v>
      </c>
    </row>
    <row r="144" spans="1:19" ht="15.75" hidden="1" thickBot="1" x14ac:dyDescent="0.3">
      <c r="A144" s="6" t="s">
        <v>7</v>
      </c>
      <c r="B144" s="216">
        <f>SUM(B139:B143)</f>
        <v>3846</v>
      </c>
      <c r="C144" s="8">
        <f>SUM(C139:C143)</f>
        <v>2079</v>
      </c>
      <c r="D144" s="22">
        <f t="shared" si="158"/>
        <v>0.54056162246489858</v>
      </c>
      <c r="E144" s="8">
        <f>SUM(E139:E143)</f>
        <v>1756</v>
      </c>
      <c r="F144" s="22">
        <f t="shared" si="159"/>
        <v>0.45657826313052524</v>
      </c>
      <c r="G144" s="8">
        <f>SUM(G139:G143)</f>
        <v>1768</v>
      </c>
      <c r="H144" s="22">
        <f t="shared" si="160"/>
        <v>0.45969838793551743</v>
      </c>
      <c r="I144" s="80">
        <f t="shared" si="161"/>
        <v>5603</v>
      </c>
      <c r="J144" s="81">
        <f t="shared" si="162"/>
        <v>0.4856127578436471</v>
      </c>
      <c r="K144" s="8">
        <f>SUM(K139:K143)</f>
        <v>1144</v>
      </c>
      <c r="L144" s="22">
        <f t="shared" si="160"/>
        <v>0.29745189807592304</v>
      </c>
      <c r="M144" s="8">
        <f t="shared" ref="M144" si="168">SUM(M139:M143)</f>
        <v>1306</v>
      </c>
      <c r="N144" s="22">
        <f t="shared" si="163"/>
        <v>0.33957358294331774</v>
      </c>
      <c r="O144" s="8">
        <f t="shared" ref="O144" si="169">SUM(O139:O143)</f>
        <v>1386</v>
      </c>
      <c r="P144" s="22">
        <f t="shared" si="164"/>
        <v>0.36037441497659906</v>
      </c>
      <c r="Q144" s="688">
        <f t="shared" si="165"/>
        <v>11538</v>
      </c>
      <c r="R144" s="80">
        <f t="shared" si="166"/>
        <v>3836</v>
      </c>
      <c r="S144" s="81">
        <f t="shared" si="167"/>
        <v>0.33246663199861326</v>
      </c>
    </row>
    <row r="145" spans="1:19" hidden="1" x14ac:dyDescent="0.25"/>
    <row r="146" spans="1:19" ht="15.75" hidden="1" x14ac:dyDescent="0.25">
      <c r="A146" s="1240" t="s">
        <v>288</v>
      </c>
      <c r="B146" s="1241"/>
      <c r="C146" s="1241"/>
      <c r="D146" s="1241"/>
      <c r="E146" s="1241"/>
      <c r="F146" s="1241"/>
      <c r="G146" s="1241"/>
      <c r="H146" s="1241"/>
      <c r="I146" s="1241"/>
      <c r="J146" s="1241"/>
      <c r="K146" s="1241"/>
      <c r="L146" s="1241"/>
      <c r="M146" s="1241"/>
      <c r="N146" s="1241"/>
      <c r="O146" s="1241"/>
      <c r="P146" s="1241"/>
      <c r="Q146" s="1241"/>
      <c r="R146" s="1241"/>
      <c r="S146" s="1241"/>
    </row>
    <row r="147" spans="1:19" ht="34.5" hidden="1" thickBot="1" x14ac:dyDescent="0.3">
      <c r="A147" s="85" t="s">
        <v>14</v>
      </c>
      <c r="B147" s="155" t="s">
        <v>15</v>
      </c>
      <c r="C147" s="221" t="s">
        <v>2</v>
      </c>
      <c r="D147" s="222" t="s">
        <v>1</v>
      </c>
      <c r="E147" s="221" t="s">
        <v>3</v>
      </c>
      <c r="F147" s="222" t="s">
        <v>1</v>
      </c>
      <c r="G147" s="221" t="s">
        <v>4</v>
      </c>
      <c r="H147" s="222" t="s">
        <v>1</v>
      </c>
      <c r="I147" s="100" t="s">
        <v>197</v>
      </c>
      <c r="J147" s="13" t="s">
        <v>196</v>
      </c>
      <c r="K147" s="221" t="s">
        <v>5</v>
      </c>
      <c r="L147" s="222" t="s">
        <v>1</v>
      </c>
      <c r="M147" s="223" t="s">
        <v>194</v>
      </c>
      <c r="N147" s="224" t="s">
        <v>1</v>
      </c>
      <c r="O147" s="223" t="s">
        <v>195</v>
      </c>
      <c r="P147" s="224" t="s">
        <v>1</v>
      </c>
      <c r="Q147" s="569" t="s">
        <v>361</v>
      </c>
      <c r="R147" s="100" t="s">
        <v>197</v>
      </c>
      <c r="S147" s="13" t="s">
        <v>196</v>
      </c>
    </row>
    <row r="148" spans="1:19" ht="15.75" hidden="1" thickTop="1" x14ac:dyDescent="0.25">
      <c r="A148" s="88" t="s">
        <v>8</v>
      </c>
      <c r="B148" s="87">
        <f>'UBS Carandiru'!B9</f>
        <v>864</v>
      </c>
      <c r="C148" s="105">
        <f>'UBS Carandiru'!C9</f>
        <v>528</v>
      </c>
      <c r="D148" s="19">
        <f t="shared" ref="D148:D156" si="170">C148/$B148</f>
        <v>0.61111111111111116</v>
      </c>
      <c r="E148" s="105">
        <f>'UBS Carandiru'!D9</f>
        <v>671</v>
      </c>
      <c r="F148" s="19">
        <f t="shared" ref="F148:F156" si="171">E148/$B148</f>
        <v>0.77662037037037035</v>
      </c>
      <c r="G148" s="105">
        <f>'UBS Carandiru'!E9</f>
        <v>615</v>
      </c>
      <c r="H148" s="19">
        <f t="shared" ref="H148:L156" si="172">G148/$B148</f>
        <v>0.71180555555555558</v>
      </c>
      <c r="I148" s="77">
        <f t="shared" ref="I148:I156" si="173">SUM(C148,E148,G148)</f>
        <v>1814</v>
      </c>
      <c r="J148" s="116">
        <f t="shared" ref="J148:J156" si="174">((I148/Q148))</f>
        <v>0.69984567901234573</v>
      </c>
      <c r="K148" s="105">
        <f>'UBS Carandiru'!F9</f>
        <v>216</v>
      </c>
      <c r="L148" s="19">
        <f t="shared" si="172"/>
        <v>0.25</v>
      </c>
      <c r="M148" s="105">
        <f>'UBS Carandiru'!G9</f>
        <v>268</v>
      </c>
      <c r="N148" s="19">
        <f t="shared" ref="N148:N156" si="175">M148/$B148</f>
        <v>0.31018518518518517</v>
      </c>
      <c r="O148" s="105">
        <f>'UBS Carandiru'!H9</f>
        <v>283</v>
      </c>
      <c r="P148" s="19">
        <f t="shared" ref="P148:P156" si="176">O148/$B148</f>
        <v>0.32754629629629628</v>
      </c>
      <c r="Q148" s="685">
        <f t="shared" ref="Q148:Q156" si="177">B148*3</f>
        <v>2592</v>
      </c>
      <c r="R148" s="77">
        <f t="shared" ref="R148:R156" si="178">SUM(K148,M148,O148)</f>
        <v>767</v>
      </c>
      <c r="S148" s="116">
        <f t="shared" ref="S148:S156" si="179">R148/($B148*3)</f>
        <v>0.2959104938271605</v>
      </c>
    </row>
    <row r="149" spans="1:19" hidden="1" x14ac:dyDescent="0.25">
      <c r="A149" s="88" t="s">
        <v>9</v>
      </c>
      <c r="B149" s="89">
        <f>'UBS Carandiru'!B10</f>
        <v>3024</v>
      </c>
      <c r="C149" s="106">
        <f>'UBS Carandiru'!C10</f>
        <v>1223</v>
      </c>
      <c r="D149" s="117">
        <f t="shared" si="170"/>
        <v>0.40443121693121692</v>
      </c>
      <c r="E149" s="106">
        <f>'UBS Carandiru'!D10</f>
        <v>1593</v>
      </c>
      <c r="F149" s="117">
        <f t="shared" si="171"/>
        <v>0.5267857142857143</v>
      </c>
      <c r="G149" s="106">
        <f>'UBS Carandiru'!E10</f>
        <v>1073</v>
      </c>
      <c r="H149" s="117">
        <f t="shared" si="172"/>
        <v>0.35482804232804233</v>
      </c>
      <c r="I149" s="108">
        <f t="shared" si="173"/>
        <v>3889</v>
      </c>
      <c r="J149" s="118">
        <f t="shared" si="174"/>
        <v>0.42868165784832452</v>
      </c>
      <c r="K149" s="106">
        <f>'UBS Carandiru'!F10</f>
        <v>201</v>
      </c>
      <c r="L149" s="117">
        <f t="shared" si="172"/>
        <v>6.6468253968253968E-2</v>
      </c>
      <c r="M149" s="106">
        <f>'UBS Carandiru'!G10</f>
        <v>206</v>
      </c>
      <c r="N149" s="117">
        <f t="shared" si="175"/>
        <v>6.8121693121693125E-2</v>
      </c>
      <c r="O149" s="106">
        <f>'UBS Carandiru'!H10</f>
        <v>332</v>
      </c>
      <c r="P149" s="117">
        <f t="shared" si="176"/>
        <v>0.10978835978835978</v>
      </c>
      <c r="Q149" s="686">
        <f t="shared" si="177"/>
        <v>9072</v>
      </c>
      <c r="R149" s="108">
        <f t="shared" si="178"/>
        <v>739</v>
      </c>
      <c r="S149" s="118">
        <f t="shared" si="179"/>
        <v>8.1459435626102292E-2</v>
      </c>
    </row>
    <row r="150" spans="1:19" hidden="1" x14ac:dyDescent="0.25">
      <c r="A150" s="88" t="s">
        <v>10</v>
      </c>
      <c r="B150" s="89">
        <f>'UBS Carandiru'!B11</f>
        <v>789</v>
      </c>
      <c r="C150" s="106">
        <f>'UBS Carandiru'!C11</f>
        <v>567</v>
      </c>
      <c r="D150" s="117">
        <f t="shared" si="170"/>
        <v>0.71863117870722437</v>
      </c>
      <c r="E150" s="106">
        <f>'UBS Carandiru'!D11</f>
        <v>392</v>
      </c>
      <c r="F150" s="117">
        <f t="shared" si="171"/>
        <v>0.49683143219264891</v>
      </c>
      <c r="G150" s="106">
        <f>'UBS Carandiru'!E11</f>
        <v>683</v>
      </c>
      <c r="H150" s="117">
        <f t="shared" si="172"/>
        <v>0.86565272496831436</v>
      </c>
      <c r="I150" s="108">
        <f t="shared" si="173"/>
        <v>1642</v>
      </c>
      <c r="J150" s="118">
        <f t="shared" si="174"/>
        <v>0.69370511195606255</v>
      </c>
      <c r="K150" s="106">
        <f>'UBS Carandiru'!F11</f>
        <v>594</v>
      </c>
      <c r="L150" s="117">
        <f t="shared" si="172"/>
        <v>0.75285171102661597</v>
      </c>
      <c r="M150" s="106">
        <f>'UBS Carandiru'!G11</f>
        <v>713</v>
      </c>
      <c r="N150" s="117">
        <f t="shared" si="175"/>
        <v>0.90367553865652728</v>
      </c>
      <c r="O150" s="106">
        <f>'UBS Carandiru'!H11</f>
        <v>641</v>
      </c>
      <c r="P150" s="117">
        <f t="shared" si="176"/>
        <v>0.81242078580481625</v>
      </c>
      <c r="Q150" s="686">
        <f t="shared" si="177"/>
        <v>2367</v>
      </c>
      <c r="R150" s="108">
        <f t="shared" si="178"/>
        <v>1948</v>
      </c>
      <c r="S150" s="118">
        <f t="shared" si="179"/>
        <v>0.8229826784959865</v>
      </c>
    </row>
    <row r="151" spans="1:19" hidden="1" x14ac:dyDescent="0.25">
      <c r="A151" s="88" t="s">
        <v>42</v>
      </c>
      <c r="B151" s="89">
        <f>'UBS Carandiru'!B12</f>
        <v>395</v>
      </c>
      <c r="C151" s="106">
        <f>'UBS Carandiru'!C12</f>
        <v>152</v>
      </c>
      <c r="D151" s="117">
        <f t="shared" si="170"/>
        <v>0.38481012658227848</v>
      </c>
      <c r="E151" s="106">
        <f>'UBS Carandiru'!D12</f>
        <v>159</v>
      </c>
      <c r="F151" s="117">
        <f t="shared" si="171"/>
        <v>0.40253164556962023</v>
      </c>
      <c r="G151" s="106">
        <f>'UBS Carandiru'!E12</f>
        <v>196</v>
      </c>
      <c r="H151" s="117">
        <f t="shared" si="172"/>
        <v>0.4962025316455696</v>
      </c>
      <c r="I151" s="108">
        <f t="shared" si="173"/>
        <v>507</v>
      </c>
      <c r="J151" s="118">
        <f t="shared" si="174"/>
        <v>0.42784810126582279</v>
      </c>
      <c r="K151" s="106">
        <f>'UBS Carandiru'!F12</f>
        <v>139</v>
      </c>
      <c r="L151" s="117">
        <f t="shared" si="172"/>
        <v>0.35189873417721518</v>
      </c>
      <c r="M151" s="106">
        <f>'UBS Carandiru'!G12</f>
        <v>185</v>
      </c>
      <c r="N151" s="117">
        <f t="shared" si="175"/>
        <v>0.46835443037974683</v>
      </c>
      <c r="O151" s="106">
        <f>'UBS Carandiru'!H12</f>
        <v>184</v>
      </c>
      <c r="P151" s="117">
        <f t="shared" si="176"/>
        <v>0.46582278481012657</v>
      </c>
      <c r="Q151" s="686">
        <f t="shared" si="177"/>
        <v>1185</v>
      </c>
      <c r="R151" s="108">
        <f t="shared" si="178"/>
        <v>508</v>
      </c>
      <c r="S151" s="118">
        <f t="shared" si="179"/>
        <v>0.4286919831223629</v>
      </c>
    </row>
    <row r="152" spans="1:19" hidden="1" x14ac:dyDescent="0.25">
      <c r="A152" s="88" t="s">
        <v>12</v>
      </c>
      <c r="B152" s="89">
        <f>'UBS Carandiru'!B13</f>
        <v>125</v>
      </c>
      <c r="C152" s="106">
        <f>'UBS Carandiru'!C13</f>
        <v>108</v>
      </c>
      <c r="D152" s="117">
        <f t="shared" si="170"/>
        <v>0.86399999999999999</v>
      </c>
      <c r="E152" s="106">
        <f>'UBS Carandiru'!D13</f>
        <v>110</v>
      </c>
      <c r="F152" s="117">
        <f t="shared" si="171"/>
        <v>0.88</v>
      </c>
      <c r="G152" s="106">
        <f>'UBS Carandiru'!E13</f>
        <v>112</v>
      </c>
      <c r="H152" s="117">
        <f t="shared" si="172"/>
        <v>0.89600000000000002</v>
      </c>
      <c r="I152" s="108">
        <f t="shared" si="173"/>
        <v>330</v>
      </c>
      <c r="J152" s="118">
        <f t="shared" si="174"/>
        <v>0.88</v>
      </c>
      <c r="K152" s="106">
        <f>'UBS Carandiru'!F13</f>
        <v>108</v>
      </c>
      <c r="L152" s="117">
        <f t="shared" si="172"/>
        <v>0.86399999999999999</v>
      </c>
      <c r="M152" s="106">
        <f>'UBS Carandiru'!G13</f>
        <v>98</v>
      </c>
      <c r="N152" s="117">
        <f t="shared" si="175"/>
        <v>0.78400000000000003</v>
      </c>
      <c r="O152" s="106">
        <f>'UBS Carandiru'!H13</f>
        <v>63</v>
      </c>
      <c r="P152" s="117">
        <f t="shared" si="176"/>
        <v>0.504</v>
      </c>
      <c r="Q152" s="686">
        <f t="shared" si="177"/>
        <v>375</v>
      </c>
      <c r="R152" s="108">
        <f t="shared" si="178"/>
        <v>269</v>
      </c>
      <c r="S152" s="118">
        <f t="shared" si="179"/>
        <v>0.71733333333333338</v>
      </c>
    </row>
    <row r="153" spans="1:19" hidden="1" x14ac:dyDescent="0.25">
      <c r="A153" s="88" t="s">
        <v>48</v>
      </c>
      <c r="B153" s="89" t="e">
        <f>'UBS Carandiru'!#REF!</f>
        <v>#REF!</v>
      </c>
      <c r="C153" s="106" t="e">
        <f>'UBS Carandiru'!#REF!</f>
        <v>#REF!</v>
      </c>
      <c r="D153" s="117" t="e">
        <f t="shared" si="170"/>
        <v>#REF!</v>
      </c>
      <c r="E153" s="106" t="e">
        <f>'UBS Carandiru'!#REF!</f>
        <v>#REF!</v>
      </c>
      <c r="F153" s="117" t="e">
        <f t="shared" si="171"/>
        <v>#REF!</v>
      </c>
      <c r="G153" s="106" t="e">
        <f>'UBS Carandiru'!#REF!</f>
        <v>#REF!</v>
      </c>
      <c r="H153" s="117" t="e">
        <f t="shared" si="172"/>
        <v>#REF!</v>
      </c>
      <c r="I153" s="108" t="e">
        <f t="shared" si="173"/>
        <v>#REF!</v>
      </c>
      <c r="J153" s="118" t="e">
        <f t="shared" si="174"/>
        <v>#REF!</v>
      </c>
      <c r="K153" s="106" t="e">
        <f>'UBS Carandiru'!#REF!</f>
        <v>#REF!</v>
      </c>
      <c r="L153" s="117" t="e">
        <f t="shared" si="172"/>
        <v>#REF!</v>
      </c>
      <c r="M153" s="106" t="e">
        <f>'UBS Carandiru'!#REF!</f>
        <v>#REF!</v>
      </c>
      <c r="N153" s="117" t="e">
        <f t="shared" si="175"/>
        <v>#REF!</v>
      </c>
      <c r="O153" s="106" t="e">
        <f>'UBS Carandiru'!#REF!</f>
        <v>#REF!</v>
      </c>
      <c r="P153" s="117" t="e">
        <f t="shared" si="176"/>
        <v>#REF!</v>
      </c>
      <c r="Q153" s="686" t="e">
        <f t="shared" si="177"/>
        <v>#REF!</v>
      </c>
      <c r="R153" s="108" t="e">
        <f t="shared" si="178"/>
        <v>#REF!</v>
      </c>
      <c r="S153" s="118" t="e">
        <f t="shared" si="179"/>
        <v>#REF!</v>
      </c>
    </row>
    <row r="154" spans="1:19" hidden="1" x14ac:dyDescent="0.25">
      <c r="A154" s="88" t="s">
        <v>13</v>
      </c>
      <c r="B154" s="89">
        <f>'UBS Carandiru'!B14</f>
        <v>526</v>
      </c>
      <c r="C154" s="106">
        <f>'UBS Carandiru'!C14</f>
        <v>378</v>
      </c>
      <c r="D154" s="117">
        <f t="shared" si="170"/>
        <v>0.71863117870722437</v>
      </c>
      <c r="E154" s="106">
        <f>'UBS Carandiru'!D14</f>
        <v>292</v>
      </c>
      <c r="F154" s="117">
        <f t="shared" si="171"/>
        <v>0.55513307984790872</v>
      </c>
      <c r="G154" s="106">
        <f>'UBS Carandiru'!E14</f>
        <v>187</v>
      </c>
      <c r="H154" s="117">
        <f t="shared" si="172"/>
        <v>0.35551330798479086</v>
      </c>
      <c r="I154" s="108">
        <f t="shared" si="173"/>
        <v>857</v>
      </c>
      <c r="J154" s="118">
        <f t="shared" si="174"/>
        <v>0.54309252217997461</v>
      </c>
      <c r="K154" s="106">
        <f>'UBS Carandiru'!F14</f>
        <v>183</v>
      </c>
      <c r="L154" s="117">
        <f t="shared" si="172"/>
        <v>0.34790874524714827</v>
      </c>
      <c r="M154" s="106">
        <f>'UBS Carandiru'!G14</f>
        <v>146</v>
      </c>
      <c r="N154" s="117">
        <f t="shared" si="175"/>
        <v>0.27756653992395436</v>
      </c>
      <c r="O154" s="106">
        <f>'UBS Carandiru'!H14</f>
        <v>226</v>
      </c>
      <c r="P154" s="117">
        <f t="shared" si="176"/>
        <v>0.42965779467680609</v>
      </c>
      <c r="Q154" s="686">
        <f t="shared" si="177"/>
        <v>1578</v>
      </c>
      <c r="R154" s="108">
        <f t="shared" si="178"/>
        <v>555</v>
      </c>
      <c r="S154" s="118">
        <f t="shared" si="179"/>
        <v>0.35171102661596959</v>
      </c>
    </row>
    <row r="155" spans="1:19" ht="15.75" hidden="1" thickBot="1" x14ac:dyDescent="0.3">
      <c r="A155" s="110" t="s">
        <v>49</v>
      </c>
      <c r="B155" s="159">
        <f>'UBS Carandiru'!B15</f>
        <v>100</v>
      </c>
      <c r="C155" s="111">
        <f>'UBS Carandiru'!C15</f>
        <v>29</v>
      </c>
      <c r="D155" s="121">
        <f t="shared" si="170"/>
        <v>0.28999999999999998</v>
      </c>
      <c r="E155" s="111">
        <f>'UBS Carandiru'!D15</f>
        <v>59</v>
      </c>
      <c r="F155" s="121">
        <f t="shared" si="171"/>
        <v>0.59</v>
      </c>
      <c r="G155" s="111">
        <f>'UBS Carandiru'!E15</f>
        <v>85</v>
      </c>
      <c r="H155" s="121">
        <f t="shared" si="172"/>
        <v>0.85</v>
      </c>
      <c r="I155" s="113">
        <f t="shared" si="173"/>
        <v>173</v>
      </c>
      <c r="J155" s="122">
        <f t="shared" si="174"/>
        <v>0.57666666666666666</v>
      </c>
      <c r="K155" s="111">
        <f>'UBS Carandiru'!F15</f>
        <v>86</v>
      </c>
      <c r="L155" s="121">
        <f t="shared" si="172"/>
        <v>0.86</v>
      </c>
      <c r="M155" s="111">
        <f>'UBS Carandiru'!G15</f>
        <v>29</v>
      </c>
      <c r="N155" s="121">
        <f t="shared" si="175"/>
        <v>0.28999999999999998</v>
      </c>
      <c r="O155" s="111">
        <f>'UBS Carandiru'!H15</f>
        <v>77</v>
      </c>
      <c r="P155" s="121">
        <f t="shared" si="176"/>
        <v>0.77</v>
      </c>
      <c r="Q155" s="687">
        <f t="shared" si="177"/>
        <v>300</v>
      </c>
      <c r="R155" s="113">
        <f t="shared" si="178"/>
        <v>192</v>
      </c>
      <c r="S155" s="122">
        <f t="shared" si="179"/>
        <v>0.64</v>
      </c>
    </row>
    <row r="156" spans="1:19" ht="15.75" hidden="1" thickBot="1" x14ac:dyDescent="0.3">
      <c r="A156" s="6" t="s">
        <v>7</v>
      </c>
      <c r="B156" s="216" t="e">
        <f>SUM(B148:B155)</f>
        <v>#REF!</v>
      </c>
      <c r="C156" s="8" t="e">
        <f>SUM(C148:C155)</f>
        <v>#REF!</v>
      </c>
      <c r="D156" s="22" t="e">
        <f t="shared" si="170"/>
        <v>#REF!</v>
      </c>
      <c r="E156" s="8" t="e">
        <f>SUM(E148:E155)</f>
        <v>#REF!</v>
      </c>
      <c r="F156" s="22" t="e">
        <f t="shared" si="171"/>
        <v>#REF!</v>
      </c>
      <c r="G156" s="8" t="e">
        <f>SUM(G148:G155)</f>
        <v>#REF!</v>
      </c>
      <c r="H156" s="22" t="e">
        <f t="shared" si="172"/>
        <v>#REF!</v>
      </c>
      <c r="I156" s="80" t="e">
        <f t="shared" si="173"/>
        <v>#REF!</v>
      </c>
      <c r="J156" s="81" t="e">
        <f t="shared" si="174"/>
        <v>#REF!</v>
      </c>
      <c r="K156" s="8" t="e">
        <f>SUM(K148:K155)</f>
        <v>#REF!</v>
      </c>
      <c r="L156" s="22" t="e">
        <f t="shared" si="172"/>
        <v>#REF!</v>
      </c>
      <c r="M156" s="8" t="e">
        <f t="shared" ref="M156" si="180">SUM(M148:M155)</f>
        <v>#REF!</v>
      </c>
      <c r="N156" s="22" t="e">
        <f t="shared" si="175"/>
        <v>#REF!</v>
      </c>
      <c r="O156" s="8" t="e">
        <f t="shared" ref="O156" si="181">SUM(O148:O155)</f>
        <v>#REF!</v>
      </c>
      <c r="P156" s="22" t="e">
        <f t="shared" si="176"/>
        <v>#REF!</v>
      </c>
      <c r="Q156" s="688" t="e">
        <f t="shared" si="177"/>
        <v>#REF!</v>
      </c>
      <c r="R156" s="80" t="e">
        <f t="shared" si="178"/>
        <v>#REF!</v>
      </c>
      <c r="S156" s="81" t="e">
        <f t="shared" si="179"/>
        <v>#REF!</v>
      </c>
    </row>
    <row r="157" spans="1:19" hidden="1" x14ac:dyDescent="0.25"/>
    <row r="158" spans="1:19" ht="15.75" hidden="1" x14ac:dyDescent="0.25">
      <c r="A158" s="1240" t="s">
        <v>292</v>
      </c>
      <c r="B158" s="1241"/>
      <c r="C158" s="1241"/>
      <c r="D158" s="1241"/>
      <c r="E158" s="1241"/>
      <c r="F158" s="1241"/>
      <c r="G158" s="1241"/>
      <c r="H158" s="1241"/>
      <c r="I158" s="1241"/>
      <c r="J158" s="1241"/>
      <c r="K158" s="1241"/>
      <c r="L158" s="1241"/>
      <c r="M158" s="1241"/>
      <c r="N158" s="1241"/>
      <c r="O158" s="1241"/>
      <c r="P158" s="1241"/>
      <c r="Q158" s="1241"/>
      <c r="R158" s="1241"/>
      <c r="S158" s="1241"/>
    </row>
    <row r="159" spans="1:19" ht="34.5" hidden="1" thickBot="1" x14ac:dyDescent="0.3">
      <c r="A159" s="162" t="s">
        <v>97</v>
      </c>
      <c r="B159" s="155" t="s">
        <v>15</v>
      </c>
      <c r="C159" s="221" t="s">
        <v>2</v>
      </c>
      <c r="D159" s="222" t="s">
        <v>1</v>
      </c>
      <c r="E159" s="221" t="s">
        <v>3</v>
      </c>
      <c r="F159" s="222" t="s">
        <v>1</v>
      </c>
      <c r="G159" s="221" t="s">
        <v>4</v>
      </c>
      <c r="H159" s="222" t="s">
        <v>1</v>
      </c>
      <c r="I159" s="100" t="s">
        <v>197</v>
      </c>
      <c r="J159" s="13" t="s">
        <v>196</v>
      </c>
      <c r="K159" s="221" t="s">
        <v>5</v>
      </c>
      <c r="L159" s="222" t="s">
        <v>1</v>
      </c>
      <c r="M159" s="223" t="s">
        <v>194</v>
      </c>
      <c r="N159" s="224" t="s">
        <v>1</v>
      </c>
      <c r="O159" s="223" t="s">
        <v>195</v>
      </c>
      <c r="P159" s="224" t="s">
        <v>1</v>
      </c>
      <c r="Q159" s="569" t="s">
        <v>361</v>
      </c>
      <c r="R159" s="100" t="s">
        <v>197</v>
      </c>
      <c r="S159" s="13" t="s">
        <v>196</v>
      </c>
    </row>
    <row r="160" spans="1:19" ht="24.75" hidden="1" thickTop="1" x14ac:dyDescent="0.25">
      <c r="A160" s="35" t="s">
        <v>136</v>
      </c>
      <c r="B160" s="164">
        <f>'CER Carandiru'!B9</f>
        <v>180</v>
      </c>
      <c r="C160" s="49">
        <f>'CER Carandiru'!C9</f>
        <v>128</v>
      </c>
      <c r="D160" s="165">
        <f t="shared" ref="D160:D161" si="182">C160/$B160</f>
        <v>0.71111111111111114</v>
      </c>
      <c r="E160" s="49">
        <f>'CER Carandiru'!D9</f>
        <v>135</v>
      </c>
      <c r="F160" s="165">
        <f t="shared" ref="F160:F161" si="183">E160/$B160</f>
        <v>0.75</v>
      </c>
      <c r="G160" s="49">
        <f>'CER Carandiru'!E9</f>
        <v>307</v>
      </c>
      <c r="H160" s="165">
        <f t="shared" ref="H160:L161" si="184">G160/$B160</f>
        <v>1.7055555555555555</v>
      </c>
      <c r="I160" s="124">
        <f t="shared" ref="I160:I162" si="185">SUM(C160,E160,G160)</f>
        <v>570</v>
      </c>
      <c r="J160" s="166">
        <f t="shared" ref="J160:J162" si="186">((I160/Q160))</f>
        <v>1.0555555555555556</v>
      </c>
      <c r="K160" s="49">
        <f>'CER Carandiru'!F9</f>
        <v>244</v>
      </c>
      <c r="L160" s="165">
        <f t="shared" si="184"/>
        <v>1.3555555555555556</v>
      </c>
      <c r="M160" s="49">
        <f>'CER Carandiru'!G9</f>
        <v>168</v>
      </c>
      <c r="N160" s="165">
        <f t="shared" ref="N160:N161" si="187">M160/$B160</f>
        <v>0.93333333333333335</v>
      </c>
      <c r="O160" s="49">
        <f>'CER Carandiru'!H9</f>
        <v>352</v>
      </c>
      <c r="P160" s="165">
        <f t="shared" ref="P160:P161" si="188">O160/$B160</f>
        <v>1.9555555555555555</v>
      </c>
      <c r="Q160" s="692">
        <f t="shared" ref="Q160:Q162" si="189">B160*3</f>
        <v>540</v>
      </c>
      <c r="R160" s="124">
        <f t="shared" ref="R160:R162" si="190">SUM(K160,M160,O160)</f>
        <v>764</v>
      </c>
      <c r="S160" s="166">
        <f>R160/($B160*3)</f>
        <v>1.4148148148148147</v>
      </c>
    </row>
    <row r="161" spans="1:19" ht="15.75" hidden="1" thickBot="1" x14ac:dyDescent="0.3">
      <c r="A161" s="167" t="s">
        <v>137</v>
      </c>
      <c r="B161" s="168">
        <f>'CER Carandiru'!B10</f>
        <v>490</v>
      </c>
      <c r="C161" s="169">
        <f>'CER Carandiru'!C10</f>
        <v>834</v>
      </c>
      <c r="D161" s="170">
        <f t="shared" si="182"/>
        <v>1.7020408163265306</v>
      </c>
      <c r="E161" s="169">
        <f>'CER Carandiru'!D10</f>
        <v>643</v>
      </c>
      <c r="F161" s="170">
        <f t="shared" si="183"/>
        <v>1.3122448979591836</v>
      </c>
      <c r="G161" s="169">
        <f>'CER Carandiru'!E10</f>
        <v>890</v>
      </c>
      <c r="H161" s="170">
        <f t="shared" si="184"/>
        <v>1.8163265306122449</v>
      </c>
      <c r="I161" s="171">
        <f t="shared" si="185"/>
        <v>2367</v>
      </c>
      <c r="J161" s="172">
        <f t="shared" si="186"/>
        <v>1.6102040816326531</v>
      </c>
      <c r="K161" s="169">
        <f>'CER Carandiru'!F10</f>
        <v>737</v>
      </c>
      <c r="L161" s="170">
        <f t="shared" si="184"/>
        <v>1.5040816326530613</v>
      </c>
      <c r="M161" s="169">
        <f>'CER Carandiru'!G10</f>
        <v>958</v>
      </c>
      <c r="N161" s="170">
        <f t="shared" si="187"/>
        <v>1.9551020408163264</v>
      </c>
      <c r="O161" s="169">
        <f>'CER Carandiru'!H10</f>
        <v>963</v>
      </c>
      <c r="P161" s="170">
        <f t="shared" si="188"/>
        <v>1.9653061224489796</v>
      </c>
      <c r="Q161" s="693">
        <f t="shared" si="189"/>
        <v>1470</v>
      </c>
      <c r="R161" s="171">
        <f t="shared" si="190"/>
        <v>2658</v>
      </c>
      <c r="S161" s="172">
        <f>R161/($B161*3)</f>
        <v>1.8081632653061224</v>
      </c>
    </row>
    <row r="162" spans="1:19" ht="15.75" hidden="1" thickBot="1" x14ac:dyDescent="0.3">
      <c r="A162" s="6" t="s">
        <v>7</v>
      </c>
      <c r="B162" s="216">
        <f>SUM(B160:B161)</f>
        <v>670</v>
      </c>
      <c r="C162" s="23">
        <f>SUM(C160:C161)</f>
        <v>962</v>
      </c>
      <c r="D162" s="170">
        <f>((C162/$B$26))-1</f>
        <v>0.23333333333333339</v>
      </c>
      <c r="E162" s="23">
        <f>SUM(E160:E161)</f>
        <v>778</v>
      </c>
      <c r="F162" s="170">
        <f>((E162/$B$26))-1</f>
        <v>-2.564102564102555E-3</v>
      </c>
      <c r="G162" s="23">
        <f>SUM(G160:G161)</f>
        <v>1197</v>
      </c>
      <c r="H162" s="170">
        <f>((G162/$B$26))-1</f>
        <v>0.53461538461538471</v>
      </c>
      <c r="I162" s="33">
        <f t="shared" si="185"/>
        <v>2937</v>
      </c>
      <c r="J162" s="172">
        <f t="shared" si="186"/>
        <v>1.4611940298507462</v>
      </c>
      <c r="K162" s="23">
        <f>SUM(K160:K161)</f>
        <v>981</v>
      </c>
      <c r="L162" s="170">
        <f>((K162/$B$26))-1</f>
        <v>0.25769230769230766</v>
      </c>
      <c r="M162" s="23">
        <f t="shared" ref="M162" si="191">SUM(M160:M161)</f>
        <v>1126</v>
      </c>
      <c r="N162" s="170">
        <f t="shared" ref="N162" si="192">((M162/$B$26))-1</f>
        <v>0.44358974358974357</v>
      </c>
      <c r="O162" s="23">
        <f t="shared" ref="O162" si="193">SUM(O160:O161)</f>
        <v>1315</v>
      </c>
      <c r="P162" s="170">
        <f t="shared" ref="P162" si="194">((O162/$B$26))-1</f>
        <v>0.6858974358974359</v>
      </c>
      <c r="Q162" s="694">
        <f t="shared" si="189"/>
        <v>2010</v>
      </c>
      <c r="R162" s="33">
        <f t="shared" si="190"/>
        <v>3422</v>
      </c>
      <c r="S162" s="172">
        <f>R162/($B162*3)</f>
        <v>1.7024875621890547</v>
      </c>
    </row>
    <row r="163" spans="1:19" hidden="1" x14ac:dyDescent="0.25"/>
    <row r="164" spans="1:19" ht="15.75" hidden="1" x14ac:dyDescent="0.25">
      <c r="A164" s="1240" t="s">
        <v>294</v>
      </c>
      <c r="B164" s="1241"/>
      <c r="C164" s="1241"/>
      <c r="D164" s="1241"/>
      <c r="E164" s="1241"/>
      <c r="F164" s="1241"/>
      <c r="G164" s="1241"/>
      <c r="H164" s="1241"/>
      <c r="I164" s="1241"/>
      <c r="J164" s="1241"/>
      <c r="K164" s="1241"/>
      <c r="L164" s="1241"/>
      <c r="M164" s="1241"/>
      <c r="N164" s="1241"/>
      <c r="O164" s="1241"/>
      <c r="P164" s="1241"/>
      <c r="Q164" s="1241"/>
      <c r="R164" s="1241"/>
      <c r="S164" s="1241"/>
    </row>
    <row r="165" spans="1:19" ht="34.5" hidden="1" thickBot="1" x14ac:dyDescent="0.3">
      <c r="A165" s="85" t="s">
        <v>96</v>
      </c>
      <c r="B165" s="155" t="s">
        <v>15</v>
      </c>
      <c r="C165" s="221" t="s">
        <v>2</v>
      </c>
      <c r="D165" s="222" t="s">
        <v>1</v>
      </c>
      <c r="E165" s="221" t="s">
        <v>3</v>
      </c>
      <c r="F165" s="222" t="s">
        <v>1</v>
      </c>
      <c r="G165" s="221" t="s">
        <v>4</v>
      </c>
      <c r="H165" s="222" t="s">
        <v>1</v>
      </c>
      <c r="I165" s="100" t="s">
        <v>197</v>
      </c>
      <c r="J165" s="13" t="s">
        <v>196</v>
      </c>
      <c r="K165" s="221" t="s">
        <v>5</v>
      </c>
      <c r="L165" s="222" t="s">
        <v>1</v>
      </c>
      <c r="M165" s="223" t="s">
        <v>194</v>
      </c>
      <c r="N165" s="224" t="s">
        <v>1</v>
      </c>
      <c r="O165" s="223" t="s">
        <v>195</v>
      </c>
      <c r="P165" s="224" t="s">
        <v>1</v>
      </c>
      <c r="Q165" s="569" t="s">
        <v>361</v>
      </c>
      <c r="R165" s="100" t="s">
        <v>197</v>
      </c>
      <c r="S165" s="13" t="s">
        <v>196</v>
      </c>
    </row>
    <row r="166" spans="1:19" ht="16.5" hidden="1" thickTop="1" thickBot="1" x14ac:dyDescent="0.3">
      <c r="A166" s="32" t="s">
        <v>134</v>
      </c>
      <c r="B166" s="216">
        <f>'APD no CER III Carandiru'!B9</f>
        <v>70</v>
      </c>
      <c r="C166" s="200">
        <f>'APD no CER III Carandiru'!C9</f>
        <v>70</v>
      </c>
      <c r="D166" s="174">
        <f t="shared" ref="D166" si="195">C166/$B166</f>
        <v>1</v>
      </c>
      <c r="E166" s="173">
        <f>'APD no CER III Carandiru'!$D$9</f>
        <v>70</v>
      </c>
      <c r="F166" s="174">
        <f t="shared" ref="F166" si="196">E166/$B166</f>
        <v>1</v>
      </c>
      <c r="G166" s="173">
        <f>'APD no CER III Carandiru'!$E$9</f>
        <v>74</v>
      </c>
      <c r="H166" s="174">
        <f t="shared" ref="H166:L166" si="197">G166/$B166</f>
        <v>1.0571428571428572</v>
      </c>
      <c r="I166" s="175">
        <f t="shared" ref="I166:I167" si="198">SUM(C166,E166,G166)</f>
        <v>214</v>
      </c>
      <c r="J166" s="176">
        <f t="shared" ref="J166:J167" si="199">((I166/Q166))</f>
        <v>1.019047619047619</v>
      </c>
      <c r="K166" s="173">
        <f>'APD no CER III Carandiru'!$F$9</f>
        <v>71</v>
      </c>
      <c r="L166" s="174">
        <f t="shared" si="197"/>
        <v>1.0142857142857142</v>
      </c>
      <c r="M166" s="173">
        <f>'APD no CER III Carandiru'!$G$9</f>
        <v>76</v>
      </c>
      <c r="N166" s="174">
        <f t="shared" ref="N166" si="200">M166/$B166</f>
        <v>1.0857142857142856</v>
      </c>
      <c r="O166" s="173">
        <f>'APD no CER III Carandiru'!$H$9</f>
        <v>71</v>
      </c>
      <c r="P166" s="174">
        <f t="shared" ref="P166" si="201">O166/$B166</f>
        <v>1.0142857142857142</v>
      </c>
      <c r="Q166" s="695">
        <f t="shared" ref="Q166:Q167" si="202">B166*3</f>
        <v>210</v>
      </c>
      <c r="R166" s="175">
        <f>SUM(K166,M166,O166)</f>
        <v>218</v>
      </c>
      <c r="S166" s="176">
        <f>R166/($B166*3)</f>
        <v>1.0380952380952382</v>
      </c>
    </row>
    <row r="167" spans="1:19" ht="15.75" hidden="1" thickBot="1" x14ac:dyDescent="0.3">
      <c r="A167" s="6" t="s">
        <v>7</v>
      </c>
      <c r="B167" s="216">
        <f>SUM(B166)</f>
        <v>70</v>
      </c>
      <c r="C167" s="23">
        <f>SUM(C166)</f>
        <v>70</v>
      </c>
      <c r="D167" s="22">
        <f>((C167/$B$25))-1</f>
        <v>-0.96634615384615385</v>
      </c>
      <c r="E167" s="23">
        <f>SUM(E166)</f>
        <v>70</v>
      </c>
      <c r="F167" s="22">
        <f>((E167/$B$25))-1</f>
        <v>-0.96634615384615385</v>
      </c>
      <c r="G167" s="23">
        <f>SUM(G166)</f>
        <v>74</v>
      </c>
      <c r="H167" s="22">
        <f>((G167/$B$25))-1</f>
        <v>-0.96442307692307694</v>
      </c>
      <c r="I167" s="33">
        <f t="shared" si="198"/>
        <v>214</v>
      </c>
      <c r="J167" s="81">
        <f t="shared" si="199"/>
        <v>1.019047619047619</v>
      </c>
      <c r="K167" s="23">
        <f>SUM(K166)</f>
        <v>71</v>
      </c>
      <c r="L167" s="22">
        <f>((K167/$B$25))-1</f>
        <v>-0.96586538461538463</v>
      </c>
      <c r="M167" s="23">
        <f t="shared" ref="M167" si="203">SUM(M166)</f>
        <v>76</v>
      </c>
      <c r="N167" s="22">
        <f t="shared" ref="N167" si="204">((M167/$B$25))-1</f>
        <v>-0.96346153846153848</v>
      </c>
      <c r="O167" s="23">
        <f t="shared" ref="O167" si="205">SUM(O166)</f>
        <v>71</v>
      </c>
      <c r="P167" s="22">
        <f t="shared" ref="P167" si="206">((O167/$B$25))-1</f>
        <v>-0.96586538461538463</v>
      </c>
      <c r="Q167" s="694">
        <f t="shared" si="202"/>
        <v>210</v>
      </c>
      <c r="R167" s="33">
        <f>SUM(K167,M167,O167)</f>
        <v>218</v>
      </c>
      <c r="S167" s="81">
        <f>R167/($B167*3)</f>
        <v>1.0380952380952382</v>
      </c>
    </row>
    <row r="168" spans="1:19" hidden="1" x14ac:dyDescent="0.25"/>
    <row r="169" spans="1:19" ht="15.75" hidden="1" x14ac:dyDescent="0.25">
      <c r="A169" s="1240" t="s">
        <v>290</v>
      </c>
      <c r="B169" s="1241"/>
      <c r="C169" s="1241"/>
      <c r="D169" s="1241"/>
      <c r="E169" s="1241"/>
      <c r="F169" s="1241"/>
      <c r="G169" s="1241"/>
      <c r="H169" s="1241"/>
      <c r="I169" s="1241"/>
      <c r="J169" s="1241"/>
      <c r="K169" s="1241"/>
      <c r="L169" s="1241"/>
      <c r="M169" s="1241"/>
      <c r="N169" s="1241"/>
      <c r="O169" s="1241"/>
      <c r="P169" s="1241"/>
      <c r="Q169" s="1241"/>
      <c r="R169" s="1241"/>
      <c r="S169" s="1241"/>
    </row>
    <row r="170" spans="1:19" ht="34.5" hidden="1" thickBot="1" x14ac:dyDescent="0.3">
      <c r="A170" s="85" t="s">
        <v>14</v>
      </c>
      <c r="B170" s="155" t="s">
        <v>15</v>
      </c>
      <c r="C170" s="221" t="s">
        <v>2</v>
      </c>
      <c r="D170" s="222" t="s">
        <v>1</v>
      </c>
      <c r="E170" s="221" t="s">
        <v>3</v>
      </c>
      <c r="F170" s="222" t="s">
        <v>1</v>
      </c>
      <c r="G170" s="221" t="s">
        <v>4</v>
      </c>
      <c r="H170" s="222" t="s">
        <v>1</v>
      </c>
      <c r="I170" s="100" t="s">
        <v>197</v>
      </c>
      <c r="J170" s="13" t="s">
        <v>196</v>
      </c>
      <c r="K170" s="221" t="s">
        <v>5</v>
      </c>
      <c r="L170" s="222" t="s">
        <v>1</v>
      </c>
      <c r="M170" s="223" t="s">
        <v>194</v>
      </c>
      <c r="N170" s="224" t="s">
        <v>1</v>
      </c>
      <c r="O170" s="223" t="s">
        <v>195</v>
      </c>
      <c r="P170" s="224" t="s">
        <v>1</v>
      </c>
      <c r="Q170" s="569" t="s">
        <v>361</v>
      </c>
      <c r="R170" s="100" t="s">
        <v>197</v>
      </c>
      <c r="S170" s="13" t="s">
        <v>196</v>
      </c>
    </row>
    <row r="171" spans="1:19" ht="15.75" hidden="1" thickTop="1" x14ac:dyDescent="0.25">
      <c r="A171" s="88" t="s">
        <v>83</v>
      </c>
      <c r="B171" s="89" t="e">
        <f>#REF!</f>
        <v>#REF!</v>
      </c>
      <c r="C171" s="106" t="e">
        <f>#REF!</f>
        <v>#REF!</v>
      </c>
      <c r="D171" s="117" t="e">
        <f t="shared" ref="D171:D178" si="207">C171/$B171</f>
        <v>#REF!</v>
      </c>
      <c r="E171" s="106" t="e">
        <f>#REF!</f>
        <v>#REF!</v>
      </c>
      <c r="F171" s="117" t="e">
        <f t="shared" ref="F171:F178" si="208">E171/$B171</f>
        <v>#REF!</v>
      </c>
      <c r="G171" s="106" t="e">
        <f>#REF!</f>
        <v>#REF!</v>
      </c>
      <c r="H171" s="117" t="e">
        <f t="shared" ref="H171:L178" si="209">G171/$B171</f>
        <v>#REF!</v>
      </c>
      <c r="I171" s="108" t="e">
        <f t="shared" ref="I171:I178" si="210">SUM(C171,E171,G171)</f>
        <v>#REF!</v>
      </c>
      <c r="J171" s="118" t="e">
        <f t="shared" ref="J171:J178" si="211">((I171/Q171))</f>
        <v>#REF!</v>
      </c>
      <c r="K171" s="106" t="e">
        <f>#REF!</f>
        <v>#REF!</v>
      </c>
      <c r="L171" s="117" t="e">
        <f t="shared" si="209"/>
        <v>#REF!</v>
      </c>
      <c r="M171" s="106" t="e">
        <f>#REF!</f>
        <v>#REF!</v>
      </c>
      <c r="N171" s="117" t="e">
        <f t="shared" ref="N171:N178" si="212">M171/$B171</f>
        <v>#REF!</v>
      </c>
      <c r="O171" s="106" t="e">
        <f>#REF!</f>
        <v>#REF!</v>
      </c>
      <c r="P171" s="117" t="e">
        <f t="shared" ref="P171:P178" si="213">O171/$B171</f>
        <v>#REF!</v>
      </c>
      <c r="Q171" s="686" t="e">
        <f t="shared" ref="Q171:Q178" si="214">B171*3</f>
        <v>#REF!</v>
      </c>
      <c r="R171" s="108" t="e">
        <f t="shared" ref="R171:R178" si="215">SUM(K171,M171,O171)</f>
        <v>#REF!</v>
      </c>
      <c r="S171" s="118" t="e">
        <f t="shared" ref="S171:S178" si="216">R171/($B171*3)</f>
        <v>#REF!</v>
      </c>
    </row>
    <row r="172" spans="1:19" hidden="1" x14ac:dyDescent="0.25">
      <c r="A172" s="88" t="s">
        <v>77</v>
      </c>
      <c r="B172" s="89" t="e">
        <f>#REF!</f>
        <v>#REF!</v>
      </c>
      <c r="C172" s="106" t="e">
        <f>#REF!</f>
        <v>#REF!</v>
      </c>
      <c r="D172" s="117" t="e">
        <f t="shared" si="207"/>
        <v>#REF!</v>
      </c>
      <c r="E172" s="106" t="e">
        <f>#REF!</f>
        <v>#REF!</v>
      </c>
      <c r="F172" s="117" t="e">
        <f t="shared" si="208"/>
        <v>#REF!</v>
      </c>
      <c r="G172" s="106" t="e">
        <f>#REF!</f>
        <v>#REF!</v>
      </c>
      <c r="H172" s="117" t="e">
        <f t="shared" si="209"/>
        <v>#REF!</v>
      </c>
      <c r="I172" s="108" t="e">
        <f t="shared" si="210"/>
        <v>#REF!</v>
      </c>
      <c r="J172" s="118" t="e">
        <f t="shared" si="211"/>
        <v>#REF!</v>
      </c>
      <c r="K172" s="106" t="e">
        <f>#REF!</f>
        <v>#REF!</v>
      </c>
      <c r="L172" s="117" t="e">
        <f t="shared" si="209"/>
        <v>#REF!</v>
      </c>
      <c r="M172" s="106" t="e">
        <f>#REF!</f>
        <v>#REF!</v>
      </c>
      <c r="N172" s="117" t="e">
        <f t="shared" si="212"/>
        <v>#REF!</v>
      </c>
      <c r="O172" s="106" t="e">
        <f>#REF!</f>
        <v>#REF!</v>
      </c>
      <c r="P172" s="117" t="e">
        <f t="shared" si="213"/>
        <v>#REF!</v>
      </c>
      <c r="Q172" s="686" t="e">
        <f t="shared" si="214"/>
        <v>#REF!</v>
      </c>
      <c r="R172" s="108" t="e">
        <f t="shared" si="215"/>
        <v>#REF!</v>
      </c>
      <c r="S172" s="118" t="e">
        <f t="shared" si="216"/>
        <v>#REF!</v>
      </c>
    </row>
    <row r="173" spans="1:19" hidden="1" x14ac:dyDescent="0.25">
      <c r="A173" s="88" t="s">
        <v>78</v>
      </c>
      <c r="B173" s="89" t="e">
        <f>#REF!</f>
        <v>#REF!</v>
      </c>
      <c r="C173" s="106" t="e">
        <f>#REF!</f>
        <v>#REF!</v>
      </c>
      <c r="D173" s="117" t="e">
        <f t="shared" si="207"/>
        <v>#REF!</v>
      </c>
      <c r="E173" s="106" t="e">
        <f>#REF!</f>
        <v>#REF!</v>
      </c>
      <c r="F173" s="117" t="e">
        <f t="shared" si="208"/>
        <v>#REF!</v>
      </c>
      <c r="G173" s="106" t="e">
        <f>#REF!</f>
        <v>#REF!</v>
      </c>
      <c r="H173" s="117" t="e">
        <f t="shared" si="209"/>
        <v>#REF!</v>
      </c>
      <c r="I173" s="108" t="e">
        <f t="shared" si="210"/>
        <v>#REF!</v>
      </c>
      <c r="J173" s="118" t="e">
        <f t="shared" si="211"/>
        <v>#REF!</v>
      </c>
      <c r="K173" s="106" t="e">
        <f>#REF!</f>
        <v>#REF!</v>
      </c>
      <c r="L173" s="117" t="e">
        <f t="shared" si="209"/>
        <v>#REF!</v>
      </c>
      <c r="M173" s="106" t="e">
        <f>#REF!</f>
        <v>#REF!</v>
      </c>
      <c r="N173" s="117" t="e">
        <f t="shared" si="212"/>
        <v>#REF!</v>
      </c>
      <c r="O173" s="106" t="e">
        <f>#REF!</f>
        <v>#REF!</v>
      </c>
      <c r="P173" s="117" t="e">
        <f t="shared" si="213"/>
        <v>#REF!</v>
      </c>
      <c r="Q173" s="686" t="e">
        <f t="shared" si="214"/>
        <v>#REF!</v>
      </c>
      <c r="R173" s="108" t="e">
        <f t="shared" si="215"/>
        <v>#REF!</v>
      </c>
      <c r="S173" s="118" t="e">
        <f t="shared" si="216"/>
        <v>#REF!</v>
      </c>
    </row>
    <row r="174" spans="1:19" hidden="1" x14ac:dyDescent="0.25">
      <c r="A174" s="88" t="s">
        <v>79</v>
      </c>
      <c r="B174" s="89" t="e">
        <f>#REF!</f>
        <v>#REF!</v>
      </c>
      <c r="C174" s="106" t="e">
        <f>#REF!</f>
        <v>#REF!</v>
      </c>
      <c r="D174" s="117" t="e">
        <f t="shared" si="207"/>
        <v>#REF!</v>
      </c>
      <c r="E174" s="106" t="e">
        <f>#REF!</f>
        <v>#REF!</v>
      </c>
      <c r="F174" s="117" t="e">
        <f t="shared" si="208"/>
        <v>#REF!</v>
      </c>
      <c r="G174" s="106" t="e">
        <f>#REF!</f>
        <v>#REF!</v>
      </c>
      <c r="H174" s="117" t="e">
        <f t="shared" si="209"/>
        <v>#REF!</v>
      </c>
      <c r="I174" s="108" t="e">
        <f t="shared" si="210"/>
        <v>#REF!</v>
      </c>
      <c r="J174" s="118" t="e">
        <f t="shared" si="211"/>
        <v>#REF!</v>
      </c>
      <c r="K174" s="106" t="e">
        <f>#REF!</f>
        <v>#REF!</v>
      </c>
      <c r="L174" s="117" t="e">
        <f t="shared" si="209"/>
        <v>#REF!</v>
      </c>
      <c r="M174" s="106" t="e">
        <f>#REF!</f>
        <v>#REF!</v>
      </c>
      <c r="N174" s="117" t="e">
        <f t="shared" si="212"/>
        <v>#REF!</v>
      </c>
      <c r="O174" s="106" t="e">
        <f>#REF!</f>
        <v>#REF!</v>
      </c>
      <c r="P174" s="117" t="e">
        <f t="shared" si="213"/>
        <v>#REF!</v>
      </c>
      <c r="Q174" s="686" t="e">
        <f t="shared" si="214"/>
        <v>#REF!</v>
      </c>
      <c r="R174" s="108" t="e">
        <f t="shared" si="215"/>
        <v>#REF!</v>
      </c>
      <c r="S174" s="118" t="e">
        <f t="shared" si="216"/>
        <v>#REF!</v>
      </c>
    </row>
    <row r="175" spans="1:19" hidden="1" x14ac:dyDescent="0.25">
      <c r="A175" s="88" t="s">
        <v>80</v>
      </c>
      <c r="B175" s="89" t="e">
        <f>#REF!</f>
        <v>#REF!</v>
      </c>
      <c r="C175" s="106" t="e">
        <f>#REF!</f>
        <v>#REF!</v>
      </c>
      <c r="D175" s="117" t="e">
        <f t="shared" si="207"/>
        <v>#REF!</v>
      </c>
      <c r="E175" s="106" t="e">
        <f>#REF!</f>
        <v>#REF!</v>
      </c>
      <c r="F175" s="117" t="e">
        <f t="shared" si="208"/>
        <v>#REF!</v>
      </c>
      <c r="G175" s="106" t="e">
        <f>#REF!</f>
        <v>#REF!</v>
      </c>
      <c r="H175" s="117" t="e">
        <f t="shared" si="209"/>
        <v>#REF!</v>
      </c>
      <c r="I175" s="108" t="e">
        <f t="shared" si="210"/>
        <v>#REF!</v>
      </c>
      <c r="J175" s="118" t="e">
        <f t="shared" si="211"/>
        <v>#REF!</v>
      </c>
      <c r="K175" s="106" t="e">
        <f>#REF!</f>
        <v>#REF!</v>
      </c>
      <c r="L175" s="117" t="e">
        <f t="shared" si="209"/>
        <v>#REF!</v>
      </c>
      <c r="M175" s="106" t="e">
        <f>#REF!</f>
        <v>#REF!</v>
      </c>
      <c r="N175" s="117" t="e">
        <f t="shared" si="212"/>
        <v>#REF!</v>
      </c>
      <c r="O175" s="106" t="e">
        <f>#REF!</f>
        <v>#REF!</v>
      </c>
      <c r="P175" s="117" t="e">
        <f t="shared" si="213"/>
        <v>#REF!</v>
      </c>
      <c r="Q175" s="686" t="e">
        <f t="shared" si="214"/>
        <v>#REF!</v>
      </c>
      <c r="R175" s="108" t="e">
        <f t="shared" si="215"/>
        <v>#REF!</v>
      </c>
      <c r="S175" s="118" t="e">
        <f t="shared" si="216"/>
        <v>#REF!</v>
      </c>
    </row>
    <row r="176" spans="1:19" hidden="1" x14ac:dyDescent="0.25">
      <c r="A176" s="88" t="s">
        <v>81</v>
      </c>
      <c r="B176" s="89" t="e">
        <f>#REF!</f>
        <v>#REF!</v>
      </c>
      <c r="C176" s="106" t="e">
        <f>#REF!</f>
        <v>#REF!</v>
      </c>
      <c r="D176" s="117" t="e">
        <f t="shared" si="207"/>
        <v>#REF!</v>
      </c>
      <c r="E176" s="106" t="e">
        <f>#REF!</f>
        <v>#REF!</v>
      </c>
      <c r="F176" s="117" t="e">
        <f t="shared" si="208"/>
        <v>#REF!</v>
      </c>
      <c r="G176" s="106" t="e">
        <f>#REF!</f>
        <v>#REF!</v>
      </c>
      <c r="H176" s="117" t="e">
        <f t="shared" si="209"/>
        <v>#REF!</v>
      </c>
      <c r="I176" s="108" t="e">
        <f t="shared" si="210"/>
        <v>#REF!</v>
      </c>
      <c r="J176" s="118" t="e">
        <f t="shared" si="211"/>
        <v>#REF!</v>
      </c>
      <c r="K176" s="106" t="e">
        <f>#REF!</f>
        <v>#REF!</v>
      </c>
      <c r="L176" s="117" t="e">
        <f t="shared" si="209"/>
        <v>#REF!</v>
      </c>
      <c r="M176" s="106" t="e">
        <f>#REF!</f>
        <v>#REF!</v>
      </c>
      <c r="N176" s="117" t="e">
        <f t="shared" si="212"/>
        <v>#REF!</v>
      </c>
      <c r="O176" s="106" t="e">
        <f>#REF!</f>
        <v>#REF!</v>
      </c>
      <c r="P176" s="117" t="e">
        <f t="shared" si="213"/>
        <v>#REF!</v>
      </c>
      <c r="Q176" s="686" t="e">
        <f t="shared" si="214"/>
        <v>#REF!</v>
      </c>
      <c r="R176" s="108" t="e">
        <f t="shared" si="215"/>
        <v>#REF!</v>
      </c>
      <c r="S176" s="118" t="e">
        <f t="shared" si="216"/>
        <v>#REF!</v>
      </c>
    </row>
    <row r="177" spans="1:19" ht="15.75" hidden="1" thickBot="1" x14ac:dyDescent="0.3">
      <c r="A177" s="63" t="s">
        <v>82</v>
      </c>
      <c r="B177" s="90" t="e">
        <f>#REF!</f>
        <v>#REF!</v>
      </c>
      <c r="C177" s="115" t="e">
        <f>#REF!</f>
        <v>#REF!</v>
      </c>
      <c r="D177" s="66" t="e">
        <f t="shared" si="207"/>
        <v>#REF!</v>
      </c>
      <c r="E177" s="115" t="e">
        <f>#REF!</f>
        <v>#REF!</v>
      </c>
      <c r="F177" s="66" t="e">
        <f t="shared" si="208"/>
        <v>#REF!</v>
      </c>
      <c r="G177" s="115" t="e">
        <f>#REF!</f>
        <v>#REF!</v>
      </c>
      <c r="H177" s="66" t="e">
        <f t="shared" si="209"/>
        <v>#REF!</v>
      </c>
      <c r="I177" s="130" t="e">
        <f t="shared" si="210"/>
        <v>#REF!</v>
      </c>
      <c r="J177" s="177" t="e">
        <f t="shared" si="211"/>
        <v>#REF!</v>
      </c>
      <c r="K177" s="115" t="e">
        <f>#REF!</f>
        <v>#REF!</v>
      </c>
      <c r="L177" s="66" t="e">
        <f t="shared" si="209"/>
        <v>#REF!</v>
      </c>
      <c r="M177" s="115" t="e">
        <f>#REF!</f>
        <v>#REF!</v>
      </c>
      <c r="N177" s="66" t="e">
        <f t="shared" si="212"/>
        <v>#REF!</v>
      </c>
      <c r="O177" s="115" t="e">
        <f>#REF!</f>
        <v>#REF!</v>
      </c>
      <c r="P177" s="66" t="e">
        <f t="shared" si="213"/>
        <v>#REF!</v>
      </c>
      <c r="Q177" s="689" t="e">
        <f t="shared" si="214"/>
        <v>#REF!</v>
      </c>
      <c r="R177" s="130" t="e">
        <f t="shared" si="215"/>
        <v>#REF!</v>
      </c>
      <c r="S177" s="177" t="e">
        <f t="shared" si="216"/>
        <v>#REF!</v>
      </c>
    </row>
    <row r="178" spans="1:19" ht="15.75" hidden="1" thickBot="1" x14ac:dyDescent="0.3">
      <c r="A178" s="67" t="s">
        <v>7</v>
      </c>
      <c r="B178" s="178" t="e">
        <f>SUM(B171:B177)</f>
        <v>#REF!</v>
      </c>
      <c r="C178" s="68" t="e">
        <f>SUM(C171:C177)</f>
        <v>#REF!</v>
      </c>
      <c r="D178" s="69" t="e">
        <f t="shared" si="207"/>
        <v>#REF!</v>
      </c>
      <c r="E178" s="68" t="e">
        <f>SUM(E171:E177)</f>
        <v>#REF!</v>
      </c>
      <c r="F178" s="69" t="e">
        <f t="shared" si="208"/>
        <v>#REF!</v>
      </c>
      <c r="G178" s="68" t="e">
        <f>SUM(G171:G177)</f>
        <v>#REF!</v>
      </c>
      <c r="H178" s="69" t="e">
        <f t="shared" si="209"/>
        <v>#REF!</v>
      </c>
      <c r="I178" s="179" t="e">
        <f t="shared" si="210"/>
        <v>#REF!</v>
      </c>
      <c r="J178" s="180" t="e">
        <f t="shared" si="211"/>
        <v>#REF!</v>
      </c>
      <c r="K178" s="68" t="e">
        <f>SUM(K171:K177)</f>
        <v>#REF!</v>
      </c>
      <c r="L178" s="69" t="e">
        <f t="shared" si="209"/>
        <v>#REF!</v>
      </c>
      <c r="M178" s="68" t="e">
        <f t="shared" ref="M178" si="217">SUM(M171:M177)</f>
        <v>#REF!</v>
      </c>
      <c r="N178" s="69" t="e">
        <f t="shared" si="212"/>
        <v>#REF!</v>
      </c>
      <c r="O178" s="68" t="e">
        <f t="shared" ref="O178" si="218">SUM(O171:O177)</f>
        <v>#REF!</v>
      </c>
      <c r="P178" s="69" t="e">
        <f t="shared" si="213"/>
        <v>#REF!</v>
      </c>
      <c r="Q178" s="696" t="e">
        <f t="shared" si="214"/>
        <v>#REF!</v>
      </c>
      <c r="R178" s="179" t="e">
        <f t="shared" si="215"/>
        <v>#REF!</v>
      </c>
      <c r="S178" s="180" t="e">
        <f t="shared" si="216"/>
        <v>#REF!</v>
      </c>
    </row>
    <row r="179" spans="1:19" hidden="1" x14ac:dyDescent="0.25"/>
    <row r="180" spans="1:19" ht="15.75" hidden="1" x14ac:dyDescent="0.25">
      <c r="A180" s="1240" t="s">
        <v>296</v>
      </c>
      <c r="B180" s="1241"/>
      <c r="C180" s="1241"/>
      <c r="D180" s="1241"/>
      <c r="E180" s="1241"/>
      <c r="F180" s="1241"/>
      <c r="G180" s="1241"/>
      <c r="H180" s="1241"/>
      <c r="I180" s="1241"/>
      <c r="J180" s="1241"/>
      <c r="K180" s="1241"/>
      <c r="L180" s="1241"/>
      <c r="M180" s="1241"/>
      <c r="N180" s="1241"/>
      <c r="O180" s="1241"/>
      <c r="P180" s="1241"/>
      <c r="Q180" s="1241"/>
      <c r="R180" s="1241"/>
      <c r="S180" s="1241"/>
    </row>
    <row r="181" spans="1:19" ht="34.5" hidden="1" thickBot="1" x14ac:dyDescent="0.3">
      <c r="A181" s="85" t="s">
        <v>14</v>
      </c>
      <c r="B181" s="155" t="s">
        <v>15</v>
      </c>
      <c r="C181" s="221" t="s">
        <v>2</v>
      </c>
      <c r="D181" s="222" t="s">
        <v>1</v>
      </c>
      <c r="E181" s="221" t="s">
        <v>3</v>
      </c>
      <c r="F181" s="222" t="s">
        <v>1</v>
      </c>
      <c r="G181" s="221" t="s">
        <v>4</v>
      </c>
      <c r="H181" s="222" t="s">
        <v>1</v>
      </c>
      <c r="I181" s="100" t="s">
        <v>197</v>
      </c>
      <c r="J181" s="13" t="s">
        <v>196</v>
      </c>
      <c r="K181" s="221" t="s">
        <v>5</v>
      </c>
      <c r="L181" s="222" t="s">
        <v>1</v>
      </c>
      <c r="M181" s="223" t="s">
        <v>194</v>
      </c>
      <c r="N181" s="224" t="s">
        <v>1</v>
      </c>
      <c r="O181" s="223" t="s">
        <v>195</v>
      </c>
      <c r="P181" s="224" t="s">
        <v>1</v>
      </c>
      <c r="Q181" s="569" t="s">
        <v>361</v>
      </c>
      <c r="R181" s="100" t="s">
        <v>197</v>
      </c>
      <c r="S181" s="13" t="s">
        <v>196</v>
      </c>
    </row>
    <row r="182" spans="1:19" ht="15.75" hidden="1" thickTop="1" x14ac:dyDescent="0.25">
      <c r="A182" s="88" t="s">
        <v>8</v>
      </c>
      <c r="B182" s="87">
        <f>'UBS Vila Maria P Gnecco'!B9</f>
        <v>576</v>
      </c>
      <c r="C182" s="105">
        <f>'UBS Vila Maria P Gnecco'!C9</f>
        <v>333</v>
      </c>
      <c r="D182" s="19">
        <f t="shared" ref="D182:D187" si="219">C182/$B182</f>
        <v>0.578125</v>
      </c>
      <c r="E182" s="105">
        <f>'UBS Vila Maria P Gnecco'!D9</f>
        <v>363</v>
      </c>
      <c r="F182" s="19">
        <f t="shared" ref="F182:F187" si="220">E182/$B182</f>
        <v>0.63020833333333337</v>
      </c>
      <c r="G182" s="105">
        <f>'UBS Vila Maria P Gnecco'!E9</f>
        <v>337</v>
      </c>
      <c r="H182" s="19">
        <f t="shared" ref="H182:L187" si="221">G182/$B182</f>
        <v>0.58506944444444442</v>
      </c>
      <c r="I182" s="77">
        <f t="shared" ref="I182:I187" si="222">SUM(C182,E182,G182)</f>
        <v>1033</v>
      </c>
      <c r="J182" s="116">
        <f t="shared" ref="J182:J187" si="223">((I182/Q182))</f>
        <v>0.59780092592592593</v>
      </c>
      <c r="K182" s="105">
        <f>'UBS Vila Maria P Gnecco'!F9</f>
        <v>74</v>
      </c>
      <c r="L182" s="19">
        <f t="shared" si="221"/>
        <v>0.12847222222222221</v>
      </c>
      <c r="M182" s="105">
        <f>'UBS Vila Maria P Gnecco'!G9</f>
        <v>60</v>
      </c>
      <c r="N182" s="19">
        <f t="shared" ref="N182:N187" si="224">M182/$B182</f>
        <v>0.10416666666666667</v>
      </c>
      <c r="O182" s="105">
        <f>'UBS Vila Maria P Gnecco'!H9</f>
        <v>37</v>
      </c>
      <c r="P182" s="19">
        <f t="shared" ref="P182:P187" si="225">O182/$B182</f>
        <v>6.4236111111111105E-2</v>
      </c>
      <c r="Q182" s="685">
        <f t="shared" ref="Q182:Q187" si="226">B182*3</f>
        <v>1728</v>
      </c>
      <c r="R182" s="77">
        <f t="shared" ref="R182:R187" si="227">SUM(K182,M182,O182)</f>
        <v>171</v>
      </c>
      <c r="S182" s="116">
        <f t="shared" ref="S182:S187" si="228">R182/($B182*3)</f>
        <v>9.8958333333333329E-2</v>
      </c>
    </row>
    <row r="183" spans="1:19" hidden="1" x14ac:dyDescent="0.25">
      <c r="A183" s="88" t="s">
        <v>9</v>
      </c>
      <c r="B183" s="89">
        <f>'UBS Vila Maria P Gnecco'!B10</f>
        <v>2016</v>
      </c>
      <c r="C183" s="106">
        <f>'UBS Vila Maria P Gnecco'!C10</f>
        <v>615</v>
      </c>
      <c r="D183" s="117">
        <f t="shared" si="219"/>
        <v>0.30505952380952384</v>
      </c>
      <c r="E183" s="106">
        <f>'UBS Vila Maria P Gnecco'!D10</f>
        <v>686</v>
      </c>
      <c r="F183" s="117">
        <f t="shared" si="220"/>
        <v>0.34027777777777779</v>
      </c>
      <c r="G183" s="106">
        <f>'UBS Vila Maria P Gnecco'!E10</f>
        <v>541</v>
      </c>
      <c r="H183" s="117">
        <f t="shared" si="221"/>
        <v>0.26835317460317459</v>
      </c>
      <c r="I183" s="108">
        <f t="shared" si="222"/>
        <v>1842</v>
      </c>
      <c r="J183" s="118">
        <f t="shared" si="223"/>
        <v>0.30456349206349204</v>
      </c>
      <c r="K183" s="106">
        <f>'UBS Vila Maria P Gnecco'!F10</f>
        <v>54</v>
      </c>
      <c r="L183" s="117">
        <f t="shared" si="221"/>
        <v>2.6785714285714284E-2</v>
      </c>
      <c r="M183" s="106">
        <f>'UBS Vila Maria P Gnecco'!G10</f>
        <v>25</v>
      </c>
      <c r="N183" s="117">
        <f t="shared" si="224"/>
        <v>1.240079365079365E-2</v>
      </c>
      <c r="O183" s="106">
        <f>'UBS Vila Maria P Gnecco'!H10</f>
        <v>3</v>
      </c>
      <c r="P183" s="117">
        <f t="shared" si="225"/>
        <v>1.488095238095238E-3</v>
      </c>
      <c r="Q183" s="686">
        <f t="shared" si="226"/>
        <v>6048</v>
      </c>
      <c r="R183" s="108">
        <f t="shared" si="227"/>
        <v>82</v>
      </c>
      <c r="S183" s="118">
        <f t="shared" si="228"/>
        <v>1.3558201058201057E-2</v>
      </c>
    </row>
    <row r="184" spans="1:19" hidden="1" x14ac:dyDescent="0.25">
      <c r="A184" s="88" t="s">
        <v>10</v>
      </c>
      <c r="B184" s="89">
        <f>'UBS Vila Maria P Gnecco'!B11</f>
        <v>789</v>
      </c>
      <c r="C184" s="106">
        <f>'UBS Vila Maria P Gnecco'!C11</f>
        <v>498</v>
      </c>
      <c r="D184" s="117">
        <f t="shared" si="219"/>
        <v>0.63117870722433456</v>
      </c>
      <c r="E184" s="106">
        <f>'UBS Vila Maria P Gnecco'!D11</f>
        <v>605</v>
      </c>
      <c r="F184" s="117">
        <f t="shared" si="220"/>
        <v>0.76679340937896068</v>
      </c>
      <c r="G184" s="106">
        <f>'UBS Vila Maria P Gnecco'!E11</f>
        <v>777</v>
      </c>
      <c r="H184" s="117">
        <f t="shared" si="221"/>
        <v>0.98479087452471481</v>
      </c>
      <c r="I184" s="108">
        <f t="shared" si="222"/>
        <v>1880</v>
      </c>
      <c r="J184" s="118">
        <f t="shared" si="223"/>
        <v>0.79425433037600335</v>
      </c>
      <c r="K184" s="106">
        <f>'UBS Vila Maria P Gnecco'!F11</f>
        <v>546</v>
      </c>
      <c r="L184" s="117">
        <f t="shared" si="221"/>
        <v>0.69201520912547532</v>
      </c>
      <c r="M184" s="106">
        <f>'UBS Vila Maria P Gnecco'!G11</f>
        <v>632</v>
      </c>
      <c r="N184" s="117">
        <f t="shared" si="224"/>
        <v>0.80101394169835238</v>
      </c>
      <c r="O184" s="106">
        <f>'UBS Vila Maria P Gnecco'!H11</f>
        <v>722</v>
      </c>
      <c r="P184" s="117">
        <f t="shared" si="225"/>
        <v>0.91508238276299114</v>
      </c>
      <c r="Q184" s="686">
        <f t="shared" si="226"/>
        <v>2367</v>
      </c>
      <c r="R184" s="108">
        <f t="shared" si="227"/>
        <v>1900</v>
      </c>
      <c r="S184" s="118">
        <f t="shared" si="228"/>
        <v>0.80270384452893961</v>
      </c>
    </row>
    <row r="185" spans="1:19" hidden="1" x14ac:dyDescent="0.25">
      <c r="A185" s="88" t="s">
        <v>42</v>
      </c>
      <c r="B185" s="89">
        <f>'UBS Vila Maria P Gnecco'!B12</f>
        <v>395</v>
      </c>
      <c r="C185" s="106">
        <f>'UBS Vila Maria P Gnecco'!C12</f>
        <v>179</v>
      </c>
      <c r="D185" s="117">
        <f t="shared" si="219"/>
        <v>0.45316455696202529</v>
      </c>
      <c r="E185" s="106">
        <f>'UBS Vila Maria P Gnecco'!D12</f>
        <v>280</v>
      </c>
      <c r="F185" s="117">
        <f t="shared" si="220"/>
        <v>0.70886075949367089</v>
      </c>
      <c r="G185" s="106">
        <f>'UBS Vila Maria P Gnecco'!E12</f>
        <v>195</v>
      </c>
      <c r="H185" s="117">
        <f t="shared" si="221"/>
        <v>0.49367088607594939</v>
      </c>
      <c r="I185" s="108">
        <f t="shared" si="222"/>
        <v>654</v>
      </c>
      <c r="J185" s="118">
        <f t="shared" si="223"/>
        <v>0.55189873417721524</v>
      </c>
      <c r="K185" s="106">
        <f>'UBS Vila Maria P Gnecco'!F12</f>
        <v>129</v>
      </c>
      <c r="L185" s="117">
        <f t="shared" si="221"/>
        <v>0.32658227848101268</v>
      </c>
      <c r="M185" s="106">
        <f>'UBS Vila Maria P Gnecco'!G12</f>
        <v>180</v>
      </c>
      <c r="N185" s="117">
        <f t="shared" si="224"/>
        <v>0.45569620253164556</v>
      </c>
      <c r="O185" s="106">
        <f>'UBS Vila Maria P Gnecco'!H12</f>
        <v>159</v>
      </c>
      <c r="P185" s="117">
        <f t="shared" si="225"/>
        <v>0.40253164556962023</v>
      </c>
      <c r="Q185" s="686">
        <f t="shared" si="226"/>
        <v>1185</v>
      </c>
      <c r="R185" s="108">
        <f t="shared" si="227"/>
        <v>468</v>
      </c>
      <c r="S185" s="118">
        <f t="shared" si="228"/>
        <v>0.39493670886075949</v>
      </c>
    </row>
    <row r="186" spans="1:19" hidden="1" x14ac:dyDescent="0.25">
      <c r="A186" s="88" t="s">
        <v>13</v>
      </c>
      <c r="B186" s="89">
        <f>'UBS Vila Maria P Gnecco'!B14</f>
        <v>395</v>
      </c>
      <c r="C186" s="106">
        <f>'UBS Vila Maria P Gnecco'!C14</f>
        <v>162</v>
      </c>
      <c r="D186" s="117">
        <f t="shared" si="219"/>
        <v>0.41012658227848103</v>
      </c>
      <c r="E186" s="106">
        <f>'UBS Vila Maria P Gnecco'!D14</f>
        <v>173</v>
      </c>
      <c r="F186" s="117">
        <f t="shared" si="220"/>
        <v>0.4379746835443038</v>
      </c>
      <c r="G186" s="106">
        <f>'UBS Vila Maria P Gnecco'!E14</f>
        <v>154</v>
      </c>
      <c r="H186" s="117">
        <f t="shared" si="221"/>
        <v>0.38987341772151901</v>
      </c>
      <c r="I186" s="108">
        <f t="shared" si="222"/>
        <v>489</v>
      </c>
      <c r="J186" s="118">
        <f t="shared" si="223"/>
        <v>0.41265822784810124</v>
      </c>
      <c r="K186" s="106">
        <f>'UBS Vila Maria P Gnecco'!F14</f>
        <v>161</v>
      </c>
      <c r="L186" s="117">
        <f t="shared" si="221"/>
        <v>0.40759493670886077</v>
      </c>
      <c r="M186" s="106">
        <f>'UBS Vila Maria P Gnecco'!G14</f>
        <v>154</v>
      </c>
      <c r="N186" s="117">
        <f t="shared" si="224"/>
        <v>0.38987341772151901</v>
      </c>
      <c r="O186" s="106">
        <f>'UBS Vila Maria P Gnecco'!H14</f>
        <v>186</v>
      </c>
      <c r="P186" s="117">
        <f t="shared" si="225"/>
        <v>0.4708860759493671</v>
      </c>
      <c r="Q186" s="686">
        <f t="shared" si="226"/>
        <v>1185</v>
      </c>
      <c r="R186" s="108">
        <f t="shared" si="227"/>
        <v>501</v>
      </c>
      <c r="S186" s="118">
        <f t="shared" si="228"/>
        <v>0.42278481012658226</v>
      </c>
    </row>
    <row r="187" spans="1:19" ht="15.75" hidden="1" thickBot="1" x14ac:dyDescent="0.3">
      <c r="A187" s="6" t="s">
        <v>7</v>
      </c>
      <c r="B187" s="216">
        <f>SUM(B182:B186)</f>
        <v>4171</v>
      </c>
      <c r="C187" s="8">
        <f>SUM(C182:C186)</f>
        <v>1787</v>
      </c>
      <c r="D187" s="22">
        <f t="shared" si="219"/>
        <v>0.42843442819467753</v>
      </c>
      <c r="E187" s="8">
        <f>SUM(E182:E186)</f>
        <v>2107</v>
      </c>
      <c r="F187" s="22">
        <f t="shared" si="220"/>
        <v>0.50515463917525771</v>
      </c>
      <c r="G187" s="8">
        <f>SUM(G182:G186)</f>
        <v>2004</v>
      </c>
      <c r="H187" s="22">
        <f t="shared" si="221"/>
        <v>0.48046032126588351</v>
      </c>
      <c r="I187" s="80">
        <f t="shared" si="222"/>
        <v>5898</v>
      </c>
      <c r="J187" s="81">
        <f t="shared" si="223"/>
        <v>0.47134979621193956</v>
      </c>
      <c r="K187" s="8">
        <f>SUM(K182:K186)</f>
        <v>964</v>
      </c>
      <c r="L187" s="22">
        <f t="shared" si="221"/>
        <v>0.23111963557899784</v>
      </c>
      <c r="M187" s="8">
        <f t="shared" ref="M187" si="229">SUM(M182:M186)</f>
        <v>1051</v>
      </c>
      <c r="N187" s="22">
        <f t="shared" si="224"/>
        <v>0.25197794293934306</v>
      </c>
      <c r="O187" s="8">
        <f t="shared" ref="O187" si="230">SUM(O182:O186)</f>
        <v>1107</v>
      </c>
      <c r="P187" s="22">
        <f t="shared" si="225"/>
        <v>0.26540397986094461</v>
      </c>
      <c r="Q187" s="688">
        <f t="shared" si="226"/>
        <v>12513</v>
      </c>
      <c r="R187" s="80">
        <f t="shared" si="227"/>
        <v>3122</v>
      </c>
      <c r="S187" s="81">
        <f t="shared" si="228"/>
        <v>0.24950051945976184</v>
      </c>
    </row>
    <row r="188" spans="1:19" hidden="1" x14ac:dyDescent="0.25"/>
    <row r="189" spans="1:19" ht="15.75" hidden="1" x14ac:dyDescent="0.25">
      <c r="A189" s="1240" t="s">
        <v>298</v>
      </c>
      <c r="B189" s="1241"/>
      <c r="C189" s="1241"/>
      <c r="D189" s="1241"/>
      <c r="E189" s="1241"/>
      <c r="F189" s="1241"/>
      <c r="G189" s="1241"/>
      <c r="H189" s="1241"/>
      <c r="I189" s="1241"/>
      <c r="J189" s="1241"/>
      <c r="K189" s="1241"/>
      <c r="L189" s="1241"/>
      <c r="M189" s="1241"/>
      <c r="N189" s="1241"/>
      <c r="O189" s="1241"/>
      <c r="P189" s="1241"/>
      <c r="Q189" s="1241"/>
      <c r="R189" s="1241"/>
      <c r="S189" s="1241"/>
    </row>
    <row r="190" spans="1:19" ht="34.5" hidden="1" thickBot="1" x14ac:dyDescent="0.3">
      <c r="A190" s="85" t="s">
        <v>14</v>
      </c>
      <c r="B190" s="155" t="s">
        <v>15</v>
      </c>
      <c r="C190" s="221" t="s">
        <v>2</v>
      </c>
      <c r="D190" s="222" t="s">
        <v>1</v>
      </c>
      <c r="E190" s="221" t="s">
        <v>3</v>
      </c>
      <c r="F190" s="222" t="s">
        <v>1</v>
      </c>
      <c r="G190" s="221" t="s">
        <v>4</v>
      </c>
      <c r="H190" s="222" t="s">
        <v>1</v>
      </c>
      <c r="I190" s="100" t="s">
        <v>197</v>
      </c>
      <c r="J190" s="13" t="s">
        <v>196</v>
      </c>
      <c r="K190" s="221" t="s">
        <v>5</v>
      </c>
      <c r="L190" s="222" t="s">
        <v>1</v>
      </c>
      <c r="M190" s="223" t="s">
        <v>194</v>
      </c>
      <c r="N190" s="224" t="s">
        <v>1</v>
      </c>
      <c r="O190" s="223" t="s">
        <v>195</v>
      </c>
      <c r="P190" s="224" t="s">
        <v>1</v>
      </c>
      <c r="Q190" s="569" t="s">
        <v>361</v>
      </c>
      <c r="R190" s="100" t="s">
        <v>197</v>
      </c>
      <c r="S190" s="13" t="s">
        <v>196</v>
      </c>
    </row>
    <row r="191" spans="1:19" ht="15.75" hidden="1" thickTop="1" x14ac:dyDescent="0.25">
      <c r="A191" s="88" t="s">
        <v>10</v>
      </c>
      <c r="B191" s="89">
        <f>'UBS Jardim Julieta'!B9</f>
        <v>789</v>
      </c>
      <c r="C191" s="106">
        <f>'UBS Jardim Julieta'!C9</f>
        <v>331</v>
      </c>
      <c r="D191" s="117">
        <f t="shared" ref="D191:D194" si="231">C191/$B191</f>
        <v>0.41951837769328265</v>
      </c>
      <c r="E191" s="106">
        <f>'UBS Jardim Julieta'!D9</f>
        <v>54</v>
      </c>
      <c r="F191" s="117">
        <f t="shared" ref="F191:F194" si="232">E191/$B191</f>
        <v>6.8441064638783272E-2</v>
      </c>
      <c r="G191" s="106">
        <f>'UBS Jardim Julieta'!E9</f>
        <v>80</v>
      </c>
      <c r="H191" s="117">
        <f t="shared" ref="H191:L194" si="233">G191/$B191</f>
        <v>0.10139416983523447</v>
      </c>
      <c r="I191" s="108">
        <f t="shared" ref="I191:I194" si="234">SUM(C191,E191,G191)</f>
        <v>465</v>
      </c>
      <c r="J191" s="118">
        <f t="shared" ref="J191:J194" si="235">((I191/Q191))</f>
        <v>0.1964512040557668</v>
      </c>
      <c r="K191" s="106">
        <f>'UBS Jardim Julieta'!F9</f>
        <v>142</v>
      </c>
      <c r="L191" s="117">
        <f t="shared" si="233"/>
        <v>0.17997465145754118</v>
      </c>
      <c r="M191" s="106">
        <f>'UBS Jardim Julieta'!G9</f>
        <v>283</v>
      </c>
      <c r="N191" s="117">
        <f t="shared" ref="N191:N194" si="236">M191/$B191</f>
        <v>0.35868187579214195</v>
      </c>
      <c r="O191" s="106">
        <f>'UBS Jardim Julieta'!H9</f>
        <v>275</v>
      </c>
      <c r="P191" s="117">
        <f t="shared" ref="P191:P194" si="237">O191/$B191</f>
        <v>0.3485424588086185</v>
      </c>
      <c r="Q191" s="686">
        <f t="shared" ref="Q191:Q194" si="238">B191*3</f>
        <v>2367</v>
      </c>
      <c r="R191" s="108">
        <f t="shared" ref="R191:R194" si="239">SUM(K191,M191,O191)</f>
        <v>700</v>
      </c>
      <c r="S191" s="118">
        <f>R191/($B191*3)</f>
        <v>0.2957329953527672</v>
      </c>
    </row>
    <row r="192" spans="1:19" hidden="1" x14ac:dyDescent="0.25">
      <c r="A192" s="88" t="s">
        <v>42</v>
      </c>
      <c r="B192" s="89">
        <f>'UBS Jardim Julieta'!B10</f>
        <v>395</v>
      </c>
      <c r="C192" s="106">
        <f>'UBS Jardim Julieta'!C10</f>
        <v>214</v>
      </c>
      <c r="D192" s="117">
        <f t="shared" si="231"/>
        <v>0.54177215189873418</v>
      </c>
      <c r="E192" s="106">
        <f>'UBS Jardim Julieta'!D10</f>
        <v>224</v>
      </c>
      <c r="F192" s="117">
        <f t="shared" si="232"/>
        <v>0.56708860759493673</v>
      </c>
      <c r="G192" s="106">
        <f>'UBS Jardim Julieta'!E10</f>
        <v>195</v>
      </c>
      <c r="H192" s="117">
        <f t="shared" si="233"/>
        <v>0.49367088607594939</v>
      </c>
      <c r="I192" s="108">
        <f t="shared" si="234"/>
        <v>633</v>
      </c>
      <c r="J192" s="118">
        <f t="shared" si="235"/>
        <v>0.53417721518987338</v>
      </c>
      <c r="K192" s="106">
        <f>'UBS Jardim Julieta'!F10</f>
        <v>170</v>
      </c>
      <c r="L192" s="117">
        <f t="shared" si="233"/>
        <v>0.43037974683544306</v>
      </c>
      <c r="M192" s="106">
        <f>'UBS Jardim Julieta'!G10</f>
        <v>159</v>
      </c>
      <c r="N192" s="117">
        <f t="shared" si="236"/>
        <v>0.40253164556962023</v>
      </c>
      <c r="O192" s="106">
        <f>'UBS Jardim Julieta'!H10</f>
        <v>166</v>
      </c>
      <c r="P192" s="117">
        <f t="shared" si="237"/>
        <v>0.42025316455696204</v>
      </c>
      <c r="Q192" s="686">
        <f t="shared" si="238"/>
        <v>1185</v>
      </c>
      <c r="R192" s="108">
        <f t="shared" si="239"/>
        <v>495</v>
      </c>
      <c r="S192" s="118">
        <f>R192/($B192*3)</f>
        <v>0.41772151898734178</v>
      </c>
    </row>
    <row r="193" spans="1:19" ht="15.75" hidden="1" thickBot="1" x14ac:dyDescent="0.3">
      <c r="A193" s="110" t="s">
        <v>13</v>
      </c>
      <c r="B193" s="89">
        <f>'UBS Jardim Julieta'!B11</f>
        <v>395</v>
      </c>
      <c r="C193" s="111">
        <f>'UBS Jardim Julieta'!C11</f>
        <v>222</v>
      </c>
      <c r="D193" s="121">
        <f t="shared" si="231"/>
        <v>0.5620253164556962</v>
      </c>
      <c r="E193" s="111">
        <f>'UBS Jardim Julieta'!D11</f>
        <v>157</v>
      </c>
      <c r="F193" s="121">
        <f t="shared" si="232"/>
        <v>0.39746835443037976</v>
      </c>
      <c r="G193" s="111">
        <f>'UBS Jardim Julieta'!E11</f>
        <v>109</v>
      </c>
      <c r="H193" s="121">
        <f t="shared" si="233"/>
        <v>0.27594936708860762</v>
      </c>
      <c r="I193" s="113">
        <f t="shared" si="234"/>
        <v>488</v>
      </c>
      <c r="J193" s="122">
        <f t="shared" si="235"/>
        <v>0.41181434599156119</v>
      </c>
      <c r="K193" s="111">
        <f>'UBS Jardim Julieta'!F11</f>
        <v>90</v>
      </c>
      <c r="L193" s="121">
        <f t="shared" si="233"/>
        <v>0.22784810126582278</v>
      </c>
      <c r="M193" s="111">
        <f>'UBS Jardim Julieta'!G11</f>
        <v>91</v>
      </c>
      <c r="N193" s="121">
        <f t="shared" si="236"/>
        <v>0.23037974683544304</v>
      </c>
      <c r="O193" s="111">
        <f>'UBS Jardim Julieta'!H11</f>
        <v>109</v>
      </c>
      <c r="P193" s="121">
        <f t="shared" si="237"/>
        <v>0.27594936708860762</v>
      </c>
      <c r="Q193" s="687">
        <f t="shared" si="238"/>
        <v>1185</v>
      </c>
      <c r="R193" s="113">
        <f t="shared" si="239"/>
        <v>290</v>
      </c>
      <c r="S193" s="122">
        <f>R193/($B193*3)</f>
        <v>0.24472573839662448</v>
      </c>
    </row>
    <row r="194" spans="1:19" ht="15.75" hidden="1" thickBot="1" x14ac:dyDescent="0.3">
      <c r="A194" s="6" t="s">
        <v>7</v>
      </c>
      <c r="B194" s="216">
        <f>SUM(B191:B193)</f>
        <v>1579</v>
      </c>
      <c r="C194" s="8">
        <f>SUM(C191:C193)</f>
        <v>767</v>
      </c>
      <c r="D194" s="22">
        <f t="shared" si="231"/>
        <v>0.48575047498416718</v>
      </c>
      <c r="E194" s="8">
        <f>SUM(E191:E193)</f>
        <v>435</v>
      </c>
      <c r="F194" s="22">
        <f t="shared" si="232"/>
        <v>0.27549081697276756</v>
      </c>
      <c r="G194" s="8">
        <f>SUM(G191:G193)</f>
        <v>384</v>
      </c>
      <c r="H194" s="22">
        <f t="shared" si="233"/>
        <v>0.24319189360354654</v>
      </c>
      <c r="I194" s="80">
        <f t="shared" si="234"/>
        <v>1586</v>
      </c>
      <c r="J194" s="81">
        <f t="shared" si="235"/>
        <v>0.3348110618534938</v>
      </c>
      <c r="K194" s="8">
        <f>SUM(K191:K193)</f>
        <v>402</v>
      </c>
      <c r="L194" s="22">
        <f t="shared" si="233"/>
        <v>0.25459151361621279</v>
      </c>
      <c r="M194" s="8">
        <f t="shared" ref="M194" si="240">SUM(M191:M193)</f>
        <v>533</v>
      </c>
      <c r="N194" s="22">
        <f t="shared" si="236"/>
        <v>0.33755541481950602</v>
      </c>
      <c r="O194" s="8">
        <f t="shared" ref="O194" si="241">SUM(O191:O193)</f>
        <v>550</v>
      </c>
      <c r="P194" s="22">
        <f t="shared" si="237"/>
        <v>0.34832172260924638</v>
      </c>
      <c r="Q194" s="688">
        <f t="shared" si="238"/>
        <v>4737</v>
      </c>
      <c r="R194" s="80">
        <f t="shared" si="239"/>
        <v>1485</v>
      </c>
      <c r="S194" s="81">
        <f>R194/($B194*3)</f>
        <v>0.31348955034832171</v>
      </c>
    </row>
    <row r="195" spans="1:19" hidden="1" x14ac:dyDescent="0.25"/>
    <row r="196" spans="1:19" ht="15.75" hidden="1" x14ac:dyDescent="0.25">
      <c r="A196" s="1240" t="s">
        <v>300</v>
      </c>
      <c r="B196" s="1241"/>
      <c r="C196" s="1241"/>
      <c r="D196" s="1241"/>
      <c r="E196" s="1241"/>
      <c r="F196" s="1241"/>
      <c r="G196" s="1241"/>
      <c r="H196" s="1241"/>
      <c r="I196" s="1241"/>
      <c r="J196" s="1241"/>
      <c r="K196" s="1241"/>
      <c r="L196" s="1241"/>
      <c r="M196" s="1241"/>
      <c r="N196" s="1241"/>
      <c r="O196" s="1241"/>
      <c r="P196" s="1241"/>
      <c r="Q196" s="1241"/>
      <c r="R196" s="1241"/>
      <c r="S196" s="1241"/>
    </row>
    <row r="197" spans="1:19" ht="34.5" hidden="1" thickBot="1" x14ac:dyDescent="0.3">
      <c r="A197" s="85" t="s">
        <v>96</v>
      </c>
      <c r="B197" s="155" t="s">
        <v>15</v>
      </c>
      <c r="C197" s="221" t="s">
        <v>2</v>
      </c>
      <c r="D197" s="222" t="s">
        <v>1</v>
      </c>
      <c r="E197" s="221" t="s">
        <v>3</v>
      </c>
      <c r="F197" s="222" t="s">
        <v>1</v>
      </c>
      <c r="G197" s="221" t="s">
        <v>4</v>
      </c>
      <c r="H197" s="222" t="s">
        <v>1</v>
      </c>
      <c r="I197" s="100" t="s">
        <v>197</v>
      </c>
      <c r="J197" s="13" t="s">
        <v>196</v>
      </c>
      <c r="K197" s="221" t="s">
        <v>5</v>
      </c>
      <c r="L197" s="222" t="s">
        <v>1</v>
      </c>
      <c r="M197" s="223" t="s">
        <v>194</v>
      </c>
      <c r="N197" s="224" t="s">
        <v>1</v>
      </c>
      <c r="O197" s="223" t="s">
        <v>195</v>
      </c>
      <c r="P197" s="224" t="s">
        <v>1</v>
      </c>
      <c r="Q197" s="569" t="s">
        <v>361</v>
      </c>
      <c r="R197" s="100" t="s">
        <v>197</v>
      </c>
      <c r="S197" s="13" t="s">
        <v>196</v>
      </c>
    </row>
    <row r="198" spans="1:19" ht="16.5" hidden="1" thickTop="1" thickBot="1" x14ac:dyDescent="0.3">
      <c r="A198" s="181" t="s">
        <v>135</v>
      </c>
      <c r="B198" s="182">
        <f>'CAPS INF II VM-VG'!B9</f>
        <v>155</v>
      </c>
      <c r="C198" s="183">
        <f>'CAPS INF II VM-VG'!C9</f>
        <v>581</v>
      </c>
      <c r="D198" s="174">
        <f t="shared" ref="D198" si="242">C198/$B198</f>
        <v>3.7483870967741937</v>
      </c>
      <c r="E198" s="183">
        <f>'CAPS INF II VM-VG'!$D$9</f>
        <v>558</v>
      </c>
      <c r="F198" s="174">
        <f t="shared" ref="F198" si="243">E198/$B198</f>
        <v>3.6</v>
      </c>
      <c r="G198" s="183">
        <f>'CAPS INF II VM-VG'!$E$9</f>
        <v>996</v>
      </c>
      <c r="H198" s="174">
        <f t="shared" ref="H198:L198" si="244">G198/$B198</f>
        <v>6.4258064516129032</v>
      </c>
      <c r="I198" s="184">
        <f t="shared" ref="I198:I199" si="245">SUM(C198,E198,G198)</f>
        <v>2135</v>
      </c>
      <c r="J198" s="176">
        <f t="shared" ref="J198:J199" si="246">((I198/Q198))</f>
        <v>4.591397849462366</v>
      </c>
      <c r="K198" s="183">
        <f>'CAPS INF II VM-VG'!$F$9</f>
        <v>940</v>
      </c>
      <c r="L198" s="174">
        <f t="shared" si="244"/>
        <v>6.064516129032258</v>
      </c>
      <c r="M198" s="183">
        <f>'CAPS INF II VM-VG'!$G$9</f>
        <v>930</v>
      </c>
      <c r="N198" s="174">
        <f t="shared" ref="N198" si="247">M198/$B198</f>
        <v>6</v>
      </c>
      <c r="O198" s="183">
        <f>'CAPS INF II VM-VG'!$H$9</f>
        <v>928</v>
      </c>
      <c r="P198" s="174">
        <f t="shared" ref="P198" si="248">O198/$B198</f>
        <v>5.9870967741935486</v>
      </c>
      <c r="Q198" s="697">
        <f t="shared" ref="Q198:Q199" si="249">B198*3</f>
        <v>465</v>
      </c>
      <c r="R198" s="184">
        <f>SUM(K198,M198,O198)</f>
        <v>2798</v>
      </c>
      <c r="S198" s="176">
        <f>R198/($B198*3)</f>
        <v>6.0172043010752692</v>
      </c>
    </row>
    <row r="199" spans="1:19" ht="15.75" hidden="1" thickBot="1" x14ac:dyDescent="0.3">
      <c r="A199" s="6" t="s">
        <v>7</v>
      </c>
      <c r="B199" s="216">
        <f>SUM(B198:B198)</f>
        <v>155</v>
      </c>
      <c r="C199" s="8">
        <f>SUM(C198:C198)</f>
        <v>581</v>
      </c>
      <c r="D199" s="22">
        <f>((C199/$B$25))-1</f>
        <v>-0.72067307692307692</v>
      </c>
      <c r="E199" s="8">
        <f>SUM(E198:E198)</f>
        <v>558</v>
      </c>
      <c r="F199" s="22">
        <f>((E199/$B$25))-1</f>
        <v>-0.7317307692307693</v>
      </c>
      <c r="G199" s="8">
        <f>SUM(G198:G198)</f>
        <v>996</v>
      </c>
      <c r="H199" s="22">
        <f>((G199/$B$25))-1</f>
        <v>-0.52115384615384608</v>
      </c>
      <c r="I199" s="80">
        <f t="shared" si="245"/>
        <v>2135</v>
      </c>
      <c r="J199" s="81">
        <f t="shared" si="246"/>
        <v>4.591397849462366</v>
      </c>
      <c r="K199" s="8">
        <f>SUM(K198:K198)</f>
        <v>940</v>
      </c>
      <c r="L199" s="22">
        <f>((K199/$B$25))-1</f>
        <v>-0.54807692307692313</v>
      </c>
      <c r="M199" s="8">
        <f t="shared" ref="M199" si="250">SUM(M198:M198)</f>
        <v>930</v>
      </c>
      <c r="N199" s="22">
        <f t="shared" ref="N199" si="251">((M199/$B$25))-1</f>
        <v>-0.55288461538461542</v>
      </c>
      <c r="O199" s="8">
        <f t="shared" ref="O199" si="252">SUM(O198:O198)</f>
        <v>928</v>
      </c>
      <c r="P199" s="22">
        <f t="shared" ref="P199" si="253">((O199/$B$25))-1</f>
        <v>-0.55384615384615388</v>
      </c>
      <c r="Q199" s="688">
        <f t="shared" si="249"/>
        <v>465</v>
      </c>
      <c r="R199" s="80">
        <f>SUM(K199,M199,O199)</f>
        <v>2798</v>
      </c>
      <c r="S199" s="81">
        <f>R199/($B199*3)</f>
        <v>6.0172043010752692</v>
      </c>
    </row>
    <row r="200" spans="1:19" hidden="1" x14ac:dyDescent="0.25"/>
    <row r="201" spans="1:19" ht="15.75" hidden="1" x14ac:dyDescent="0.25">
      <c r="A201" s="1240" t="s">
        <v>302</v>
      </c>
      <c r="B201" s="1241"/>
      <c r="C201" s="1241"/>
      <c r="D201" s="1241"/>
      <c r="E201" s="1241"/>
      <c r="F201" s="1241"/>
      <c r="G201" s="1241"/>
      <c r="H201" s="1241"/>
      <c r="I201" s="1241"/>
      <c r="J201" s="1241"/>
      <c r="K201" s="1241"/>
      <c r="L201" s="1241"/>
      <c r="M201" s="1241"/>
      <c r="N201" s="1241"/>
      <c r="O201" s="1241"/>
      <c r="P201" s="1241"/>
      <c r="Q201" s="1241"/>
      <c r="R201" s="1241"/>
      <c r="S201" s="1241"/>
    </row>
    <row r="202" spans="1:19" ht="34.5" hidden="1" thickBot="1" x14ac:dyDescent="0.3">
      <c r="A202" s="85" t="s">
        <v>14</v>
      </c>
      <c r="B202" s="155" t="s">
        <v>15</v>
      </c>
      <c r="C202" s="221" t="s">
        <v>2</v>
      </c>
      <c r="D202" s="222" t="s">
        <v>1</v>
      </c>
      <c r="E202" s="221" t="s">
        <v>3</v>
      </c>
      <c r="F202" s="222" t="s">
        <v>1</v>
      </c>
      <c r="G202" s="221" t="s">
        <v>4</v>
      </c>
      <c r="H202" s="222" t="s">
        <v>1</v>
      </c>
      <c r="I202" s="100" t="s">
        <v>197</v>
      </c>
      <c r="J202" s="13" t="s">
        <v>196</v>
      </c>
      <c r="K202" s="221" t="s">
        <v>5</v>
      </c>
      <c r="L202" s="222" t="s">
        <v>1</v>
      </c>
      <c r="M202" s="223" t="s">
        <v>194</v>
      </c>
      <c r="N202" s="224" t="s">
        <v>1</v>
      </c>
      <c r="O202" s="223" t="s">
        <v>195</v>
      </c>
      <c r="P202" s="224" t="s">
        <v>1</v>
      </c>
      <c r="Q202" s="569" t="s">
        <v>361</v>
      </c>
      <c r="R202" s="100" t="s">
        <v>197</v>
      </c>
      <c r="S202" s="13" t="s">
        <v>196</v>
      </c>
    </row>
    <row r="203" spans="1:19" ht="15.75" hidden="1" thickTop="1" x14ac:dyDescent="0.25">
      <c r="A203" s="88" t="s">
        <v>98</v>
      </c>
      <c r="B203" s="89">
        <f>'HORA CERTA'!B9</f>
        <v>396</v>
      </c>
      <c r="C203" s="106">
        <f>'HORA CERTA'!C9</f>
        <v>349</v>
      </c>
      <c r="D203" s="117">
        <f t="shared" ref="D203:D213" si="254">C203/$B203</f>
        <v>0.88131313131313127</v>
      </c>
      <c r="E203" s="106">
        <f>'HORA CERTA'!D9</f>
        <v>343</v>
      </c>
      <c r="F203" s="117">
        <f t="shared" ref="F203:F213" si="255">E203/$B203</f>
        <v>0.86616161616161613</v>
      </c>
      <c r="G203" s="106">
        <f>'HORA CERTA'!E9</f>
        <v>142</v>
      </c>
      <c r="H203" s="117">
        <f t="shared" ref="H203:L213" si="256">G203/$B203</f>
        <v>0.35858585858585856</v>
      </c>
      <c r="I203" s="108">
        <f t="shared" ref="I203:I213" si="257">SUM(C203,E203,G203)</f>
        <v>834</v>
      </c>
      <c r="J203" s="118">
        <f t="shared" ref="J203:J213" si="258">((I203/Q203))</f>
        <v>0.70202020202020199</v>
      </c>
      <c r="K203" s="106">
        <f>'HORA CERTA'!F9</f>
        <v>136</v>
      </c>
      <c r="L203" s="117">
        <f t="shared" si="256"/>
        <v>0.34343434343434343</v>
      </c>
      <c r="M203" s="106">
        <f>'HORA CERTA'!G9</f>
        <v>285</v>
      </c>
      <c r="N203" s="117">
        <f t="shared" ref="N203:N213" si="259">M203/$B203</f>
        <v>0.71969696969696972</v>
      </c>
      <c r="O203" s="106">
        <f>'HORA CERTA'!H9</f>
        <v>236</v>
      </c>
      <c r="P203" s="117">
        <f t="shared" ref="P203:P213" si="260">O203/$B203</f>
        <v>0.59595959595959591</v>
      </c>
      <c r="Q203" s="686">
        <f t="shared" ref="Q203:Q213" si="261">B203*3</f>
        <v>1188</v>
      </c>
      <c r="R203" s="108">
        <f t="shared" ref="R203:R213" si="262">SUM(K203,M203,O203)</f>
        <v>657</v>
      </c>
      <c r="S203" s="118">
        <f t="shared" ref="S203:S213" si="263">R203/($B203*3)</f>
        <v>0.55303030303030298</v>
      </c>
    </row>
    <row r="204" spans="1:19" hidden="1" x14ac:dyDescent="0.25">
      <c r="A204" s="88" t="s">
        <v>99</v>
      </c>
      <c r="B204" s="89">
        <f>'HORA CERTA'!B10</f>
        <v>792</v>
      </c>
      <c r="C204" s="106">
        <f>'HORA CERTA'!C10</f>
        <v>560</v>
      </c>
      <c r="D204" s="117">
        <f t="shared" si="254"/>
        <v>0.70707070707070707</v>
      </c>
      <c r="E204" s="106">
        <f>'HORA CERTA'!D10</f>
        <v>722</v>
      </c>
      <c r="F204" s="117">
        <f t="shared" si="255"/>
        <v>0.91161616161616166</v>
      </c>
      <c r="G204" s="106">
        <f>'HORA CERTA'!E10</f>
        <v>367</v>
      </c>
      <c r="H204" s="117">
        <f t="shared" si="256"/>
        <v>0.4633838383838384</v>
      </c>
      <c r="I204" s="108">
        <f t="shared" si="257"/>
        <v>1649</v>
      </c>
      <c r="J204" s="118">
        <f t="shared" si="258"/>
        <v>0.69402356902356899</v>
      </c>
      <c r="K204" s="106">
        <f>'HORA CERTA'!F10</f>
        <v>225</v>
      </c>
      <c r="L204" s="117">
        <f t="shared" si="256"/>
        <v>0.28409090909090912</v>
      </c>
      <c r="M204" s="106">
        <f>'HORA CERTA'!G10</f>
        <v>439</v>
      </c>
      <c r="N204" s="117">
        <f t="shared" si="259"/>
        <v>0.55429292929292928</v>
      </c>
      <c r="O204" s="106">
        <f>'HORA CERTA'!H10</f>
        <v>580</v>
      </c>
      <c r="P204" s="117">
        <f t="shared" si="260"/>
        <v>0.73232323232323238</v>
      </c>
      <c r="Q204" s="686">
        <f t="shared" si="261"/>
        <v>2376</v>
      </c>
      <c r="R204" s="108">
        <f t="shared" si="262"/>
        <v>1244</v>
      </c>
      <c r="S204" s="118">
        <f t="shared" si="263"/>
        <v>0.52356902356902357</v>
      </c>
    </row>
    <row r="205" spans="1:19" hidden="1" x14ac:dyDescent="0.25">
      <c r="A205" s="88" t="s">
        <v>100</v>
      </c>
      <c r="B205" s="89">
        <f>'HORA CERTA'!B14</f>
        <v>660</v>
      </c>
      <c r="C205" s="106">
        <f>'HORA CERTA'!C14</f>
        <v>477</v>
      </c>
      <c r="D205" s="117">
        <f t="shared" si="254"/>
        <v>0.72272727272727277</v>
      </c>
      <c r="E205" s="106">
        <f>'HORA CERTA'!D14</f>
        <v>603</v>
      </c>
      <c r="F205" s="117">
        <f t="shared" si="255"/>
        <v>0.91363636363636369</v>
      </c>
      <c r="G205" s="106">
        <f>'HORA CERTA'!E14</f>
        <v>320</v>
      </c>
      <c r="H205" s="117">
        <f t="shared" si="256"/>
        <v>0.48484848484848486</v>
      </c>
      <c r="I205" s="108">
        <f t="shared" si="257"/>
        <v>1400</v>
      </c>
      <c r="J205" s="118">
        <f t="shared" si="258"/>
        <v>0.70707070707070707</v>
      </c>
      <c r="K205" s="106">
        <f>'HORA CERTA'!F14</f>
        <v>160</v>
      </c>
      <c r="L205" s="117">
        <f t="shared" si="256"/>
        <v>0.24242424242424243</v>
      </c>
      <c r="M205" s="106">
        <f>'HORA CERTA'!G14</f>
        <v>277</v>
      </c>
      <c r="N205" s="117">
        <f t="shared" si="259"/>
        <v>0.41969696969696968</v>
      </c>
      <c r="O205" s="106">
        <f>'HORA CERTA'!H14</f>
        <v>330</v>
      </c>
      <c r="P205" s="117">
        <f t="shared" si="260"/>
        <v>0.5</v>
      </c>
      <c r="Q205" s="686">
        <f t="shared" si="261"/>
        <v>1980</v>
      </c>
      <c r="R205" s="108">
        <f t="shared" si="262"/>
        <v>767</v>
      </c>
      <c r="S205" s="118">
        <f t="shared" si="263"/>
        <v>0.38737373737373737</v>
      </c>
    </row>
    <row r="206" spans="1:19" hidden="1" x14ac:dyDescent="0.25">
      <c r="A206" s="88" t="s">
        <v>101</v>
      </c>
      <c r="B206" s="89">
        <f>'HORA CERTA'!B18</f>
        <v>660</v>
      </c>
      <c r="C206" s="106">
        <f>'HORA CERTA'!C18</f>
        <v>388</v>
      </c>
      <c r="D206" s="117">
        <f t="shared" si="254"/>
        <v>0.58787878787878789</v>
      </c>
      <c r="E206" s="106">
        <f>'HORA CERTA'!D18</f>
        <v>480</v>
      </c>
      <c r="F206" s="117">
        <f t="shared" si="255"/>
        <v>0.72727272727272729</v>
      </c>
      <c r="G206" s="106">
        <f>'HORA CERTA'!E18</f>
        <v>253</v>
      </c>
      <c r="H206" s="117">
        <f t="shared" si="256"/>
        <v>0.38333333333333336</v>
      </c>
      <c r="I206" s="108">
        <f t="shared" si="257"/>
        <v>1121</v>
      </c>
      <c r="J206" s="118">
        <f t="shared" si="258"/>
        <v>0.5661616161616162</v>
      </c>
      <c r="K206" s="106">
        <f>'HORA CERTA'!F18</f>
        <v>147</v>
      </c>
      <c r="L206" s="117">
        <f t="shared" si="256"/>
        <v>0.22272727272727272</v>
      </c>
      <c r="M206" s="106">
        <f>'HORA CERTA'!G18</f>
        <v>346</v>
      </c>
      <c r="N206" s="117">
        <f t="shared" si="259"/>
        <v>0.52424242424242429</v>
      </c>
      <c r="O206" s="106">
        <f>'HORA CERTA'!H18</f>
        <v>382</v>
      </c>
      <c r="P206" s="117">
        <f t="shared" si="260"/>
        <v>0.57878787878787874</v>
      </c>
      <c r="Q206" s="686">
        <f t="shared" si="261"/>
        <v>1980</v>
      </c>
      <c r="R206" s="108">
        <f t="shared" si="262"/>
        <v>875</v>
      </c>
      <c r="S206" s="118">
        <f t="shared" si="263"/>
        <v>0.44191919191919193</v>
      </c>
    </row>
    <row r="207" spans="1:19" hidden="1" x14ac:dyDescent="0.25">
      <c r="A207" s="88" t="s">
        <v>102</v>
      </c>
      <c r="B207" s="89">
        <f>'HORA CERTA'!B19</f>
        <v>484</v>
      </c>
      <c r="C207" s="106">
        <f>'HORA CERTA'!C19</f>
        <v>729</v>
      </c>
      <c r="D207" s="117">
        <f t="shared" si="254"/>
        <v>1.5061983471074381</v>
      </c>
      <c r="E207" s="106">
        <f>'HORA CERTA'!D19</f>
        <v>740</v>
      </c>
      <c r="F207" s="117">
        <f t="shared" si="255"/>
        <v>1.5289256198347108</v>
      </c>
      <c r="G207" s="106">
        <f>'HORA CERTA'!E19</f>
        <v>389</v>
      </c>
      <c r="H207" s="117">
        <f t="shared" si="256"/>
        <v>0.80371900826446285</v>
      </c>
      <c r="I207" s="108">
        <f t="shared" si="257"/>
        <v>1858</v>
      </c>
      <c r="J207" s="118">
        <f t="shared" si="258"/>
        <v>1.2796143250688705</v>
      </c>
      <c r="K207" s="106">
        <f>'HORA CERTA'!F19</f>
        <v>201</v>
      </c>
      <c r="L207" s="117">
        <f t="shared" si="256"/>
        <v>0.41528925619834711</v>
      </c>
      <c r="M207" s="106">
        <f>'HORA CERTA'!G19</f>
        <v>458</v>
      </c>
      <c r="N207" s="117">
        <f t="shared" si="259"/>
        <v>0.94628099173553715</v>
      </c>
      <c r="O207" s="106">
        <f>'HORA CERTA'!H19</f>
        <v>529</v>
      </c>
      <c r="P207" s="117">
        <f t="shared" si="260"/>
        <v>1.0929752066115703</v>
      </c>
      <c r="Q207" s="686">
        <f t="shared" si="261"/>
        <v>1452</v>
      </c>
      <c r="R207" s="108">
        <f t="shared" si="262"/>
        <v>1188</v>
      </c>
      <c r="S207" s="118">
        <f t="shared" si="263"/>
        <v>0.81818181818181823</v>
      </c>
    </row>
    <row r="208" spans="1:19" hidden="1" x14ac:dyDescent="0.25">
      <c r="A208" s="88" t="s">
        <v>103</v>
      </c>
      <c r="B208" s="89">
        <f>'HORA CERTA'!B21</f>
        <v>264</v>
      </c>
      <c r="C208" s="106">
        <f>'HORA CERTA'!C21</f>
        <v>221</v>
      </c>
      <c r="D208" s="117">
        <f t="shared" si="254"/>
        <v>0.83712121212121215</v>
      </c>
      <c r="E208" s="106">
        <f>'HORA CERTA'!D21</f>
        <v>232</v>
      </c>
      <c r="F208" s="117">
        <f t="shared" si="255"/>
        <v>0.87878787878787878</v>
      </c>
      <c r="G208" s="106">
        <f>'HORA CERTA'!E21</f>
        <v>179</v>
      </c>
      <c r="H208" s="117">
        <f t="shared" si="256"/>
        <v>0.67803030303030298</v>
      </c>
      <c r="I208" s="108">
        <f t="shared" si="257"/>
        <v>632</v>
      </c>
      <c r="J208" s="118">
        <f t="shared" si="258"/>
        <v>0.79797979797979801</v>
      </c>
      <c r="K208" s="106">
        <f>'HORA CERTA'!F21</f>
        <v>119</v>
      </c>
      <c r="L208" s="117">
        <f t="shared" si="256"/>
        <v>0.45075757575757575</v>
      </c>
      <c r="M208" s="106">
        <f>'HORA CERTA'!G21</f>
        <v>161</v>
      </c>
      <c r="N208" s="117">
        <f t="shared" si="259"/>
        <v>0.60984848484848486</v>
      </c>
      <c r="O208" s="106">
        <f>'HORA CERTA'!H21</f>
        <v>327</v>
      </c>
      <c r="P208" s="117">
        <f t="shared" si="260"/>
        <v>1.2386363636363635</v>
      </c>
      <c r="Q208" s="686">
        <f t="shared" si="261"/>
        <v>792</v>
      </c>
      <c r="R208" s="108">
        <f t="shared" si="262"/>
        <v>607</v>
      </c>
      <c r="S208" s="118">
        <f t="shared" si="263"/>
        <v>0.76641414141414144</v>
      </c>
    </row>
    <row r="209" spans="1:19" hidden="1" x14ac:dyDescent="0.25">
      <c r="A209" s="88" t="s">
        <v>104</v>
      </c>
      <c r="B209" s="89">
        <f>'HORA CERTA'!B22</f>
        <v>396</v>
      </c>
      <c r="C209" s="106">
        <f>'HORA CERTA'!C22</f>
        <v>291</v>
      </c>
      <c r="D209" s="117">
        <f t="shared" si="254"/>
        <v>0.73484848484848486</v>
      </c>
      <c r="E209" s="106">
        <f>'HORA CERTA'!D22</f>
        <v>330</v>
      </c>
      <c r="F209" s="117">
        <f t="shared" si="255"/>
        <v>0.83333333333333337</v>
      </c>
      <c r="G209" s="106">
        <f>'HORA CERTA'!E22</f>
        <v>278</v>
      </c>
      <c r="H209" s="117">
        <f t="shared" si="256"/>
        <v>0.70202020202020199</v>
      </c>
      <c r="I209" s="108">
        <f t="shared" si="257"/>
        <v>899</v>
      </c>
      <c r="J209" s="118">
        <f t="shared" si="258"/>
        <v>0.7567340067340067</v>
      </c>
      <c r="K209" s="106">
        <f>'HORA CERTA'!F22</f>
        <v>178</v>
      </c>
      <c r="L209" s="117">
        <f t="shared" si="256"/>
        <v>0.4494949494949495</v>
      </c>
      <c r="M209" s="106">
        <f>'HORA CERTA'!G22</f>
        <v>405</v>
      </c>
      <c r="N209" s="117">
        <f t="shared" si="259"/>
        <v>1.0227272727272727</v>
      </c>
      <c r="O209" s="106">
        <f>'HORA CERTA'!H22</f>
        <v>171</v>
      </c>
      <c r="P209" s="117">
        <f t="shared" si="260"/>
        <v>0.43181818181818182</v>
      </c>
      <c r="Q209" s="686">
        <f t="shared" si="261"/>
        <v>1188</v>
      </c>
      <c r="R209" s="108">
        <f t="shared" si="262"/>
        <v>754</v>
      </c>
      <c r="S209" s="118">
        <f t="shared" si="263"/>
        <v>0.63468013468013473</v>
      </c>
    </row>
    <row r="210" spans="1:19" hidden="1" x14ac:dyDescent="0.25">
      <c r="A210" s="88" t="s">
        <v>105</v>
      </c>
      <c r="B210" s="89">
        <f>'HORA CERTA'!B13</f>
        <v>540</v>
      </c>
      <c r="C210" s="106">
        <f>'HORA CERTA'!C13</f>
        <v>404</v>
      </c>
      <c r="D210" s="117">
        <f t="shared" si="254"/>
        <v>0.74814814814814812</v>
      </c>
      <c r="E210" s="106">
        <f>'HORA CERTA'!D13</f>
        <v>445</v>
      </c>
      <c r="F210" s="117">
        <f t="shared" si="255"/>
        <v>0.82407407407407407</v>
      </c>
      <c r="G210" s="106">
        <f>'HORA CERTA'!E13</f>
        <v>279</v>
      </c>
      <c r="H210" s="117">
        <f t="shared" si="256"/>
        <v>0.51666666666666672</v>
      </c>
      <c r="I210" s="108">
        <f t="shared" si="257"/>
        <v>1128</v>
      </c>
      <c r="J210" s="118">
        <f t="shared" si="258"/>
        <v>0.6962962962962963</v>
      </c>
      <c r="K210" s="106">
        <f>'HORA CERTA'!F13</f>
        <v>186</v>
      </c>
      <c r="L210" s="117">
        <f t="shared" si="256"/>
        <v>0.34444444444444444</v>
      </c>
      <c r="M210" s="106">
        <f>'HORA CERTA'!G13</f>
        <v>323</v>
      </c>
      <c r="N210" s="117">
        <f t="shared" si="259"/>
        <v>0.5981481481481481</v>
      </c>
      <c r="O210" s="106">
        <f>'HORA CERTA'!H13</f>
        <v>417</v>
      </c>
      <c r="P210" s="117">
        <f t="shared" si="260"/>
        <v>0.77222222222222225</v>
      </c>
      <c r="Q210" s="686">
        <f t="shared" si="261"/>
        <v>1620</v>
      </c>
      <c r="R210" s="108">
        <f t="shared" si="262"/>
        <v>926</v>
      </c>
      <c r="S210" s="118">
        <f t="shared" si="263"/>
        <v>0.57160493827160497</v>
      </c>
    </row>
    <row r="211" spans="1:19" hidden="1" x14ac:dyDescent="0.25">
      <c r="A211" s="88" t="s">
        <v>106</v>
      </c>
      <c r="B211" s="89">
        <f>'HORA CERTA'!B15</f>
        <v>132</v>
      </c>
      <c r="C211" s="106">
        <f>'HORA CERTA'!C15</f>
        <v>108</v>
      </c>
      <c r="D211" s="117">
        <f t="shared" si="254"/>
        <v>0.81818181818181823</v>
      </c>
      <c r="E211" s="106">
        <f>'HORA CERTA'!D15</f>
        <v>130</v>
      </c>
      <c r="F211" s="117">
        <f t="shared" si="255"/>
        <v>0.98484848484848486</v>
      </c>
      <c r="G211" s="106">
        <f>'HORA CERTA'!E15</f>
        <v>112</v>
      </c>
      <c r="H211" s="117">
        <f t="shared" si="256"/>
        <v>0.84848484848484851</v>
      </c>
      <c r="I211" s="108">
        <f t="shared" si="257"/>
        <v>350</v>
      </c>
      <c r="J211" s="118">
        <f t="shared" si="258"/>
        <v>0.88383838383838387</v>
      </c>
      <c r="K211" s="106">
        <f>'HORA CERTA'!F15</f>
        <v>39</v>
      </c>
      <c r="L211" s="117">
        <f t="shared" si="256"/>
        <v>0.29545454545454547</v>
      </c>
      <c r="M211" s="106">
        <f>'HORA CERTA'!G15</f>
        <v>153</v>
      </c>
      <c r="N211" s="117">
        <f t="shared" si="259"/>
        <v>1.1590909090909092</v>
      </c>
      <c r="O211" s="106">
        <f>'HORA CERTA'!H15</f>
        <v>208</v>
      </c>
      <c r="P211" s="117">
        <f t="shared" si="260"/>
        <v>1.5757575757575757</v>
      </c>
      <c r="Q211" s="686">
        <f t="shared" si="261"/>
        <v>396</v>
      </c>
      <c r="R211" s="108">
        <f t="shared" si="262"/>
        <v>400</v>
      </c>
      <c r="S211" s="118">
        <f t="shared" si="263"/>
        <v>1.0101010101010102</v>
      </c>
    </row>
    <row r="212" spans="1:19" ht="15.75" hidden="1" thickBot="1" x14ac:dyDescent="0.3">
      <c r="A212" s="110" t="s">
        <v>107</v>
      </c>
      <c r="B212" s="159" t="e">
        <f>'HORA CERTA'!#REF!</f>
        <v>#REF!</v>
      </c>
      <c r="C212" s="111" t="e">
        <f>'HORA CERTA'!#REF!</f>
        <v>#REF!</v>
      </c>
      <c r="D212" s="121" t="e">
        <f t="shared" si="254"/>
        <v>#REF!</v>
      </c>
      <c r="E212" s="111" t="e">
        <f>'HORA CERTA'!#REF!</f>
        <v>#REF!</v>
      </c>
      <c r="F212" s="121" t="e">
        <f t="shared" si="255"/>
        <v>#REF!</v>
      </c>
      <c r="G212" s="111" t="e">
        <f>'HORA CERTA'!#REF!</f>
        <v>#REF!</v>
      </c>
      <c r="H212" s="121" t="e">
        <f t="shared" si="256"/>
        <v>#REF!</v>
      </c>
      <c r="I212" s="113" t="e">
        <f t="shared" si="257"/>
        <v>#REF!</v>
      </c>
      <c r="J212" s="122" t="e">
        <f t="shared" si="258"/>
        <v>#REF!</v>
      </c>
      <c r="K212" s="111" t="e">
        <f>'HORA CERTA'!#REF!</f>
        <v>#REF!</v>
      </c>
      <c r="L212" s="121" t="e">
        <f t="shared" si="256"/>
        <v>#REF!</v>
      </c>
      <c r="M212" s="111" t="e">
        <f>'HORA CERTA'!#REF!</f>
        <v>#REF!</v>
      </c>
      <c r="N212" s="121" t="e">
        <f t="shared" si="259"/>
        <v>#REF!</v>
      </c>
      <c r="O212" s="111" t="e">
        <f>'HORA CERTA'!#REF!</f>
        <v>#REF!</v>
      </c>
      <c r="P212" s="121" t="e">
        <f t="shared" si="260"/>
        <v>#REF!</v>
      </c>
      <c r="Q212" s="687" t="e">
        <f t="shared" si="261"/>
        <v>#REF!</v>
      </c>
      <c r="R212" s="113" t="e">
        <f t="shared" si="262"/>
        <v>#REF!</v>
      </c>
      <c r="S212" s="122" t="e">
        <f t="shared" si="263"/>
        <v>#REF!</v>
      </c>
    </row>
    <row r="213" spans="1:19" ht="15.75" hidden="1" thickBot="1" x14ac:dyDescent="0.3">
      <c r="A213" s="6" t="s">
        <v>7</v>
      </c>
      <c r="B213" s="216" t="e">
        <f>SUM(B203:B212)</f>
        <v>#REF!</v>
      </c>
      <c r="C213" s="8" t="e">
        <f>SUM(C203:C212)</f>
        <v>#REF!</v>
      </c>
      <c r="D213" s="22" t="e">
        <f t="shared" si="254"/>
        <v>#REF!</v>
      </c>
      <c r="E213" s="8" t="e">
        <f>SUM(E203:E212)</f>
        <v>#REF!</v>
      </c>
      <c r="F213" s="22" t="e">
        <f t="shared" si="255"/>
        <v>#REF!</v>
      </c>
      <c r="G213" s="8" t="e">
        <f>SUM(G203:G212)</f>
        <v>#REF!</v>
      </c>
      <c r="H213" s="22" t="e">
        <f t="shared" si="256"/>
        <v>#REF!</v>
      </c>
      <c r="I213" s="80" t="e">
        <f t="shared" si="257"/>
        <v>#REF!</v>
      </c>
      <c r="J213" s="81" t="e">
        <f t="shared" si="258"/>
        <v>#REF!</v>
      </c>
      <c r="K213" s="8" t="e">
        <f>SUM(K203:K212)</f>
        <v>#REF!</v>
      </c>
      <c r="L213" s="22" t="e">
        <f t="shared" si="256"/>
        <v>#REF!</v>
      </c>
      <c r="M213" s="8" t="e">
        <f t="shared" ref="M213" si="264">SUM(M203:M212)</f>
        <v>#REF!</v>
      </c>
      <c r="N213" s="22" t="e">
        <f t="shared" si="259"/>
        <v>#REF!</v>
      </c>
      <c r="O213" s="8" t="e">
        <f t="shared" ref="O213" si="265">SUM(O203:O212)</f>
        <v>#REF!</v>
      </c>
      <c r="P213" s="22" t="e">
        <f t="shared" si="260"/>
        <v>#REF!</v>
      </c>
      <c r="Q213" s="688" t="e">
        <f t="shared" si="261"/>
        <v>#REF!</v>
      </c>
      <c r="R213" s="80" t="e">
        <f t="shared" si="262"/>
        <v>#REF!</v>
      </c>
      <c r="S213" s="81" t="e">
        <f t="shared" si="263"/>
        <v>#REF!</v>
      </c>
    </row>
    <row r="214" spans="1:19" hidden="1" x14ac:dyDescent="0.25"/>
    <row r="215" spans="1:19" ht="15.75" hidden="1" x14ac:dyDescent="0.25">
      <c r="A215" s="1240" t="s">
        <v>304</v>
      </c>
      <c r="B215" s="1241"/>
      <c r="C215" s="1241"/>
      <c r="D215" s="1241"/>
      <c r="E215" s="1241"/>
      <c r="F215" s="1241"/>
      <c r="G215" s="1241"/>
      <c r="H215" s="1241"/>
      <c r="I215" s="1241"/>
      <c r="J215" s="1241"/>
      <c r="K215" s="1241"/>
      <c r="L215" s="1241"/>
      <c r="M215" s="1241"/>
      <c r="N215" s="1241"/>
      <c r="O215" s="1241"/>
      <c r="P215" s="1241"/>
      <c r="Q215" s="1241"/>
      <c r="R215" s="1241"/>
      <c r="S215" s="1241"/>
    </row>
    <row r="216" spans="1:19" ht="34.5" hidden="1" thickBot="1" x14ac:dyDescent="0.3">
      <c r="A216" s="14" t="s">
        <v>14</v>
      </c>
      <c r="B216" s="12" t="s">
        <v>164</v>
      </c>
      <c r="C216" s="221" t="s">
        <v>2</v>
      </c>
      <c r="D216" s="222" t="s">
        <v>1</v>
      </c>
      <c r="E216" s="221" t="s">
        <v>3</v>
      </c>
      <c r="F216" s="222" t="s">
        <v>1</v>
      </c>
      <c r="G216" s="221" t="s">
        <v>4</v>
      </c>
      <c r="H216" s="222" t="s">
        <v>1</v>
      </c>
      <c r="I216" s="100" t="s">
        <v>197</v>
      </c>
      <c r="J216" s="13" t="s">
        <v>196</v>
      </c>
      <c r="K216" s="221" t="s">
        <v>5</v>
      </c>
      <c r="L216" s="222" t="s">
        <v>1</v>
      </c>
      <c r="M216" s="223" t="s">
        <v>194</v>
      </c>
      <c r="N216" s="224" t="s">
        <v>1</v>
      </c>
      <c r="O216" s="223" t="s">
        <v>195</v>
      </c>
      <c r="P216" s="224" t="s">
        <v>1</v>
      </c>
      <c r="Q216" s="569" t="s">
        <v>361</v>
      </c>
      <c r="R216" s="100" t="s">
        <v>197</v>
      </c>
      <c r="S216" s="13" t="s">
        <v>196</v>
      </c>
    </row>
    <row r="217" spans="1:19" ht="15.75" hidden="1" thickTop="1" x14ac:dyDescent="0.25">
      <c r="A217" s="42" t="s">
        <v>155</v>
      </c>
      <c r="B217" s="43">
        <f>'HORA CERTA'!$B$39</f>
        <v>120</v>
      </c>
      <c r="C217" s="131">
        <f>'HORA CERTA'!$C$39</f>
        <v>138</v>
      </c>
      <c r="D217" s="45">
        <f t="shared" ref="D217:D224" si="266">C217/$B217</f>
        <v>1.1499999999999999</v>
      </c>
      <c r="E217" s="131">
        <f>'HORA CERTA'!$D$39</f>
        <v>98</v>
      </c>
      <c r="F217" s="45">
        <f t="shared" ref="F217:F224" si="267">E217/$B217</f>
        <v>0.81666666666666665</v>
      </c>
      <c r="G217" s="131">
        <f>'HORA CERTA'!$E$39</f>
        <v>80</v>
      </c>
      <c r="H217" s="45">
        <f t="shared" ref="H217:H224" si="268">G217/$B217</f>
        <v>0.66666666666666663</v>
      </c>
      <c r="I217" s="132">
        <f t="shared" ref="I217:I224" si="269">SUM(C217,E217,G217)</f>
        <v>316</v>
      </c>
      <c r="J217" s="133">
        <f>((I217/Q217))</f>
        <v>0.87777777777777777</v>
      </c>
      <c r="K217" s="131">
        <f>'HORA CERTA'!$F$39</f>
        <v>96</v>
      </c>
      <c r="L217" s="45">
        <f t="shared" ref="L217:L224" si="270">K217/$B217</f>
        <v>0.8</v>
      </c>
      <c r="M217" s="131">
        <f>'HORA CERTA'!$G$39</f>
        <v>144</v>
      </c>
      <c r="N217" s="45">
        <f t="shared" ref="N217:N224" si="271">M217/$B217</f>
        <v>1.2</v>
      </c>
      <c r="O217" s="131">
        <f>'HORA CERTA'!$H$39</f>
        <v>147</v>
      </c>
      <c r="P217" s="45">
        <f t="shared" ref="P217:P224" si="272">O217/$B217</f>
        <v>1.2250000000000001</v>
      </c>
      <c r="Q217" s="698">
        <f t="shared" ref="Q217:Q224" si="273">B217*3</f>
        <v>360</v>
      </c>
      <c r="R217" s="132">
        <f>SUM(K217,M217,O217)</f>
        <v>387</v>
      </c>
      <c r="S217" s="133">
        <f>R217/($B217*3)</f>
        <v>1.075</v>
      </c>
    </row>
    <row r="218" spans="1:19" hidden="1" x14ac:dyDescent="0.25">
      <c r="A218" s="36" t="s">
        <v>156</v>
      </c>
      <c r="B218" s="25">
        <f>'HORA CERTA'!$B$40</f>
        <v>120</v>
      </c>
      <c r="C218" s="189">
        <f>'HORA CERTA'!$C$40</f>
        <v>135</v>
      </c>
      <c r="D218" s="45">
        <f t="shared" si="266"/>
        <v>1.125</v>
      </c>
      <c r="E218" s="128">
        <f>'HORA CERTA'!$D$40</f>
        <v>174</v>
      </c>
      <c r="F218" s="45">
        <f t="shared" si="267"/>
        <v>1.45</v>
      </c>
      <c r="G218" s="128">
        <f>'HORA CERTA'!$E$40</f>
        <v>107</v>
      </c>
      <c r="H218" s="45">
        <f t="shared" si="268"/>
        <v>0.89166666666666672</v>
      </c>
      <c r="I218" s="188">
        <f t="shared" si="269"/>
        <v>416</v>
      </c>
      <c r="J218" s="133">
        <f>((I218/Q218))</f>
        <v>1.1555555555555554</v>
      </c>
      <c r="K218" s="128">
        <f>'HORA CERTA'!$F$40</f>
        <v>76</v>
      </c>
      <c r="L218" s="45">
        <f t="shared" si="270"/>
        <v>0.6333333333333333</v>
      </c>
      <c r="M218" s="189">
        <f>'HORA CERTA'!$G$40</f>
        <v>118</v>
      </c>
      <c r="N218" s="45">
        <f t="shared" si="271"/>
        <v>0.98333333333333328</v>
      </c>
      <c r="O218" s="189">
        <f>'HORA CERTA'!$H$40</f>
        <v>119</v>
      </c>
      <c r="P218" s="45">
        <f t="shared" si="272"/>
        <v>0.9916666666666667</v>
      </c>
      <c r="Q218" s="699">
        <f t="shared" si="273"/>
        <v>360</v>
      </c>
      <c r="R218" s="188">
        <f t="shared" ref="R218:R224" si="274">SUM(K218,M218,O218)</f>
        <v>313</v>
      </c>
      <c r="S218" s="133">
        <f t="shared" ref="S218:S224" si="275">R218/($B218*3)</f>
        <v>0.86944444444444446</v>
      </c>
    </row>
    <row r="219" spans="1:19" hidden="1" x14ac:dyDescent="0.25">
      <c r="A219" s="36" t="s">
        <v>157</v>
      </c>
      <c r="B219" s="25">
        <f>'HORA CERTA'!$B$41</f>
        <v>200</v>
      </c>
      <c r="C219" s="189">
        <f>'HORA CERTA'!$C$41</f>
        <v>111</v>
      </c>
      <c r="D219" s="45">
        <f t="shared" si="266"/>
        <v>0.55500000000000005</v>
      </c>
      <c r="E219" s="128">
        <f>'HORA CERTA'!$D$41</f>
        <v>70</v>
      </c>
      <c r="F219" s="45">
        <f t="shared" si="267"/>
        <v>0.35</v>
      </c>
      <c r="G219" s="128">
        <f>'HORA CERTA'!$E$41</f>
        <v>94</v>
      </c>
      <c r="H219" s="45">
        <f t="shared" si="268"/>
        <v>0.47</v>
      </c>
      <c r="I219" s="188">
        <f t="shared" si="269"/>
        <v>275</v>
      </c>
      <c r="J219" s="133">
        <f>((I219/Q219))</f>
        <v>0.45833333333333331</v>
      </c>
      <c r="K219" s="128">
        <f>'HORA CERTA'!$F$41</f>
        <v>86</v>
      </c>
      <c r="L219" s="45">
        <f t="shared" si="270"/>
        <v>0.43</v>
      </c>
      <c r="M219" s="189">
        <f>'HORA CERTA'!$G$41</f>
        <v>133</v>
      </c>
      <c r="N219" s="45">
        <f t="shared" si="271"/>
        <v>0.66500000000000004</v>
      </c>
      <c r="O219" s="189">
        <f>'HORA CERTA'!$H$41</f>
        <v>160</v>
      </c>
      <c r="P219" s="45">
        <f t="shared" si="272"/>
        <v>0.8</v>
      </c>
      <c r="Q219" s="699">
        <f t="shared" si="273"/>
        <v>600</v>
      </c>
      <c r="R219" s="188">
        <f t="shared" si="274"/>
        <v>379</v>
      </c>
      <c r="S219" s="133">
        <f t="shared" si="275"/>
        <v>0.63166666666666671</v>
      </c>
    </row>
    <row r="220" spans="1:19" hidden="1" x14ac:dyDescent="0.25">
      <c r="A220" s="36" t="s">
        <v>158</v>
      </c>
      <c r="B220" s="25" t="e">
        <f>'HORA CERTA'!#REF!</f>
        <v>#REF!</v>
      </c>
      <c r="C220" s="189" t="e">
        <f>'HORA CERTA'!#REF!</f>
        <v>#REF!</v>
      </c>
      <c r="D220" s="45" t="e">
        <f t="shared" si="266"/>
        <v>#REF!</v>
      </c>
      <c r="E220" s="128" t="e">
        <f>'HORA CERTA'!#REF!</f>
        <v>#REF!</v>
      </c>
      <c r="F220" s="45" t="e">
        <f t="shared" si="267"/>
        <v>#REF!</v>
      </c>
      <c r="G220" s="128" t="e">
        <f>'HORA CERTA'!#REF!</f>
        <v>#REF!</v>
      </c>
      <c r="H220" s="45" t="e">
        <f t="shared" si="268"/>
        <v>#REF!</v>
      </c>
      <c r="I220" s="188" t="e">
        <f>SUM(C220,E220,G220)</f>
        <v>#REF!</v>
      </c>
      <c r="J220" s="133" t="e">
        <f>((I220/Q220))</f>
        <v>#REF!</v>
      </c>
      <c r="K220" s="128" t="e">
        <f>'HORA CERTA'!#REF!</f>
        <v>#REF!</v>
      </c>
      <c r="L220" s="45" t="e">
        <f t="shared" si="270"/>
        <v>#REF!</v>
      </c>
      <c r="M220" s="189" t="e">
        <f>'HORA CERTA'!#REF!</f>
        <v>#REF!</v>
      </c>
      <c r="N220" s="45" t="e">
        <f t="shared" si="271"/>
        <v>#REF!</v>
      </c>
      <c r="O220" s="189" t="e">
        <f>'HORA CERTA'!#REF!</f>
        <v>#REF!</v>
      </c>
      <c r="P220" s="45" t="e">
        <f t="shared" si="272"/>
        <v>#REF!</v>
      </c>
      <c r="Q220" s="699" t="e">
        <f t="shared" si="273"/>
        <v>#REF!</v>
      </c>
      <c r="R220" s="188" t="e">
        <f t="shared" si="274"/>
        <v>#REF!</v>
      </c>
      <c r="S220" s="133" t="e">
        <f t="shared" si="275"/>
        <v>#REF!</v>
      </c>
    </row>
    <row r="221" spans="1:19" hidden="1" x14ac:dyDescent="0.25">
      <c r="A221" s="36" t="s">
        <v>159</v>
      </c>
      <c r="B221" s="25">
        <f>'HORA CERTA'!$B$42</f>
        <v>300</v>
      </c>
      <c r="C221" s="189">
        <f>'HORA CERTA'!$C$42</f>
        <v>152</v>
      </c>
      <c r="D221" s="45">
        <f t="shared" si="266"/>
        <v>0.50666666666666671</v>
      </c>
      <c r="E221" s="128">
        <f>'HORA CERTA'!$D$42</f>
        <v>431</v>
      </c>
      <c r="F221" s="45">
        <f t="shared" si="267"/>
        <v>1.4366666666666668</v>
      </c>
      <c r="G221" s="128">
        <f>'HORA CERTA'!$E$42</f>
        <v>375</v>
      </c>
      <c r="H221" s="45">
        <f t="shared" si="268"/>
        <v>1.25</v>
      </c>
      <c r="I221" s="188">
        <f>SUM(C221,E221,G221)</f>
        <v>958</v>
      </c>
      <c r="J221" s="133">
        <f>((I221/Q221))</f>
        <v>1.0644444444444445</v>
      </c>
      <c r="K221" s="128">
        <f>'HORA CERTA'!$F$42</f>
        <v>69</v>
      </c>
      <c r="L221" s="45">
        <f t="shared" si="270"/>
        <v>0.23</v>
      </c>
      <c r="M221" s="189">
        <f>'HORA CERTA'!$G$42</f>
        <v>278</v>
      </c>
      <c r="N221" s="45">
        <f t="shared" si="271"/>
        <v>0.92666666666666664</v>
      </c>
      <c r="O221" s="189">
        <f>'HORA CERTA'!$H$42</f>
        <v>157</v>
      </c>
      <c r="P221" s="45">
        <f t="shared" si="272"/>
        <v>0.52333333333333332</v>
      </c>
      <c r="Q221" s="699">
        <f t="shared" si="273"/>
        <v>900</v>
      </c>
      <c r="R221" s="188">
        <f t="shared" si="274"/>
        <v>504</v>
      </c>
      <c r="S221" s="133">
        <f t="shared" si="275"/>
        <v>0.56000000000000005</v>
      </c>
    </row>
    <row r="222" spans="1:19" hidden="1" x14ac:dyDescent="0.25">
      <c r="A222" s="36" t="s">
        <v>160</v>
      </c>
      <c r="B222" s="25">
        <f>'HORA CERTA'!$B$43</f>
        <v>132</v>
      </c>
      <c r="C222" s="189">
        <f>'HORA CERTA'!$C$43</f>
        <v>104</v>
      </c>
      <c r="D222" s="45">
        <f t="shared" si="266"/>
        <v>0.78787878787878785</v>
      </c>
      <c r="E222" s="128">
        <f>'HORA CERTA'!$D$43</f>
        <v>127</v>
      </c>
      <c r="F222" s="45">
        <f t="shared" si="267"/>
        <v>0.96212121212121215</v>
      </c>
      <c r="G222" s="128">
        <f>'HORA CERTA'!$E$43</f>
        <v>124</v>
      </c>
      <c r="H222" s="45">
        <f t="shared" si="268"/>
        <v>0.93939393939393945</v>
      </c>
      <c r="I222" s="188">
        <f>SUM(C222,E222,G222)</f>
        <v>355</v>
      </c>
      <c r="J222" s="133">
        <f t="shared" ref="J222:J224" si="276">((I222/Q222))</f>
        <v>0.89646464646464652</v>
      </c>
      <c r="K222" s="128">
        <f>'HORA CERTA'!$F$43</f>
        <v>40</v>
      </c>
      <c r="L222" s="45">
        <f t="shared" si="270"/>
        <v>0.30303030303030304</v>
      </c>
      <c r="M222" s="189">
        <f>'HORA CERTA'!$G$43</f>
        <v>182</v>
      </c>
      <c r="N222" s="45">
        <f t="shared" si="271"/>
        <v>1.3787878787878789</v>
      </c>
      <c r="O222" s="189">
        <f>'HORA CERTA'!$H$43</f>
        <v>197</v>
      </c>
      <c r="P222" s="45">
        <f t="shared" si="272"/>
        <v>1.4924242424242424</v>
      </c>
      <c r="Q222" s="699">
        <f t="shared" si="273"/>
        <v>396</v>
      </c>
      <c r="R222" s="188">
        <f t="shared" si="274"/>
        <v>419</v>
      </c>
      <c r="S222" s="133">
        <f t="shared" si="275"/>
        <v>1.0580808080808082</v>
      </c>
    </row>
    <row r="223" spans="1:19" ht="15.75" hidden="1" thickBot="1" x14ac:dyDescent="0.3">
      <c r="A223" s="36" t="s">
        <v>161</v>
      </c>
      <c r="B223" s="25">
        <f>'HORA CERTA'!$B$44</f>
        <v>176</v>
      </c>
      <c r="C223" s="189">
        <f>'HORA CERTA'!$C$44</f>
        <v>79</v>
      </c>
      <c r="D223" s="37">
        <f t="shared" si="266"/>
        <v>0.44886363636363635</v>
      </c>
      <c r="E223" s="128">
        <f>'HORA CERTA'!$D$44</f>
        <v>174</v>
      </c>
      <c r="F223" s="37">
        <f t="shared" si="267"/>
        <v>0.98863636363636365</v>
      </c>
      <c r="G223" s="128">
        <f>'HORA CERTA'!$E$44</f>
        <v>232</v>
      </c>
      <c r="H223" s="37">
        <f t="shared" si="268"/>
        <v>1.3181818181818181</v>
      </c>
      <c r="I223" s="188">
        <f>SUM(C223,E223,G223)</f>
        <v>485</v>
      </c>
      <c r="J223" s="192">
        <f t="shared" si="276"/>
        <v>0.91856060606060608</v>
      </c>
      <c r="K223" s="128">
        <f>'HORA CERTA'!$F$44</f>
        <v>195</v>
      </c>
      <c r="L223" s="37">
        <f t="shared" si="270"/>
        <v>1.1079545454545454</v>
      </c>
      <c r="M223" s="189">
        <f>'HORA CERTA'!$G$44</f>
        <v>146</v>
      </c>
      <c r="N223" s="37">
        <f t="shared" si="271"/>
        <v>0.82954545454545459</v>
      </c>
      <c r="O223" s="189">
        <f>'HORA CERTA'!$H$44</f>
        <v>127</v>
      </c>
      <c r="P223" s="37">
        <f t="shared" si="272"/>
        <v>0.72159090909090906</v>
      </c>
      <c r="Q223" s="699">
        <f t="shared" si="273"/>
        <v>528</v>
      </c>
      <c r="R223" s="188">
        <f t="shared" si="274"/>
        <v>468</v>
      </c>
      <c r="S223" s="192">
        <f t="shared" si="275"/>
        <v>0.88636363636363635</v>
      </c>
    </row>
    <row r="224" spans="1:19" ht="15.75" hidden="1" thickBot="1" x14ac:dyDescent="0.3">
      <c r="A224" s="38" t="s">
        <v>7</v>
      </c>
      <c r="B224" s="39" t="e">
        <f>SUM(B217:B223)</f>
        <v>#REF!</v>
      </c>
      <c r="C224" s="40" t="e">
        <f>SUM(C217:C223)</f>
        <v>#REF!</v>
      </c>
      <c r="D224" s="102" t="e">
        <f t="shared" si="266"/>
        <v>#REF!</v>
      </c>
      <c r="E224" s="40" t="e">
        <f>SUM(E217:E223)</f>
        <v>#REF!</v>
      </c>
      <c r="F224" s="102" t="e">
        <f t="shared" si="267"/>
        <v>#REF!</v>
      </c>
      <c r="G224" s="40" t="e">
        <f>SUM(G217:G223)</f>
        <v>#REF!</v>
      </c>
      <c r="H224" s="102" t="e">
        <f t="shared" si="268"/>
        <v>#REF!</v>
      </c>
      <c r="I224" s="150" t="e">
        <f t="shared" si="269"/>
        <v>#REF!</v>
      </c>
      <c r="J224" s="193" t="e">
        <f t="shared" si="276"/>
        <v>#REF!</v>
      </c>
      <c r="K224" s="40" t="e">
        <f>SUM(K217:K223)</f>
        <v>#REF!</v>
      </c>
      <c r="L224" s="102" t="e">
        <f t="shared" si="270"/>
        <v>#REF!</v>
      </c>
      <c r="M224" s="40" t="e">
        <f t="shared" ref="M224" si="277">SUM(M217:M223)</f>
        <v>#REF!</v>
      </c>
      <c r="N224" s="102" t="e">
        <f t="shared" si="271"/>
        <v>#REF!</v>
      </c>
      <c r="O224" s="40" t="e">
        <f t="shared" ref="O224" si="278">SUM(O217:O223)</f>
        <v>#REF!</v>
      </c>
      <c r="P224" s="102" t="e">
        <f t="shared" si="272"/>
        <v>#REF!</v>
      </c>
      <c r="Q224" s="700" t="e">
        <f t="shared" si="273"/>
        <v>#REF!</v>
      </c>
      <c r="R224" s="150" t="e">
        <f t="shared" si="274"/>
        <v>#REF!</v>
      </c>
      <c r="S224" s="193" t="e">
        <f t="shared" si="275"/>
        <v>#REF!</v>
      </c>
    </row>
    <row r="225" hidden="1" x14ac:dyDescent="0.25"/>
  </sheetData>
  <sheetProtection sheet="1" objects="1" scenarios="1"/>
  <mergeCells count="42">
    <mergeCell ref="A215:S215"/>
    <mergeCell ref="A60:S60"/>
    <mergeCell ref="A180:S180"/>
    <mergeCell ref="A189:S189"/>
    <mergeCell ref="A196:S196"/>
    <mergeCell ref="A201:S201"/>
    <mergeCell ref="Q112:Q115"/>
    <mergeCell ref="A128:S128"/>
    <mergeCell ref="A137:S137"/>
    <mergeCell ref="A146:S146"/>
    <mergeCell ref="A68:S68"/>
    <mergeCell ref="A80:S80"/>
    <mergeCell ref="A90:S90"/>
    <mergeCell ref="A101:S101"/>
    <mergeCell ref="A110:S110"/>
    <mergeCell ref="D112:D115"/>
    <mergeCell ref="A158:S158"/>
    <mergeCell ref="A164:S164"/>
    <mergeCell ref="A169:S169"/>
    <mergeCell ref="O112:O115"/>
    <mergeCell ref="P112:P115"/>
    <mergeCell ref="R112:R115"/>
    <mergeCell ref="S112:S115"/>
    <mergeCell ref="A118:S118"/>
    <mergeCell ref="G112:G115"/>
    <mergeCell ref="H112:H115"/>
    <mergeCell ref="K112:K115"/>
    <mergeCell ref="L112:L115"/>
    <mergeCell ref="M112:M115"/>
    <mergeCell ref="N112:N115"/>
    <mergeCell ref="B112:B115"/>
    <mergeCell ref="C112:C115"/>
    <mergeCell ref="E112:E115"/>
    <mergeCell ref="F112:F115"/>
    <mergeCell ref="A1:S1"/>
    <mergeCell ref="A2:S2"/>
    <mergeCell ref="A22:S22"/>
    <mergeCell ref="A35:S35"/>
    <mergeCell ref="A50:S50"/>
    <mergeCell ref="A4:S4"/>
    <mergeCell ref="I112:I115"/>
    <mergeCell ref="J112:J115"/>
  </mergeCells>
  <conditionalFormatting sqref="S6:S17">
    <cfRule type="cellIs" dxfId="40" priority="6" operator="greaterThan">
      <formula>0.85</formula>
    </cfRule>
    <cfRule type="cellIs" dxfId="39" priority="7" operator="lessThan">
      <formula>0.8499</formula>
    </cfRule>
  </conditionalFormatting>
  <conditionalFormatting sqref="D6:D17 F6:F17 H6:J17 L6:L17 N6:N17 P6:P17">
    <cfRule type="cellIs" dxfId="38" priority="3" operator="greaterThan">
      <formula>1</formula>
    </cfRule>
    <cfRule type="cellIs" dxfId="37" priority="4" operator="between">
      <formula>0.85</formula>
      <formula>1</formula>
    </cfRule>
    <cfRule type="cellIs" dxfId="36" priority="5" operator="lessThan">
      <formula>0.8499</formula>
    </cfRule>
  </conditionalFormatting>
  <conditionalFormatting sqref="J6:J17">
    <cfRule type="cellIs" dxfId="35" priority="1" operator="greaterThan">
      <formula>0.85</formula>
    </cfRule>
    <cfRule type="cellIs" dxfId="34" priority="2" operator="lessThan">
      <formula>0.8499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3.42578125" customWidth="1"/>
    <col min="2" max="2" width="11.85546875" customWidth="1"/>
    <col min="3" max="14" width="11.5703125" customWidth="1"/>
    <col min="15" max="15" width="8.28515625" customWidth="1"/>
    <col min="16" max="16" width="8" customWidth="1"/>
    <col min="17" max="17" width="7.85546875" customWidth="1"/>
  </cols>
  <sheetData>
    <row r="1" spans="1:17" ht="42" customHeight="1" x14ac:dyDescent="0.25"/>
    <row r="2" spans="1:17" ht="18" x14ac:dyDescent="0.35">
      <c r="A2" s="1239"/>
      <c r="B2" s="1239"/>
      <c r="C2" s="1239"/>
      <c r="D2" s="1239"/>
      <c r="E2" s="1239"/>
      <c r="F2" s="1239"/>
      <c r="G2" s="1239"/>
      <c r="H2" s="1"/>
    </row>
    <row r="3" spans="1:17" ht="18" x14ac:dyDescent="0.35">
      <c r="A3" s="1239"/>
      <c r="B3" s="1239"/>
      <c r="C3" s="1239"/>
      <c r="D3" s="1239"/>
      <c r="E3" s="1239"/>
      <c r="F3" s="1239"/>
      <c r="G3" s="1239"/>
      <c r="H3" s="1"/>
    </row>
    <row r="5" spans="1:17" ht="20.25" customHeight="1" x14ac:dyDescent="0.25">
      <c r="A5" s="1242" t="s">
        <v>567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</row>
    <row r="6" spans="1:17" ht="20.25" customHeight="1" x14ac:dyDescent="0.25">
      <c r="A6" s="1242" t="s">
        <v>636</v>
      </c>
      <c r="B6" s="1242"/>
      <c r="C6" s="1242"/>
      <c r="D6" s="1242"/>
      <c r="E6" s="1242"/>
      <c r="F6" s="1242"/>
      <c r="G6" s="1242"/>
      <c r="H6" s="1242"/>
      <c r="I6" s="1242"/>
      <c r="J6" s="1242"/>
      <c r="K6" s="1242"/>
      <c r="L6" s="1242"/>
      <c r="M6" s="1242"/>
      <c r="N6" s="1242"/>
      <c r="O6" s="1242"/>
      <c r="P6" s="1242"/>
      <c r="Q6" s="1242"/>
    </row>
    <row r="7" spans="1:17" ht="20.25" customHeight="1" x14ac:dyDescent="0.25">
      <c r="A7" s="1248" t="s">
        <v>14</v>
      </c>
      <c r="B7" s="1246" t="s">
        <v>592</v>
      </c>
      <c r="C7" s="1111" t="s">
        <v>577</v>
      </c>
      <c r="D7" s="1111" t="s">
        <v>578</v>
      </c>
      <c r="E7" s="1111" t="s">
        <v>579</v>
      </c>
      <c r="F7" s="1111" t="s">
        <v>580</v>
      </c>
      <c r="G7" s="1111" t="s">
        <v>581</v>
      </c>
      <c r="H7" s="1111" t="s">
        <v>582</v>
      </c>
      <c r="I7" s="1111" t="s">
        <v>583</v>
      </c>
      <c r="J7" s="1111" t="s">
        <v>584</v>
      </c>
      <c r="K7" s="1111" t="s">
        <v>585</v>
      </c>
      <c r="L7" s="1111" t="s">
        <v>586</v>
      </c>
      <c r="M7" s="1111" t="s">
        <v>587</v>
      </c>
      <c r="N7" s="1111" t="s">
        <v>588</v>
      </c>
      <c r="O7" s="1243" t="s">
        <v>589</v>
      </c>
      <c r="P7" s="1244"/>
      <c r="Q7" s="1245"/>
    </row>
    <row r="8" spans="1:17" x14ac:dyDescent="0.25">
      <c r="A8" s="1249"/>
      <c r="B8" s="1247"/>
      <c r="C8" s="1004" t="s">
        <v>590</v>
      </c>
      <c r="D8" s="1004" t="s">
        <v>590</v>
      </c>
      <c r="E8" s="1004" t="s">
        <v>590</v>
      </c>
      <c r="F8" s="1004" t="s">
        <v>590</v>
      </c>
      <c r="G8" s="1004" t="s">
        <v>590</v>
      </c>
      <c r="H8" s="1004" t="s">
        <v>590</v>
      </c>
      <c r="I8" s="1004" t="s">
        <v>590</v>
      </c>
      <c r="J8" s="1004" t="s">
        <v>590</v>
      </c>
      <c r="K8" s="1004" t="s">
        <v>590</v>
      </c>
      <c r="L8" s="1004" t="s">
        <v>590</v>
      </c>
      <c r="M8" s="1004" t="s">
        <v>590</v>
      </c>
      <c r="N8" s="1004" t="s">
        <v>590</v>
      </c>
      <c r="O8" s="1004" t="s">
        <v>591</v>
      </c>
      <c r="P8" s="1004" t="s">
        <v>590</v>
      </c>
      <c r="Q8" s="1004" t="s">
        <v>1</v>
      </c>
    </row>
    <row r="9" spans="1:17" ht="19.5" customHeight="1" x14ac:dyDescent="0.25">
      <c r="A9" s="999" t="s">
        <v>513</v>
      </c>
      <c r="B9" s="1041">
        <v>4800</v>
      </c>
      <c r="C9" s="1042">
        <v>3411</v>
      </c>
      <c r="D9" s="1042">
        <v>3762</v>
      </c>
      <c r="E9" s="1042">
        <v>3817</v>
      </c>
      <c r="F9" s="1042">
        <v>3130</v>
      </c>
      <c r="G9" s="1042">
        <v>2948</v>
      </c>
      <c r="H9" s="1204">
        <v>2720</v>
      </c>
      <c r="I9" s="1042">
        <v>1859</v>
      </c>
      <c r="J9" s="1042">
        <v>1773</v>
      </c>
      <c r="K9" s="1042">
        <v>2111</v>
      </c>
      <c r="L9" s="1042">
        <v>2111</v>
      </c>
      <c r="M9" s="1042">
        <v>3470</v>
      </c>
      <c r="N9" s="1042">
        <v>3247</v>
      </c>
      <c r="O9" s="1135">
        <f>B9*(IF(C9="",0,1)+IF(D9="",0,1)+IF(E9="",0,1)+IF(F9="",0,1)+IF(G9="",0,1)+IF(H9="",0,1)+IF(I9="",0,1)+IF(J9="",0,1)+IF(K9="",0,1)+IF(L9="",0,1)+IF(M9="",0,1)+IF(N9="",0,1))</f>
        <v>57600</v>
      </c>
      <c r="P9" s="1135">
        <f t="shared" ref="P9:P19" si="0">SUM(C9:N9)</f>
        <v>34359</v>
      </c>
      <c r="Q9" s="1043">
        <f>IF(O9=0,"-",P9/O9)</f>
        <v>0.59651041666666671</v>
      </c>
    </row>
    <row r="10" spans="1:17" ht="27" customHeight="1" x14ac:dyDescent="0.25">
      <c r="A10" s="999" t="s">
        <v>506</v>
      </c>
      <c r="B10" s="1041">
        <v>1664</v>
      </c>
      <c r="C10" s="1042">
        <v>889</v>
      </c>
      <c r="D10" s="1042">
        <v>1101</v>
      </c>
      <c r="E10" s="1042">
        <v>1485</v>
      </c>
      <c r="F10" s="1042">
        <v>1210</v>
      </c>
      <c r="G10" s="1042">
        <v>1463</v>
      </c>
      <c r="H10" s="1204">
        <v>1421</v>
      </c>
      <c r="I10" s="1042">
        <v>1367</v>
      </c>
      <c r="J10" s="1042">
        <v>1369</v>
      </c>
      <c r="K10" s="1042">
        <v>1378</v>
      </c>
      <c r="L10" s="1042">
        <v>976</v>
      </c>
      <c r="M10" s="1042">
        <v>1025</v>
      </c>
      <c r="N10" s="1042">
        <v>986</v>
      </c>
      <c r="O10" s="1135">
        <f t="shared" ref="O10:O19" si="1">B10*(IF(C10="",0,1)+IF(D10="",0,1)+IF(E10="",0,1)+IF(F10="",0,1)+IF(G10="",0,1)+IF(H10="",0,1)+IF(I10="",0,1)+IF(J10="",0,1)+IF(K10="",0,1)+IF(L10="",0,1)+IF(M10="",0,1)+IF(N10="",0,1))</f>
        <v>19968</v>
      </c>
      <c r="P10" s="1135">
        <f t="shared" si="0"/>
        <v>14670</v>
      </c>
      <c r="Q10" s="1043">
        <f t="shared" ref="Q10:Q20" si="2">IF(O10=0,"-",P10/O10)</f>
        <v>0.73467548076923073</v>
      </c>
    </row>
    <row r="11" spans="1:17" ht="19.5" customHeight="1" x14ac:dyDescent="0.25">
      <c r="A11" s="999" t="s">
        <v>514</v>
      </c>
      <c r="B11" s="1041">
        <v>624</v>
      </c>
      <c r="C11" s="1042">
        <v>604</v>
      </c>
      <c r="D11" s="1042">
        <v>571</v>
      </c>
      <c r="E11" s="1042">
        <v>524</v>
      </c>
      <c r="F11" s="1042">
        <v>404</v>
      </c>
      <c r="G11" s="1042">
        <v>451</v>
      </c>
      <c r="H11" s="1204">
        <v>561</v>
      </c>
      <c r="I11" s="1042">
        <v>467</v>
      </c>
      <c r="J11" s="1042">
        <v>459</v>
      </c>
      <c r="K11" s="1042">
        <v>621</v>
      </c>
      <c r="L11" s="1042">
        <v>571</v>
      </c>
      <c r="M11" s="1042">
        <v>436</v>
      </c>
      <c r="N11" s="1042">
        <v>298</v>
      </c>
      <c r="O11" s="1135">
        <f t="shared" si="1"/>
        <v>7488</v>
      </c>
      <c r="P11" s="1135">
        <f t="shared" si="0"/>
        <v>5967</v>
      </c>
      <c r="Q11" s="1043">
        <f t="shared" si="2"/>
        <v>0.796875</v>
      </c>
    </row>
    <row r="12" spans="1:17" ht="24.75" customHeight="1" x14ac:dyDescent="0.25">
      <c r="A12" s="999" t="s">
        <v>508</v>
      </c>
      <c r="B12" s="1041">
        <v>384</v>
      </c>
      <c r="C12" s="1042">
        <v>274</v>
      </c>
      <c r="D12" s="1042">
        <v>284</v>
      </c>
      <c r="E12" s="1042">
        <v>252</v>
      </c>
      <c r="F12" s="1042">
        <v>157</v>
      </c>
      <c r="G12" s="1042">
        <v>161</v>
      </c>
      <c r="H12" s="1204">
        <v>210</v>
      </c>
      <c r="I12" s="1042">
        <v>197</v>
      </c>
      <c r="J12" s="1042">
        <v>299</v>
      </c>
      <c r="K12" s="1042">
        <v>180</v>
      </c>
      <c r="L12" s="1042">
        <v>276</v>
      </c>
      <c r="M12" s="1042">
        <v>285</v>
      </c>
      <c r="N12" s="1042">
        <v>291</v>
      </c>
      <c r="O12" s="1135">
        <f t="shared" si="1"/>
        <v>4608</v>
      </c>
      <c r="P12" s="1135">
        <f t="shared" si="0"/>
        <v>2866</v>
      </c>
      <c r="Q12" s="1043">
        <f t="shared" si="2"/>
        <v>0.62196180555555558</v>
      </c>
    </row>
    <row r="13" spans="1:17" ht="24.75" customHeight="1" x14ac:dyDescent="0.25">
      <c r="A13" s="999" t="s">
        <v>509</v>
      </c>
      <c r="B13" s="1041">
        <v>1344</v>
      </c>
      <c r="C13" s="1042">
        <v>699</v>
      </c>
      <c r="D13" s="1042">
        <v>813</v>
      </c>
      <c r="E13" s="1042">
        <v>537</v>
      </c>
      <c r="F13" s="1042">
        <v>250</v>
      </c>
      <c r="G13" s="1042">
        <v>244</v>
      </c>
      <c r="H13" s="1204">
        <v>338</v>
      </c>
      <c r="I13" s="1042">
        <v>358</v>
      </c>
      <c r="J13" s="1042">
        <v>677</v>
      </c>
      <c r="K13" s="1042">
        <v>311</v>
      </c>
      <c r="L13" s="1042">
        <v>612</v>
      </c>
      <c r="M13" s="1042">
        <v>627</v>
      </c>
      <c r="N13" s="1042">
        <v>683</v>
      </c>
      <c r="O13" s="1135">
        <f t="shared" si="1"/>
        <v>16128</v>
      </c>
      <c r="P13" s="1135">
        <f t="shared" si="0"/>
        <v>6149</v>
      </c>
      <c r="Q13" s="1043">
        <f t="shared" si="2"/>
        <v>0.38126240079365081</v>
      </c>
    </row>
    <row r="14" spans="1:17" ht="24.75" customHeight="1" x14ac:dyDescent="0.25">
      <c r="A14" s="999" t="s">
        <v>515</v>
      </c>
      <c r="B14" s="1041">
        <v>192</v>
      </c>
      <c r="C14" s="1042">
        <v>76</v>
      </c>
      <c r="D14" s="1042">
        <v>146</v>
      </c>
      <c r="E14" s="1042">
        <v>126</v>
      </c>
      <c r="F14" s="1042">
        <v>79</v>
      </c>
      <c r="G14" s="1042">
        <v>92</v>
      </c>
      <c r="H14" s="1204">
        <v>90</v>
      </c>
      <c r="I14" s="1042">
        <v>183</v>
      </c>
      <c r="J14" s="1042">
        <v>137</v>
      </c>
      <c r="K14" s="1042">
        <v>202</v>
      </c>
      <c r="L14" s="1042">
        <v>77</v>
      </c>
      <c r="M14" s="1042">
        <v>130</v>
      </c>
      <c r="N14" s="1042">
        <v>120</v>
      </c>
      <c r="O14" s="1135">
        <f t="shared" si="1"/>
        <v>2304</v>
      </c>
      <c r="P14" s="1135">
        <f t="shared" si="0"/>
        <v>1458</v>
      </c>
      <c r="Q14" s="1043">
        <f t="shared" si="2"/>
        <v>0.6328125</v>
      </c>
    </row>
    <row r="15" spans="1:17" ht="24.75" customHeight="1" x14ac:dyDescent="0.25">
      <c r="A15" s="999" t="s">
        <v>511</v>
      </c>
      <c r="B15" s="1041">
        <v>672</v>
      </c>
      <c r="C15" s="1042">
        <v>356</v>
      </c>
      <c r="D15" s="1042">
        <v>548</v>
      </c>
      <c r="E15" s="1042">
        <v>380</v>
      </c>
      <c r="F15" s="1042">
        <v>204</v>
      </c>
      <c r="G15" s="1042">
        <v>209</v>
      </c>
      <c r="H15" s="1204">
        <v>225</v>
      </c>
      <c r="I15" s="1042">
        <v>479</v>
      </c>
      <c r="J15" s="1042">
        <v>394</v>
      </c>
      <c r="K15" s="1042">
        <v>530</v>
      </c>
      <c r="L15" s="1042">
        <v>229</v>
      </c>
      <c r="M15" s="1042">
        <v>356</v>
      </c>
      <c r="N15" s="1042">
        <v>391</v>
      </c>
      <c r="O15" s="1135">
        <f t="shared" si="1"/>
        <v>8064</v>
      </c>
      <c r="P15" s="1135">
        <f t="shared" si="0"/>
        <v>4301</v>
      </c>
      <c r="Q15" s="1043">
        <f t="shared" si="2"/>
        <v>0.53335813492063489</v>
      </c>
    </row>
    <row r="16" spans="1:17" ht="19.5" customHeight="1" x14ac:dyDescent="0.25">
      <c r="A16" s="999" t="s">
        <v>548</v>
      </c>
      <c r="B16" s="1041">
        <v>526</v>
      </c>
      <c r="C16" s="1042">
        <v>256</v>
      </c>
      <c r="D16" s="1042">
        <v>237</v>
      </c>
      <c r="E16" s="1042">
        <v>439</v>
      </c>
      <c r="F16" s="1042">
        <v>215</v>
      </c>
      <c r="G16" s="1042">
        <v>323</v>
      </c>
      <c r="H16" s="1204">
        <v>436</v>
      </c>
      <c r="I16" s="1042">
        <v>357</v>
      </c>
      <c r="J16" s="1042">
        <v>457</v>
      </c>
      <c r="K16" s="1042">
        <v>485</v>
      </c>
      <c r="L16" s="1042">
        <v>407</v>
      </c>
      <c r="M16" s="1042">
        <v>412</v>
      </c>
      <c r="N16" s="1042">
        <v>296</v>
      </c>
      <c r="O16" s="1135">
        <f t="shared" si="1"/>
        <v>6312</v>
      </c>
      <c r="P16" s="1135">
        <f t="shared" si="0"/>
        <v>4320</v>
      </c>
      <c r="Q16" s="1043">
        <f t="shared" si="2"/>
        <v>0.68441064638783267</v>
      </c>
    </row>
    <row r="17" spans="1:17" ht="19.5" customHeight="1" x14ac:dyDescent="0.25">
      <c r="A17" s="999" t="s">
        <v>549</v>
      </c>
      <c r="B17" s="1041">
        <v>263</v>
      </c>
      <c r="C17" s="1042">
        <v>150</v>
      </c>
      <c r="D17" s="1042">
        <v>193</v>
      </c>
      <c r="E17" s="1042">
        <v>156</v>
      </c>
      <c r="F17" s="1042">
        <v>146</v>
      </c>
      <c r="G17" s="1042">
        <v>147</v>
      </c>
      <c r="H17" s="1204">
        <v>145</v>
      </c>
      <c r="I17" s="1042">
        <v>143</v>
      </c>
      <c r="J17" s="1042">
        <v>190</v>
      </c>
      <c r="K17" s="1042">
        <v>91</v>
      </c>
      <c r="L17" s="1042">
        <v>123</v>
      </c>
      <c r="M17" s="1042">
        <v>0</v>
      </c>
      <c r="N17" s="1042">
        <v>106</v>
      </c>
      <c r="O17" s="1135">
        <f t="shared" si="1"/>
        <v>3156</v>
      </c>
      <c r="P17" s="1135">
        <f t="shared" si="0"/>
        <v>1590</v>
      </c>
      <c r="Q17" s="1043">
        <f t="shared" si="2"/>
        <v>0.50380228136882133</v>
      </c>
    </row>
    <row r="18" spans="1:17" ht="19.5" customHeight="1" x14ac:dyDescent="0.25">
      <c r="A18" s="999" t="s">
        <v>641</v>
      </c>
      <c r="B18" s="1041">
        <v>125</v>
      </c>
      <c r="C18" s="1042">
        <v>62</v>
      </c>
      <c r="D18" s="1042">
        <v>52</v>
      </c>
      <c r="E18" s="1042">
        <v>61</v>
      </c>
      <c r="F18" s="1042">
        <v>51</v>
      </c>
      <c r="G18" s="1042">
        <v>54</v>
      </c>
      <c r="H18" s="1204">
        <v>55</v>
      </c>
      <c r="I18" s="1042">
        <v>72</v>
      </c>
      <c r="J18" s="1042">
        <v>70</v>
      </c>
      <c r="K18" s="1042">
        <v>63</v>
      </c>
      <c r="L18" s="1042">
        <v>60</v>
      </c>
      <c r="M18" s="1042">
        <v>70</v>
      </c>
      <c r="N18" s="1042">
        <v>33</v>
      </c>
      <c r="O18" s="1135">
        <f t="shared" si="1"/>
        <v>1500</v>
      </c>
      <c r="P18" s="1135">
        <f t="shared" si="0"/>
        <v>703</v>
      </c>
      <c r="Q18" s="1043">
        <f t="shared" si="2"/>
        <v>0.46866666666666668</v>
      </c>
    </row>
    <row r="19" spans="1:17" ht="19.5" customHeight="1" x14ac:dyDescent="0.25">
      <c r="A19" s="999" t="s">
        <v>551</v>
      </c>
      <c r="B19" s="1041">
        <v>526</v>
      </c>
      <c r="C19" s="1042">
        <v>181</v>
      </c>
      <c r="D19" s="1042">
        <v>274</v>
      </c>
      <c r="E19" s="1042">
        <v>299</v>
      </c>
      <c r="F19" s="1042">
        <v>303</v>
      </c>
      <c r="G19" s="1042">
        <v>332</v>
      </c>
      <c r="H19" s="1204">
        <v>273</v>
      </c>
      <c r="I19" s="1042">
        <v>324</v>
      </c>
      <c r="J19" s="1042">
        <v>345</v>
      </c>
      <c r="K19" s="1042">
        <v>310</v>
      </c>
      <c r="L19" s="1042">
        <v>194</v>
      </c>
      <c r="M19" s="1042">
        <v>181</v>
      </c>
      <c r="N19" s="1042">
        <v>238</v>
      </c>
      <c r="O19" s="1135">
        <f t="shared" si="1"/>
        <v>6312</v>
      </c>
      <c r="P19" s="1135">
        <f t="shared" si="0"/>
        <v>3254</v>
      </c>
      <c r="Q19" s="1043">
        <f t="shared" si="2"/>
        <v>0.51552598225602031</v>
      </c>
    </row>
    <row r="20" spans="1:17" s="1125" customFormat="1" ht="17.25" customHeight="1" x14ac:dyDescent="0.25">
      <c r="A20" s="1111" t="s">
        <v>7</v>
      </c>
      <c r="B20" s="1119">
        <f>SUM(B9:B19)</f>
        <v>11120</v>
      </c>
      <c r="C20" s="1119">
        <f>SUM(C9:C19)</f>
        <v>6958</v>
      </c>
      <c r="D20" s="1122">
        <f t="shared" ref="D20:P20" si="3">SUM(D9:D19)</f>
        <v>7981</v>
      </c>
      <c r="E20" s="1122">
        <f t="shared" si="3"/>
        <v>8076</v>
      </c>
      <c r="F20" s="1122">
        <f t="shared" si="3"/>
        <v>6149</v>
      </c>
      <c r="G20" s="1122">
        <f t="shared" si="3"/>
        <v>6424</v>
      </c>
      <c r="H20" s="1122">
        <f t="shared" si="3"/>
        <v>6474</v>
      </c>
      <c r="I20" s="1122">
        <f t="shared" si="3"/>
        <v>5806</v>
      </c>
      <c r="J20" s="1122">
        <f t="shared" si="3"/>
        <v>6170</v>
      </c>
      <c r="K20" s="1122">
        <f t="shared" si="3"/>
        <v>6282</v>
      </c>
      <c r="L20" s="1122">
        <f t="shared" si="3"/>
        <v>5636</v>
      </c>
      <c r="M20" s="1122">
        <f t="shared" si="3"/>
        <v>6992</v>
      </c>
      <c r="N20" s="1122">
        <f t="shared" si="3"/>
        <v>6689</v>
      </c>
      <c r="O20" s="1122">
        <f t="shared" si="3"/>
        <v>133440</v>
      </c>
      <c r="P20" s="1122">
        <f t="shared" si="3"/>
        <v>79637</v>
      </c>
      <c r="Q20" s="1120">
        <f t="shared" si="2"/>
        <v>0.59680005995203833</v>
      </c>
    </row>
    <row r="21" spans="1:17" ht="20.25" customHeight="1" x14ac:dyDescent="0.25">
      <c r="A21" s="1109"/>
      <c r="O21" s="1134"/>
      <c r="P21" s="1129"/>
    </row>
    <row r="22" spans="1:17" x14ac:dyDescent="0.25">
      <c r="A22" s="1108" t="s">
        <v>575</v>
      </c>
      <c r="O22" s="1129"/>
      <c r="P22" s="1129"/>
    </row>
    <row r="23" spans="1:17" ht="15.75" hidden="1" x14ac:dyDescent="0.25">
      <c r="A23" s="1240" t="s">
        <v>381</v>
      </c>
      <c r="B23" s="1241"/>
      <c r="C23" s="1241"/>
      <c r="D23" s="1241"/>
      <c r="E23" s="1241"/>
      <c r="F23" s="1241"/>
      <c r="G23" s="1241"/>
      <c r="H23" s="1241"/>
      <c r="O23" s="1129"/>
      <c r="P23" s="1129"/>
    </row>
    <row r="24" spans="1:17" ht="23.25" hidden="1" thickBot="1" x14ac:dyDescent="0.3">
      <c r="A24" s="14" t="s">
        <v>14</v>
      </c>
      <c r="B24" s="71" t="s">
        <v>198</v>
      </c>
      <c r="C24" s="14" t="str">
        <f>'Pque N Mundo I'!C24</f>
        <v>Real.</v>
      </c>
      <c r="D24" s="14" t="str">
        <f>'Pque N Mundo I'!D24</f>
        <v>Real.</v>
      </c>
      <c r="E24" s="14" t="str">
        <f>'Pque N Mundo I'!E24</f>
        <v>Real.</v>
      </c>
      <c r="F24" s="14" t="str">
        <f>'Pque N Mundo I'!F24</f>
        <v>Real.</v>
      </c>
      <c r="G24" s="14" t="str">
        <f>'Pque N Mundo I'!G24</f>
        <v>Real.</v>
      </c>
      <c r="H24" s="14" t="str">
        <f>'Pque N Mundo I'!H24</f>
        <v>Real.</v>
      </c>
      <c r="O24" s="1129"/>
      <c r="P24" s="1129"/>
    </row>
    <row r="25" spans="1:17" ht="15.75" hidden="1" thickTop="1" x14ac:dyDescent="0.25">
      <c r="A25" s="58" t="s">
        <v>16</v>
      </c>
      <c r="B25" s="60">
        <v>24</v>
      </c>
      <c r="C25" s="59">
        <v>25</v>
      </c>
      <c r="D25" s="59"/>
      <c r="E25" s="59"/>
      <c r="F25" s="59"/>
      <c r="G25" s="59"/>
      <c r="H25" s="716"/>
      <c r="O25" s="1129"/>
      <c r="P25" s="1129"/>
    </row>
    <row r="26" spans="1:17" hidden="1" x14ac:dyDescent="0.25">
      <c r="A26" s="2" t="s">
        <v>17</v>
      </c>
      <c r="B26" s="91">
        <v>4</v>
      </c>
      <c r="C26" s="702">
        <v>4</v>
      </c>
      <c r="D26" s="74"/>
      <c r="E26" s="74"/>
      <c r="F26" s="74"/>
      <c r="G26" s="74"/>
      <c r="H26" s="702"/>
      <c r="O26" s="1129"/>
      <c r="P26" s="1129"/>
    </row>
    <row r="27" spans="1:17" hidden="1" x14ac:dyDescent="0.25">
      <c r="A27" s="2" t="s">
        <v>18</v>
      </c>
      <c r="B27" s="91">
        <v>4</v>
      </c>
      <c r="C27" s="702">
        <v>4</v>
      </c>
      <c r="D27" s="74"/>
      <c r="E27" s="74"/>
      <c r="F27" s="74"/>
      <c r="G27" s="74"/>
      <c r="H27" s="702"/>
      <c r="O27" s="1129"/>
      <c r="P27" s="1129"/>
    </row>
    <row r="28" spans="1:17" hidden="1" x14ac:dyDescent="0.25">
      <c r="A28" s="2" t="s">
        <v>32</v>
      </c>
      <c r="B28" s="91">
        <v>2</v>
      </c>
      <c r="C28" s="702">
        <v>2</v>
      </c>
      <c r="D28" s="74"/>
      <c r="E28" s="74"/>
      <c r="F28" s="74"/>
      <c r="G28" s="74"/>
      <c r="H28" s="702"/>
      <c r="O28" s="1129"/>
      <c r="P28" s="1129"/>
    </row>
    <row r="29" spans="1:17" hidden="1" x14ac:dyDescent="0.25">
      <c r="A29" s="2" t="s">
        <v>33</v>
      </c>
      <c r="B29" s="91">
        <v>2</v>
      </c>
      <c r="C29" s="702">
        <v>3</v>
      </c>
      <c r="D29" s="74"/>
      <c r="E29" s="74"/>
      <c r="F29" s="74"/>
      <c r="G29" s="74"/>
      <c r="H29" s="702"/>
      <c r="O29" s="1129"/>
      <c r="P29" s="1129"/>
    </row>
    <row r="30" spans="1:17" hidden="1" x14ac:dyDescent="0.25">
      <c r="A30" s="2" t="s">
        <v>20</v>
      </c>
      <c r="B30" s="91">
        <v>2</v>
      </c>
      <c r="C30" s="702">
        <v>2</v>
      </c>
      <c r="D30" s="74"/>
      <c r="E30" s="74"/>
      <c r="F30" s="74"/>
      <c r="G30" s="74"/>
      <c r="H30" s="702"/>
      <c r="O30" s="1129"/>
      <c r="P30" s="1129"/>
    </row>
    <row r="31" spans="1:17" hidden="1" x14ac:dyDescent="0.25">
      <c r="A31" s="2" t="s">
        <v>43</v>
      </c>
      <c r="B31" s="91">
        <v>2</v>
      </c>
      <c r="C31" s="705">
        <v>1.9</v>
      </c>
      <c r="D31" s="702"/>
      <c r="E31" s="705"/>
      <c r="F31" s="705"/>
      <c r="G31" s="705"/>
      <c r="H31" s="705"/>
      <c r="O31" s="1129"/>
      <c r="P31" s="1129"/>
    </row>
    <row r="32" spans="1:17" hidden="1" x14ac:dyDescent="0.25">
      <c r="A32" s="2" t="s">
        <v>23</v>
      </c>
      <c r="B32" s="91">
        <v>2</v>
      </c>
      <c r="C32" s="702">
        <v>2</v>
      </c>
      <c r="D32" s="74"/>
      <c r="E32" s="74"/>
      <c r="F32" s="74"/>
      <c r="G32" s="74"/>
      <c r="H32" s="702"/>
      <c r="O32" s="1129"/>
      <c r="P32" s="1129"/>
    </row>
    <row r="33" spans="1:16" hidden="1" x14ac:dyDescent="0.25">
      <c r="A33" s="2" t="s">
        <v>24</v>
      </c>
      <c r="B33" s="91">
        <v>2</v>
      </c>
      <c r="C33" s="702">
        <v>2</v>
      </c>
      <c r="D33" s="74"/>
      <c r="E33" s="74"/>
      <c r="F33" s="74"/>
      <c r="G33" s="74"/>
      <c r="H33" s="702"/>
      <c r="O33" s="1129"/>
      <c r="P33" s="1129"/>
    </row>
    <row r="34" spans="1:16" hidden="1" x14ac:dyDescent="0.25">
      <c r="A34" s="2" t="s">
        <v>25</v>
      </c>
      <c r="B34" s="91">
        <v>3</v>
      </c>
      <c r="C34" s="705">
        <v>3.3330000000000002</v>
      </c>
      <c r="D34" s="705"/>
      <c r="E34" s="705"/>
      <c r="F34" s="705"/>
      <c r="G34" s="705"/>
      <c r="H34" s="702"/>
      <c r="O34" s="1129"/>
      <c r="P34" s="1129"/>
    </row>
    <row r="35" spans="1:16" hidden="1" x14ac:dyDescent="0.25">
      <c r="A35" s="2" t="s">
        <v>26</v>
      </c>
      <c r="B35" s="91">
        <v>1</v>
      </c>
      <c r="C35" s="702">
        <v>1</v>
      </c>
      <c r="D35" s="74"/>
      <c r="E35" s="74"/>
      <c r="F35" s="74"/>
      <c r="G35" s="74"/>
      <c r="H35" s="702"/>
      <c r="O35" s="1129"/>
      <c r="P35" s="1129"/>
    </row>
    <row r="36" spans="1:16" hidden="1" x14ac:dyDescent="0.25">
      <c r="A36" s="63" t="s">
        <v>34</v>
      </c>
      <c r="B36" s="90">
        <v>1</v>
      </c>
      <c r="C36" s="703">
        <v>1</v>
      </c>
      <c r="D36" s="65"/>
      <c r="E36" s="65"/>
      <c r="F36" s="65"/>
      <c r="G36" s="65"/>
      <c r="H36" s="703"/>
      <c r="O36" s="1129"/>
      <c r="P36" s="1129"/>
    </row>
    <row r="37" spans="1:16" ht="15.75" hidden="1" thickBot="1" x14ac:dyDescent="0.3">
      <c r="A37" s="369" t="s">
        <v>7</v>
      </c>
      <c r="B37" s="363">
        <f t="shared" ref="B37:H37" si="4">SUM(B25:B36)</f>
        <v>49</v>
      </c>
      <c r="C37" s="365">
        <f t="shared" si="4"/>
        <v>51.232999999999997</v>
      </c>
      <c r="D37" s="365">
        <f t="shared" si="4"/>
        <v>0</v>
      </c>
      <c r="E37" s="365">
        <f t="shared" si="4"/>
        <v>0</v>
      </c>
      <c r="F37" s="365">
        <f t="shared" si="4"/>
        <v>0</v>
      </c>
      <c r="G37" s="365">
        <f t="shared" si="4"/>
        <v>0</v>
      </c>
      <c r="H37" s="365">
        <f t="shared" si="4"/>
        <v>0</v>
      </c>
      <c r="O37" s="1129"/>
      <c r="P37" s="1129"/>
    </row>
    <row r="38" spans="1:16" hidden="1" x14ac:dyDescent="0.25">
      <c r="O38" s="1129"/>
      <c r="P38" s="1129"/>
    </row>
    <row r="39" spans="1:16" hidden="1" x14ac:dyDescent="0.25">
      <c r="O39" s="1129"/>
      <c r="P39" s="1129"/>
    </row>
    <row r="40" spans="1:16" ht="15.75" hidden="1" x14ac:dyDescent="0.25">
      <c r="A40" s="1250" t="s">
        <v>403</v>
      </c>
      <c r="B40" s="1251"/>
      <c r="C40" s="1251"/>
      <c r="D40" s="1251"/>
      <c r="E40" s="1251"/>
      <c r="F40" s="1251"/>
      <c r="G40" s="1252"/>
      <c r="O40" s="1129"/>
      <c r="P40" s="1129"/>
    </row>
    <row r="41" spans="1:16" ht="23.25" hidden="1" thickBot="1" x14ac:dyDescent="0.3">
      <c r="A41" s="14" t="s">
        <v>14</v>
      </c>
      <c r="B41" s="71" t="s">
        <v>198</v>
      </c>
      <c r="C41" s="14" t="str">
        <f>'Pque N Mundo I'!C24</f>
        <v>Real.</v>
      </c>
      <c r="D41" s="14" t="str">
        <f>'Pque N Mundo I'!D24</f>
        <v>Real.</v>
      </c>
      <c r="E41" s="14" t="str">
        <f>'Pque N Mundo I'!E24</f>
        <v>Real.</v>
      </c>
      <c r="F41" s="14" t="str">
        <f>'Pque N Mundo I'!F24</f>
        <v>Real.</v>
      </c>
      <c r="G41" s="14" t="str">
        <f>'Pque N Mundo I'!G24</f>
        <v>Real.</v>
      </c>
      <c r="H41" s="14" t="str">
        <f>'Pque N Mundo I'!H24</f>
        <v>Real.</v>
      </c>
      <c r="O41" s="1129"/>
      <c r="P41" s="1129"/>
    </row>
    <row r="42" spans="1:16" hidden="1" x14ac:dyDescent="0.25">
      <c r="A42" s="2" t="s">
        <v>35</v>
      </c>
      <c r="B42" s="3">
        <v>1</v>
      </c>
      <c r="C42" s="702">
        <v>1</v>
      </c>
      <c r="D42" s="4">
        <v>1</v>
      </c>
      <c r="E42" s="4">
        <v>1</v>
      </c>
      <c r="F42" s="4">
        <v>1</v>
      </c>
      <c r="G42" s="4">
        <v>1</v>
      </c>
      <c r="H42" s="4">
        <v>1</v>
      </c>
      <c r="O42" s="1129"/>
      <c r="P42" s="1129"/>
    </row>
    <row r="43" spans="1:16" hidden="1" x14ac:dyDescent="0.25">
      <c r="A43" s="2" t="s">
        <v>36</v>
      </c>
      <c r="B43" s="3">
        <v>1</v>
      </c>
      <c r="C43" s="702">
        <v>1</v>
      </c>
      <c r="D43" s="4">
        <v>1.5</v>
      </c>
      <c r="E43" s="4">
        <v>1</v>
      </c>
      <c r="F43" s="4">
        <v>1</v>
      </c>
      <c r="G43" s="4">
        <v>1</v>
      </c>
      <c r="H43" s="4">
        <v>1</v>
      </c>
      <c r="O43" s="1129"/>
      <c r="P43" s="1129"/>
    </row>
    <row r="44" spans="1:16" hidden="1" x14ac:dyDescent="0.25">
      <c r="A44" s="2" t="s">
        <v>37</v>
      </c>
      <c r="B44" s="3">
        <v>1</v>
      </c>
      <c r="C44" s="702">
        <v>1</v>
      </c>
      <c r="D44" s="4">
        <v>1</v>
      </c>
      <c r="E44" s="4">
        <v>1</v>
      </c>
      <c r="F44" s="4">
        <v>1</v>
      </c>
      <c r="G44" s="4">
        <v>1</v>
      </c>
      <c r="H44" s="4">
        <v>1</v>
      </c>
      <c r="O44" s="1129"/>
      <c r="P44" s="1129"/>
    </row>
    <row r="45" spans="1:16" hidden="1" x14ac:dyDescent="0.25">
      <c r="A45" s="2" t="s">
        <v>39</v>
      </c>
      <c r="B45" s="3">
        <v>1</v>
      </c>
      <c r="C45" s="702">
        <v>1</v>
      </c>
      <c r="D45" s="4">
        <v>1</v>
      </c>
      <c r="E45" s="4">
        <v>1</v>
      </c>
      <c r="F45" s="4">
        <v>1</v>
      </c>
      <c r="G45" s="4">
        <v>1</v>
      </c>
      <c r="H45" s="4">
        <v>1</v>
      </c>
      <c r="O45" s="1129"/>
      <c r="P45" s="1129"/>
    </row>
    <row r="46" spans="1:16" hidden="1" x14ac:dyDescent="0.25">
      <c r="A46" s="2" t="s">
        <v>44</v>
      </c>
      <c r="B46" s="3">
        <v>1</v>
      </c>
      <c r="C46" s="702">
        <v>1</v>
      </c>
      <c r="D46" s="4">
        <v>1</v>
      </c>
      <c r="E46" s="4">
        <v>1</v>
      </c>
      <c r="F46" s="4">
        <v>1</v>
      </c>
      <c r="G46" s="4">
        <v>1</v>
      </c>
      <c r="H46" s="4">
        <v>1</v>
      </c>
      <c r="O46" s="1129"/>
      <c r="P46" s="1129"/>
    </row>
    <row r="47" spans="1:16" hidden="1" x14ac:dyDescent="0.25">
      <c r="A47" s="2" t="s">
        <v>38</v>
      </c>
      <c r="B47" s="3">
        <v>2</v>
      </c>
      <c r="C47" s="703">
        <v>2</v>
      </c>
      <c r="D47" s="4">
        <v>2</v>
      </c>
      <c r="E47" s="4">
        <v>1</v>
      </c>
      <c r="F47" s="4">
        <v>1</v>
      </c>
      <c r="G47" s="4">
        <v>2</v>
      </c>
      <c r="H47" s="4">
        <v>2</v>
      </c>
      <c r="O47" s="1129"/>
      <c r="P47" s="1129"/>
    </row>
    <row r="48" spans="1:16" ht="15.75" hidden="1" thickBot="1" x14ac:dyDescent="0.3">
      <c r="A48" s="16" t="s">
        <v>40</v>
      </c>
      <c r="B48" s="55">
        <v>1</v>
      </c>
      <c r="C48" s="706">
        <v>1</v>
      </c>
      <c r="D48" s="65">
        <v>1</v>
      </c>
      <c r="E48" s="65">
        <v>1</v>
      </c>
      <c r="F48" s="65">
        <v>1</v>
      </c>
      <c r="G48" s="65">
        <v>1</v>
      </c>
      <c r="H48" s="65">
        <v>1</v>
      </c>
      <c r="O48" s="1129"/>
      <c r="P48" s="1129"/>
    </row>
    <row r="49" spans="1:16" ht="15.75" hidden="1" thickBot="1" x14ac:dyDescent="0.3">
      <c r="A49" s="6" t="s">
        <v>7</v>
      </c>
      <c r="B49" s="7">
        <f t="shared" ref="B49:H49" si="5">SUM(B42:B48)</f>
        <v>8</v>
      </c>
      <c r="C49" s="365">
        <f t="shared" si="5"/>
        <v>8</v>
      </c>
      <c r="D49" s="365">
        <f t="shared" si="5"/>
        <v>8.5</v>
      </c>
      <c r="E49" s="365">
        <f t="shared" si="5"/>
        <v>7</v>
      </c>
      <c r="F49" s="365">
        <f t="shared" si="5"/>
        <v>7</v>
      </c>
      <c r="G49" s="365">
        <f t="shared" si="5"/>
        <v>8</v>
      </c>
      <c r="H49" s="365">
        <f t="shared" si="5"/>
        <v>8</v>
      </c>
      <c r="O49" s="1129"/>
      <c r="P49" s="1129"/>
    </row>
    <row r="50" spans="1:16" x14ac:dyDescent="0.25">
      <c r="O50" s="1129"/>
      <c r="P50" s="1129"/>
    </row>
    <row r="51" spans="1:16" x14ac:dyDescent="0.25">
      <c r="O51" s="1129"/>
      <c r="P51" s="1129"/>
    </row>
    <row r="52" spans="1:16" x14ac:dyDescent="0.25">
      <c r="O52" s="1129"/>
      <c r="P52" s="1129"/>
    </row>
    <row r="53" spans="1:16" x14ac:dyDescent="0.25">
      <c r="O53" s="1129"/>
      <c r="P53" s="1129"/>
    </row>
    <row r="54" spans="1:16" x14ac:dyDescent="0.25">
      <c r="O54" s="1129"/>
      <c r="P54" s="1129"/>
    </row>
    <row r="55" spans="1:16" x14ac:dyDescent="0.25">
      <c r="O55" s="1129"/>
      <c r="P55" s="1129"/>
    </row>
    <row r="56" spans="1:16" x14ac:dyDescent="0.25">
      <c r="O56" s="1129"/>
      <c r="P56" s="1129"/>
    </row>
    <row r="57" spans="1:16" x14ac:dyDescent="0.25">
      <c r="O57" s="1129"/>
      <c r="P57" s="1129"/>
    </row>
    <row r="58" spans="1:16" x14ac:dyDescent="0.25">
      <c r="O58" s="1129"/>
      <c r="P58" s="1129"/>
    </row>
    <row r="59" spans="1:16" x14ac:dyDescent="0.25">
      <c r="O59" s="1129"/>
      <c r="P59" s="1129"/>
    </row>
    <row r="60" spans="1:16" x14ac:dyDescent="0.25">
      <c r="O60" s="1129"/>
      <c r="P60" s="1129"/>
    </row>
    <row r="61" spans="1:16" x14ac:dyDescent="0.25">
      <c r="O61" s="1129"/>
      <c r="P61" s="1129"/>
    </row>
    <row r="62" spans="1:16" x14ac:dyDescent="0.25">
      <c r="O62" s="1129"/>
      <c r="P62" s="1129"/>
    </row>
    <row r="63" spans="1:16" x14ac:dyDescent="0.25">
      <c r="O63" s="1129"/>
      <c r="P63" s="1129"/>
    </row>
    <row r="64" spans="1:16" x14ac:dyDescent="0.25">
      <c r="O64" s="1129"/>
      <c r="P64" s="1129"/>
    </row>
    <row r="65" spans="15:16" x14ac:dyDescent="0.25">
      <c r="O65" s="1129"/>
      <c r="P65" s="1129"/>
    </row>
    <row r="66" spans="15:16" x14ac:dyDescent="0.25">
      <c r="O66" s="1129"/>
      <c r="P66" s="1129"/>
    </row>
    <row r="67" spans="15:16" x14ac:dyDescent="0.25">
      <c r="O67" s="1129"/>
      <c r="P67" s="1129"/>
    </row>
    <row r="68" spans="15:16" x14ac:dyDescent="0.25">
      <c r="O68" s="1129"/>
      <c r="P68" s="1129"/>
    </row>
    <row r="69" spans="15:16" x14ac:dyDescent="0.25">
      <c r="O69" s="1129"/>
      <c r="P69" s="1129"/>
    </row>
    <row r="70" spans="15:16" x14ac:dyDescent="0.25">
      <c r="O70" s="1129"/>
      <c r="P70" s="1129"/>
    </row>
    <row r="71" spans="15:16" x14ac:dyDescent="0.25">
      <c r="O71" s="1129"/>
      <c r="P71" s="1129"/>
    </row>
    <row r="72" spans="15:16" x14ac:dyDescent="0.25">
      <c r="O72" s="1129"/>
      <c r="P72" s="1129"/>
    </row>
    <row r="73" spans="15:16" x14ac:dyDescent="0.25">
      <c r="O73" s="1129"/>
      <c r="P73" s="1129"/>
    </row>
    <row r="74" spans="15:16" x14ac:dyDescent="0.25">
      <c r="O74" s="1129"/>
      <c r="P74" s="1129"/>
    </row>
    <row r="75" spans="15:16" x14ac:dyDescent="0.25">
      <c r="O75" s="1129"/>
      <c r="P75" s="1129"/>
    </row>
    <row r="76" spans="15:16" x14ac:dyDescent="0.25">
      <c r="O76" s="1129"/>
      <c r="P76" s="1129"/>
    </row>
    <row r="77" spans="15:16" x14ac:dyDescent="0.25">
      <c r="O77" s="1129"/>
      <c r="P77" s="1129"/>
    </row>
    <row r="78" spans="15:16" x14ac:dyDescent="0.25">
      <c r="O78" s="1129"/>
      <c r="P78" s="1129"/>
    </row>
    <row r="79" spans="15:16" x14ac:dyDescent="0.25">
      <c r="O79" s="1129"/>
      <c r="P79" s="1129"/>
    </row>
    <row r="80" spans="15:16" x14ac:dyDescent="0.25">
      <c r="O80" s="1129"/>
      <c r="P80" s="1129"/>
    </row>
    <row r="81" spans="15:16" x14ac:dyDescent="0.25">
      <c r="O81" s="1129"/>
      <c r="P81" s="1129"/>
    </row>
    <row r="82" spans="15:16" x14ac:dyDescent="0.25">
      <c r="O82" s="1129"/>
      <c r="P82" s="1129"/>
    </row>
    <row r="83" spans="15:16" x14ac:dyDescent="0.25">
      <c r="O83" s="1129"/>
      <c r="P83" s="1129"/>
    </row>
    <row r="84" spans="15:16" x14ac:dyDescent="0.25">
      <c r="O84" s="1129"/>
      <c r="P84" s="1129"/>
    </row>
    <row r="85" spans="15:16" x14ac:dyDescent="0.25">
      <c r="O85" s="1129"/>
      <c r="P85" s="1129"/>
    </row>
    <row r="86" spans="15:16" x14ac:dyDescent="0.25">
      <c r="O86" s="1129"/>
      <c r="P86" s="1129"/>
    </row>
    <row r="87" spans="15:16" x14ac:dyDescent="0.25">
      <c r="O87" s="1129"/>
      <c r="P87" s="1129"/>
    </row>
    <row r="88" spans="15:16" x14ac:dyDescent="0.25">
      <c r="O88" s="1129"/>
      <c r="P88" s="1129"/>
    </row>
    <row r="89" spans="15:16" x14ac:dyDescent="0.25">
      <c r="O89" s="1129"/>
      <c r="P89" s="1129"/>
    </row>
    <row r="90" spans="15:16" x14ac:dyDescent="0.25">
      <c r="O90" s="1129"/>
      <c r="P90" s="1129"/>
    </row>
    <row r="91" spans="15:16" x14ac:dyDescent="0.25">
      <c r="O91" s="1129"/>
      <c r="P91" s="1129"/>
    </row>
    <row r="92" spans="15:16" x14ac:dyDescent="0.25">
      <c r="O92" s="1129"/>
      <c r="P92" s="1129"/>
    </row>
    <row r="93" spans="15:16" x14ac:dyDescent="0.25">
      <c r="O93" s="1129"/>
      <c r="P93" s="1129"/>
    </row>
    <row r="94" spans="15:16" x14ac:dyDescent="0.25">
      <c r="O94" s="1129"/>
      <c r="P94" s="1129"/>
    </row>
    <row r="95" spans="15:16" x14ac:dyDescent="0.25">
      <c r="O95" s="1129"/>
      <c r="P95" s="1129"/>
    </row>
    <row r="96" spans="15:16" x14ac:dyDescent="0.25">
      <c r="O96" s="1129"/>
      <c r="P96" s="1129"/>
    </row>
    <row r="97" spans="15:16" x14ac:dyDescent="0.25">
      <c r="O97" s="1129"/>
      <c r="P97" s="1129"/>
    </row>
    <row r="98" spans="15:16" x14ac:dyDescent="0.25">
      <c r="O98" s="1129"/>
      <c r="P98" s="1129"/>
    </row>
    <row r="99" spans="15:16" x14ac:dyDescent="0.25">
      <c r="O99" s="1129"/>
      <c r="P99" s="1129"/>
    </row>
    <row r="100" spans="15:16" x14ac:dyDescent="0.25">
      <c r="O100" s="1129"/>
      <c r="P100" s="1129"/>
    </row>
    <row r="101" spans="15:16" x14ac:dyDescent="0.25">
      <c r="O101" s="1129"/>
      <c r="P101" s="1129"/>
    </row>
    <row r="102" spans="15:16" x14ac:dyDescent="0.25">
      <c r="O102" s="1129"/>
      <c r="P102" s="1129"/>
    </row>
    <row r="103" spans="15:16" x14ac:dyDescent="0.25">
      <c r="O103" s="1129"/>
      <c r="P103" s="1129"/>
    </row>
    <row r="104" spans="15:16" x14ac:dyDescent="0.25">
      <c r="O104" s="1129"/>
      <c r="P104" s="1129"/>
    </row>
    <row r="105" spans="15:16" x14ac:dyDescent="0.25">
      <c r="O105" s="1129"/>
      <c r="P105" s="1129"/>
    </row>
    <row r="106" spans="15:16" x14ac:dyDescent="0.25">
      <c r="O106" s="1129"/>
      <c r="P106" s="1129"/>
    </row>
    <row r="107" spans="15:16" x14ac:dyDescent="0.25">
      <c r="O107" s="1129"/>
      <c r="P107" s="1129"/>
    </row>
    <row r="108" spans="15:16" x14ac:dyDescent="0.25">
      <c r="O108" s="1129"/>
      <c r="P108" s="1129"/>
    </row>
    <row r="109" spans="15:16" x14ac:dyDescent="0.25">
      <c r="O109" s="1129"/>
      <c r="P109" s="1129"/>
    </row>
    <row r="110" spans="15:16" x14ac:dyDescent="0.25">
      <c r="O110" s="1129"/>
      <c r="P110" s="1129"/>
    </row>
    <row r="111" spans="15:16" x14ac:dyDescent="0.25">
      <c r="O111" s="1129"/>
      <c r="P111" s="1129"/>
    </row>
    <row r="112" spans="15:16" x14ac:dyDescent="0.25">
      <c r="O112" s="1129"/>
      <c r="P112" s="1129"/>
    </row>
    <row r="113" spans="15:16" x14ac:dyDescent="0.25">
      <c r="O113" s="1129"/>
      <c r="P113" s="1129"/>
    </row>
    <row r="114" spans="15:16" x14ac:dyDescent="0.25">
      <c r="O114" s="1129"/>
      <c r="P114" s="1129"/>
    </row>
    <row r="115" spans="15:16" x14ac:dyDescent="0.25">
      <c r="O115" s="1129"/>
      <c r="P115" s="1129"/>
    </row>
    <row r="116" spans="15:16" x14ac:dyDescent="0.25">
      <c r="O116" s="1129"/>
      <c r="P116" s="1129"/>
    </row>
    <row r="117" spans="15:16" x14ac:dyDescent="0.25">
      <c r="O117" s="1129"/>
      <c r="P117" s="1129"/>
    </row>
    <row r="118" spans="15:16" x14ac:dyDescent="0.25">
      <c r="O118" s="1129"/>
      <c r="P118" s="1129"/>
    </row>
    <row r="119" spans="15:16" x14ac:dyDescent="0.25">
      <c r="O119" s="1129"/>
      <c r="P119" s="1129"/>
    </row>
    <row r="120" spans="15:16" x14ac:dyDescent="0.25">
      <c r="O120" s="1129"/>
      <c r="P120" s="1129"/>
    </row>
    <row r="121" spans="15:16" x14ac:dyDescent="0.25">
      <c r="O121" s="1129"/>
      <c r="P121" s="1129"/>
    </row>
    <row r="122" spans="15:16" x14ac:dyDescent="0.25">
      <c r="O122" s="1129"/>
      <c r="P122" s="1129"/>
    </row>
    <row r="123" spans="15:16" x14ac:dyDescent="0.25">
      <c r="O123" s="1129"/>
      <c r="P123" s="1129"/>
    </row>
    <row r="124" spans="15:16" x14ac:dyDescent="0.25">
      <c r="O124" s="1129"/>
      <c r="P124" s="1129"/>
    </row>
    <row r="125" spans="15:16" x14ac:dyDescent="0.25">
      <c r="O125" s="1129"/>
      <c r="P125" s="1129"/>
    </row>
    <row r="126" spans="15:16" x14ac:dyDescent="0.25">
      <c r="O126" s="1129"/>
      <c r="P126" s="1129"/>
    </row>
    <row r="127" spans="15:16" x14ac:dyDescent="0.25">
      <c r="O127" s="1129"/>
      <c r="P127" s="1129"/>
    </row>
    <row r="128" spans="15:16" x14ac:dyDescent="0.25">
      <c r="O128" s="1129"/>
      <c r="P128" s="1129"/>
    </row>
    <row r="129" spans="15:16" x14ac:dyDescent="0.25">
      <c r="O129" s="1129"/>
      <c r="P129" s="1129"/>
    </row>
    <row r="130" spans="15:16" x14ac:dyDescent="0.25">
      <c r="O130" s="1129"/>
      <c r="P130" s="1129"/>
    </row>
    <row r="131" spans="15:16" x14ac:dyDescent="0.25">
      <c r="O131" s="1129"/>
      <c r="P131" s="1129"/>
    </row>
    <row r="132" spans="15:16" x14ac:dyDescent="0.25">
      <c r="O132" s="1129"/>
      <c r="P132" s="1129"/>
    </row>
    <row r="133" spans="15:16" x14ac:dyDescent="0.25">
      <c r="O133" s="1129"/>
      <c r="P133" s="1129"/>
    </row>
    <row r="134" spans="15:16" x14ac:dyDescent="0.25">
      <c r="O134" s="1129"/>
      <c r="P134" s="1129"/>
    </row>
    <row r="135" spans="15:16" x14ac:dyDescent="0.25">
      <c r="O135" s="1129"/>
      <c r="P135" s="1129"/>
    </row>
    <row r="136" spans="15:16" x14ac:dyDescent="0.25">
      <c r="O136" s="1129"/>
      <c r="P136" s="1129"/>
    </row>
    <row r="137" spans="15:16" x14ac:dyDescent="0.25">
      <c r="O137" s="1129"/>
      <c r="P137" s="1129"/>
    </row>
    <row r="138" spans="15:16" x14ac:dyDescent="0.25">
      <c r="O138" s="1129"/>
      <c r="P138" s="1129"/>
    </row>
    <row r="139" spans="15:16" x14ac:dyDescent="0.25">
      <c r="O139" s="1129"/>
      <c r="P139" s="1129"/>
    </row>
    <row r="140" spans="15:16" x14ac:dyDescent="0.25">
      <c r="O140" s="1129"/>
      <c r="P140" s="1129"/>
    </row>
    <row r="141" spans="15:16" x14ac:dyDescent="0.25">
      <c r="O141" s="1129"/>
      <c r="P141" s="1129"/>
    </row>
    <row r="142" spans="15:16" x14ac:dyDescent="0.25">
      <c r="O142" s="1129"/>
      <c r="P142" s="1129"/>
    </row>
    <row r="143" spans="15:16" x14ac:dyDescent="0.25">
      <c r="O143" s="1129"/>
      <c r="P143" s="1129"/>
    </row>
    <row r="144" spans="15:16" x14ac:dyDescent="0.25">
      <c r="O144" s="1129"/>
      <c r="P144" s="1129"/>
    </row>
    <row r="145" spans="15:16" x14ac:dyDescent="0.25">
      <c r="O145" s="1129"/>
      <c r="P145" s="1129"/>
    </row>
    <row r="146" spans="15:16" x14ac:dyDescent="0.25">
      <c r="O146" s="1129"/>
      <c r="P146" s="1129"/>
    </row>
    <row r="147" spans="15:16" x14ac:dyDescent="0.25">
      <c r="O147" s="1129"/>
      <c r="P147" s="1129"/>
    </row>
    <row r="148" spans="15:16" x14ac:dyDescent="0.25">
      <c r="O148" s="1129"/>
      <c r="P148" s="1129"/>
    </row>
    <row r="149" spans="15:16" x14ac:dyDescent="0.25">
      <c r="O149" s="1129"/>
      <c r="P149" s="1129"/>
    </row>
    <row r="150" spans="15:16" x14ac:dyDescent="0.25">
      <c r="O150" s="1129"/>
      <c r="P150" s="1129"/>
    </row>
    <row r="151" spans="15:16" x14ac:dyDescent="0.25">
      <c r="O151" s="1129"/>
      <c r="P151" s="1129"/>
    </row>
    <row r="152" spans="15:16" x14ac:dyDescent="0.25">
      <c r="O152" s="1129"/>
      <c r="P152" s="1129"/>
    </row>
    <row r="153" spans="15:16" x14ac:dyDescent="0.25">
      <c r="O153" s="1129"/>
      <c r="P153" s="1129"/>
    </row>
    <row r="154" spans="15:16" x14ac:dyDescent="0.25">
      <c r="O154" s="1129"/>
      <c r="P154" s="1129"/>
    </row>
    <row r="155" spans="15:16" x14ac:dyDescent="0.25">
      <c r="O155" s="1129"/>
      <c r="P155" s="1129"/>
    </row>
    <row r="156" spans="15:16" x14ac:dyDescent="0.25">
      <c r="O156" s="1129"/>
      <c r="P156" s="1129"/>
    </row>
    <row r="157" spans="15:16" x14ac:dyDescent="0.25">
      <c r="O157" s="1129"/>
      <c r="P157" s="1129"/>
    </row>
    <row r="158" spans="15:16" x14ac:dyDescent="0.25">
      <c r="O158" s="1129"/>
      <c r="P158" s="1129"/>
    </row>
    <row r="159" spans="15:16" x14ac:dyDescent="0.25">
      <c r="O159" s="1129"/>
      <c r="P159" s="1129"/>
    </row>
    <row r="160" spans="15:16" x14ac:dyDescent="0.25">
      <c r="O160" s="1129"/>
      <c r="P160" s="1129"/>
    </row>
    <row r="161" spans="15:16" x14ac:dyDescent="0.25">
      <c r="O161" s="1129"/>
      <c r="P161" s="1129"/>
    </row>
    <row r="162" spans="15:16" x14ac:dyDescent="0.25">
      <c r="O162" s="1129"/>
      <c r="P162" s="1129"/>
    </row>
    <row r="163" spans="15:16" x14ac:dyDescent="0.25">
      <c r="O163" s="1129"/>
      <c r="P163" s="1129"/>
    </row>
    <row r="164" spans="15:16" x14ac:dyDescent="0.25">
      <c r="O164" s="1129"/>
      <c r="P164" s="1129"/>
    </row>
    <row r="165" spans="15:16" x14ac:dyDescent="0.25">
      <c r="O165" s="1129"/>
      <c r="P165" s="1129"/>
    </row>
    <row r="166" spans="15:16" x14ac:dyDescent="0.25">
      <c r="O166" s="1129"/>
      <c r="P166" s="1129"/>
    </row>
    <row r="167" spans="15:16" x14ac:dyDescent="0.25">
      <c r="O167" s="1129"/>
      <c r="P167" s="1129"/>
    </row>
    <row r="168" spans="15:16" x14ac:dyDescent="0.25">
      <c r="O168" s="1129"/>
      <c r="P168" s="1129"/>
    </row>
    <row r="169" spans="15:16" x14ac:dyDescent="0.25">
      <c r="O169" s="1129"/>
      <c r="P169" s="1129"/>
    </row>
    <row r="170" spans="15:16" x14ac:dyDescent="0.25">
      <c r="O170" s="1129"/>
      <c r="P170" s="1129"/>
    </row>
    <row r="171" spans="15:16" x14ac:dyDescent="0.25">
      <c r="O171" s="1129"/>
      <c r="P171" s="1129"/>
    </row>
    <row r="172" spans="15:16" x14ac:dyDescent="0.25">
      <c r="O172" s="1129"/>
      <c r="P172" s="1129"/>
    </row>
    <row r="173" spans="15:16" x14ac:dyDescent="0.25">
      <c r="O173" s="1129"/>
      <c r="P173" s="1129"/>
    </row>
    <row r="174" spans="15:16" x14ac:dyDescent="0.25">
      <c r="O174" s="1129"/>
      <c r="P174" s="1129"/>
    </row>
    <row r="175" spans="15:16" x14ac:dyDescent="0.25">
      <c r="O175" s="1129"/>
      <c r="P175" s="1129"/>
    </row>
    <row r="176" spans="15:16" x14ac:dyDescent="0.25">
      <c r="O176" s="1129"/>
      <c r="P176" s="1129"/>
    </row>
    <row r="177" spans="15:16" x14ac:dyDescent="0.25">
      <c r="O177" s="1129"/>
      <c r="P177" s="1129"/>
    </row>
    <row r="178" spans="15:16" x14ac:dyDescent="0.25">
      <c r="O178" s="1129"/>
      <c r="P178" s="1129"/>
    </row>
    <row r="179" spans="15:16" x14ac:dyDescent="0.25">
      <c r="O179" s="1129"/>
      <c r="P179" s="1129"/>
    </row>
    <row r="180" spans="15:16" x14ac:dyDescent="0.25">
      <c r="O180" s="1129"/>
      <c r="P180" s="1129"/>
    </row>
    <row r="181" spans="15:16" x14ac:dyDescent="0.25">
      <c r="O181" s="1129"/>
      <c r="P181" s="1129"/>
    </row>
    <row r="182" spans="15:16" x14ac:dyDescent="0.25">
      <c r="O182" s="1129"/>
      <c r="P182" s="1129"/>
    </row>
    <row r="183" spans="15:16" x14ac:dyDescent="0.25">
      <c r="O183" s="1129"/>
      <c r="P183" s="1129"/>
    </row>
    <row r="184" spans="15:16" x14ac:dyDescent="0.25">
      <c r="O184" s="1129"/>
      <c r="P184" s="1129"/>
    </row>
    <row r="185" spans="15:16" x14ac:dyDescent="0.25">
      <c r="O185" s="1129"/>
      <c r="P185" s="1129"/>
    </row>
    <row r="186" spans="15:16" x14ac:dyDescent="0.25">
      <c r="O186" s="1129"/>
      <c r="P186" s="1129"/>
    </row>
    <row r="187" spans="15:16" x14ac:dyDescent="0.25">
      <c r="O187" s="1129"/>
      <c r="P187" s="1129"/>
    </row>
    <row r="188" spans="15:16" x14ac:dyDescent="0.25">
      <c r="O188" s="1129"/>
      <c r="P188" s="1129"/>
    </row>
    <row r="189" spans="15:16" x14ac:dyDescent="0.25">
      <c r="O189" s="1129"/>
      <c r="P189" s="1129"/>
    </row>
    <row r="190" spans="15:16" x14ac:dyDescent="0.25">
      <c r="O190" s="1129"/>
      <c r="P190" s="1129"/>
    </row>
    <row r="191" spans="15:16" x14ac:dyDescent="0.25">
      <c r="O191" s="1129"/>
      <c r="P191" s="1129"/>
    </row>
    <row r="192" spans="15:16" x14ac:dyDescent="0.25">
      <c r="O192" s="1129"/>
      <c r="P192" s="1129"/>
    </row>
    <row r="193" spans="15:16" x14ac:dyDescent="0.25">
      <c r="O193" s="1129"/>
      <c r="P193" s="1129"/>
    </row>
    <row r="194" spans="15:16" x14ac:dyDescent="0.25">
      <c r="O194" s="1129"/>
      <c r="P194" s="1129"/>
    </row>
    <row r="195" spans="15:16" x14ac:dyDescent="0.25">
      <c r="O195" s="1129"/>
      <c r="P195" s="1129"/>
    </row>
    <row r="196" spans="15:16" x14ac:dyDescent="0.25">
      <c r="O196" s="1129"/>
      <c r="P196" s="1129"/>
    </row>
    <row r="197" spans="15:16" x14ac:dyDescent="0.25">
      <c r="O197" s="1129"/>
      <c r="P197" s="1129"/>
    </row>
    <row r="198" spans="15:16" x14ac:dyDescent="0.25">
      <c r="O198" s="1129"/>
      <c r="P198" s="1129"/>
    </row>
    <row r="199" spans="15:16" x14ac:dyDescent="0.25">
      <c r="O199" s="1129"/>
      <c r="P199" s="1129"/>
    </row>
    <row r="200" spans="15:16" x14ac:dyDescent="0.25">
      <c r="O200" s="1129"/>
      <c r="P200" s="1129"/>
    </row>
    <row r="201" spans="15:16" x14ac:dyDescent="0.25">
      <c r="O201" s="1129"/>
      <c r="P201" s="1129"/>
    </row>
    <row r="202" spans="15:16" x14ac:dyDescent="0.25">
      <c r="O202" s="1129"/>
      <c r="P202" s="1129"/>
    </row>
    <row r="203" spans="15:16" x14ac:dyDescent="0.25">
      <c r="O203" s="1129"/>
      <c r="P203" s="1129"/>
    </row>
    <row r="204" spans="15:16" x14ac:dyDescent="0.25">
      <c r="O204" s="1129"/>
      <c r="P204" s="1129"/>
    </row>
    <row r="205" spans="15:16" x14ac:dyDescent="0.25">
      <c r="O205" s="1129"/>
      <c r="P205" s="1129"/>
    </row>
    <row r="206" spans="15:16" x14ac:dyDescent="0.25">
      <c r="O206" s="1129"/>
      <c r="P206" s="1129"/>
    </row>
    <row r="207" spans="15:16" x14ac:dyDescent="0.25">
      <c r="O207" s="1129"/>
      <c r="P207" s="1129"/>
    </row>
    <row r="208" spans="15:16" x14ac:dyDescent="0.25">
      <c r="O208" s="1129"/>
      <c r="P208" s="1129"/>
    </row>
    <row r="209" spans="15:16" x14ac:dyDescent="0.25">
      <c r="O209" s="1129"/>
      <c r="P209" s="1129"/>
    </row>
    <row r="210" spans="15:16" x14ac:dyDescent="0.25">
      <c r="O210" s="1129"/>
      <c r="P210" s="1129"/>
    </row>
    <row r="211" spans="15:16" x14ac:dyDescent="0.25">
      <c r="O211" s="1129"/>
      <c r="P211" s="1129"/>
    </row>
    <row r="212" spans="15:16" x14ac:dyDescent="0.25">
      <c r="O212" s="1129"/>
      <c r="P212" s="1129"/>
    </row>
    <row r="213" spans="15:16" x14ac:dyDescent="0.25">
      <c r="O213" s="1129"/>
      <c r="P213" s="1129"/>
    </row>
    <row r="214" spans="15:16" x14ac:dyDescent="0.25">
      <c r="O214" s="1129"/>
      <c r="P214" s="1129"/>
    </row>
    <row r="215" spans="15:16" x14ac:dyDescent="0.25">
      <c r="O215" s="1129"/>
      <c r="P215" s="1129"/>
    </row>
    <row r="216" spans="15:16" x14ac:dyDescent="0.25">
      <c r="O216" s="1129"/>
      <c r="P216" s="1129"/>
    </row>
    <row r="217" spans="15:16" x14ac:dyDescent="0.25">
      <c r="O217" s="1129"/>
      <c r="P217" s="1129"/>
    </row>
    <row r="218" spans="15:16" x14ac:dyDescent="0.25">
      <c r="O218" s="1129"/>
      <c r="P218" s="1129"/>
    </row>
    <row r="219" spans="15:16" x14ac:dyDescent="0.25">
      <c r="O219" s="1129"/>
      <c r="P219" s="1129"/>
    </row>
    <row r="220" spans="15:16" x14ac:dyDescent="0.25">
      <c r="O220" s="1129"/>
      <c r="P220" s="1129"/>
    </row>
    <row r="221" spans="15:16" x14ac:dyDescent="0.25">
      <c r="O221" s="1129"/>
      <c r="P221" s="1129"/>
    </row>
    <row r="222" spans="15:16" x14ac:dyDescent="0.25">
      <c r="O222" s="1129"/>
      <c r="P222" s="1129"/>
    </row>
    <row r="223" spans="15:16" x14ac:dyDescent="0.25">
      <c r="O223" s="1129"/>
      <c r="P223" s="1129"/>
    </row>
    <row r="224" spans="15:16" x14ac:dyDescent="0.25">
      <c r="O224" s="1129"/>
      <c r="P224" s="1129"/>
    </row>
    <row r="225" spans="15:16" x14ac:dyDescent="0.25">
      <c r="O225" s="1129"/>
      <c r="P225" s="1129"/>
    </row>
    <row r="226" spans="15:16" x14ac:dyDescent="0.25">
      <c r="O226" s="1129"/>
      <c r="P226" s="1129"/>
    </row>
    <row r="227" spans="15:16" x14ac:dyDescent="0.25">
      <c r="O227" s="1129"/>
      <c r="P227" s="1129"/>
    </row>
    <row r="228" spans="15:16" x14ac:dyDescent="0.25">
      <c r="O228" s="1129"/>
      <c r="P228" s="1129"/>
    </row>
    <row r="229" spans="15:16" x14ac:dyDescent="0.25">
      <c r="O229" s="1129"/>
      <c r="P229" s="1129"/>
    </row>
    <row r="230" spans="15:16" x14ac:dyDescent="0.25">
      <c r="O230" s="1129"/>
      <c r="P230" s="1129"/>
    </row>
    <row r="231" spans="15:16" x14ac:dyDescent="0.25">
      <c r="O231" s="1129"/>
      <c r="P231" s="1129"/>
    </row>
    <row r="232" spans="15:16" x14ac:dyDescent="0.25">
      <c r="O232" s="1129"/>
      <c r="P232" s="1129"/>
    </row>
    <row r="233" spans="15:16" x14ac:dyDescent="0.25">
      <c r="O233" s="1129"/>
      <c r="P233" s="1129"/>
    </row>
    <row r="234" spans="15:16" x14ac:dyDescent="0.25">
      <c r="O234" s="1129"/>
      <c r="P234" s="1129"/>
    </row>
    <row r="235" spans="15:16" x14ac:dyDescent="0.25">
      <c r="O235" s="1129"/>
      <c r="P235" s="1129"/>
    </row>
    <row r="236" spans="15:16" x14ac:dyDescent="0.25">
      <c r="O236" s="1129"/>
      <c r="P236" s="1129"/>
    </row>
    <row r="237" spans="15:16" x14ac:dyDescent="0.25">
      <c r="O237" s="1129"/>
      <c r="P237" s="1129"/>
    </row>
    <row r="238" spans="15:16" x14ac:dyDescent="0.25">
      <c r="O238" s="1129"/>
      <c r="P238" s="1129"/>
    </row>
    <row r="239" spans="15:16" x14ac:dyDescent="0.25">
      <c r="O239" s="1129"/>
      <c r="P239" s="1129"/>
    </row>
    <row r="240" spans="15:16" x14ac:dyDescent="0.25">
      <c r="O240" s="1129"/>
      <c r="P240" s="1129"/>
    </row>
    <row r="241" spans="15:16" x14ac:dyDescent="0.25">
      <c r="O241" s="1129"/>
      <c r="P241" s="1129"/>
    </row>
    <row r="242" spans="15:16" x14ac:dyDescent="0.25">
      <c r="O242" s="1129"/>
      <c r="P242" s="1129"/>
    </row>
    <row r="243" spans="15:16" x14ac:dyDescent="0.25">
      <c r="O243" s="1129"/>
      <c r="P243" s="1129"/>
    </row>
    <row r="244" spans="15:16" x14ac:dyDescent="0.25">
      <c r="O244" s="1129"/>
      <c r="P244" s="1129"/>
    </row>
    <row r="245" spans="15:16" x14ac:dyDescent="0.25">
      <c r="O245" s="1129"/>
      <c r="P245" s="1129"/>
    </row>
    <row r="246" spans="15:16" x14ac:dyDescent="0.25">
      <c r="O246" s="1129"/>
      <c r="P246" s="1129"/>
    </row>
    <row r="247" spans="15:16" x14ac:dyDescent="0.25">
      <c r="O247" s="1129"/>
      <c r="P247" s="1129"/>
    </row>
    <row r="248" spans="15:16" x14ac:dyDescent="0.25">
      <c r="O248" s="1129"/>
      <c r="P248" s="1129"/>
    </row>
    <row r="249" spans="15:16" x14ac:dyDescent="0.25">
      <c r="O249" s="1129"/>
      <c r="P249" s="1129"/>
    </row>
    <row r="250" spans="15:16" x14ac:dyDescent="0.25">
      <c r="O250" s="1129"/>
      <c r="P250" s="1129"/>
    </row>
    <row r="251" spans="15:16" x14ac:dyDescent="0.25">
      <c r="O251" s="1129"/>
      <c r="P251" s="1129"/>
    </row>
    <row r="252" spans="15:16" x14ac:dyDescent="0.25">
      <c r="O252" s="1129"/>
      <c r="P252" s="1129"/>
    </row>
    <row r="253" spans="15:16" x14ac:dyDescent="0.25">
      <c r="O253" s="1129"/>
      <c r="P253" s="1129"/>
    </row>
    <row r="254" spans="15:16" x14ac:dyDescent="0.25">
      <c r="O254" s="1129"/>
      <c r="P254" s="1129"/>
    </row>
  </sheetData>
  <mergeCells count="9">
    <mergeCell ref="A2:G2"/>
    <mergeCell ref="A3:G3"/>
    <mergeCell ref="A40:G40"/>
    <mergeCell ref="A23:H23"/>
    <mergeCell ref="A6:Q6"/>
    <mergeCell ref="A5:Q5"/>
    <mergeCell ref="O7:Q7"/>
    <mergeCell ref="A7:A8"/>
    <mergeCell ref="B7:B8"/>
  </mergeCells>
  <phoneticPr fontId="56" type="noConversion"/>
  <pageMargins left="0.23622047244094491" right="0.23622047244094491" top="0.39370078740157483" bottom="0.74803149606299213" header="0.31496062992125984" footer="0.31496062992125984"/>
  <pageSetup paperSize="9" scale="69" orientation="landscape" r:id="rId1"/>
  <headerFooter>
    <oddFooter>&amp;Rpag.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93"/>
  <sheetViews>
    <sheetView showGridLines="0" workbookViewId="0">
      <pane xSplit="1" ySplit="2" topLeftCell="B3" activePane="bottomRight" state="frozen"/>
      <selection activeCell="A2" sqref="A2:R2"/>
      <selection pane="topRight" activeCell="A2" sqref="A2:R2"/>
      <selection pane="bottomLeft" activeCell="A2" sqref="A2:R2"/>
      <selection pane="bottomRight" activeCell="A2" sqref="A2:R2"/>
    </sheetView>
  </sheetViews>
  <sheetFormatPr defaultColWidth="8.85546875" defaultRowHeight="15" x14ac:dyDescent="0.25"/>
  <cols>
    <col min="1" max="1" width="34.28515625" style="232" customWidth="1"/>
    <col min="2" max="2" width="8.7109375" style="154" customWidth="1"/>
    <col min="4" max="4" width="8.42578125" style="154" customWidth="1"/>
    <col min="6" max="6" width="8.42578125" style="154" customWidth="1"/>
    <col min="8" max="8" width="8.42578125" style="154" customWidth="1"/>
    <col min="10" max="10" width="9.140625" style="154"/>
    <col min="12" max="12" width="8.42578125" style="154" customWidth="1"/>
    <col min="14" max="14" width="8.42578125" style="154" customWidth="1"/>
    <col min="16" max="16" width="8.42578125" style="154" customWidth="1"/>
    <col min="17" max="17" width="10.42578125" style="154" customWidth="1"/>
    <col min="18" max="18" width="8.42578125" style="154" customWidth="1"/>
  </cols>
  <sheetData>
    <row r="1" spans="1:18" ht="18" x14ac:dyDescent="0.35">
      <c r="A1" s="1239" t="s">
        <v>503</v>
      </c>
      <c r="B1" s="1239"/>
      <c r="C1" s="1239"/>
      <c r="D1" s="1239"/>
      <c r="E1" s="1239"/>
      <c r="F1" s="1239"/>
      <c r="G1" s="1239"/>
      <c r="H1" s="1239"/>
      <c r="I1" s="1239"/>
      <c r="J1" s="1239"/>
      <c r="K1" s="1239"/>
      <c r="L1" s="1239"/>
      <c r="M1" s="1239"/>
      <c r="N1" s="1239"/>
      <c r="O1" s="1239"/>
      <c r="P1" s="1239"/>
      <c r="Q1" s="1239"/>
      <c r="R1" s="1239"/>
    </row>
    <row r="2" spans="1:18" ht="18" x14ac:dyDescent="0.35">
      <c r="A2" s="1239" t="s">
        <v>188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  <c r="O2" s="1239"/>
      <c r="P2" s="1239"/>
      <c r="Q2" s="1239"/>
      <c r="R2" s="1239"/>
    </row>
    <row r="3" spans="1:18" x14ac:dyDescent="0.25">
      <c r="A3" s="225" t="s">
        <v>189</v>
      </c>
    </row>
    <row r="4" spans="1:18" ht="15.75" hidden="1" x14ac:dyDescent="0.25">
      <c r="A4" s="226" t="s">
        <v>265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</row>
    <row r="5" spans="1:18" ht="36.75" hidden="1" thickBot="1" x14ac:dyDescent="0.3">
      <c r="A5" s="227" t="s">
        <v>14</v>
      </c>
      <c r="B5" s="155" t="s">
        <v>15</v>
      </c>
      <c r="C5" s="221" t="s">
        <v>402</v>
      </c>
      <c r="D5" s="222" t="s">
        <v>1</v>
      </c>
      <c r="E5" s="221" t="s">
        <v>383</v>
      </c>
      <c r="F5" s="222" t="s">
        <v>1</v>
      </c>
      <c r="G5" s="221" t="s">
        <v>384</v>
      </c>
      <c r="H5" s="222" t="s">
        <v>1</v>
      </c>
      <c r="I5" s="100" t="s">
        <v>394</v>
      </c>
      <c r="J5" s="13" t="s">
        <v>196</v>
      </c>
      <c r="K5" s="221" t="s">
        <v>385</v>
      </c>
      <c r="L5" s="222" t="s">
        <v>1</v>
      </c>
      <c r="M5" s="223" t="s">
        <v>386</v>
      </c>
      <c r="N5" s="224" t="s">
        <v>1</v>
      </c>
      <c r="O5" s="223" t="s">
        <v>387</v>
      </c>
      <c r="P5" s="224" t="s">
        <v>1</v>
      </c>
      <c r="Q5" s="760"/>
      <c r="R5" s="760"/>
    </row>
    <row r="6" spans="1:18" hidden="1" x14ac:dyDescent="0.25">
      <c r="A6" s="228" t="s">
        <v>8</v>
      </c>
      <c r="B6" s="89">
        <f>'Pque N Mundo I'!B14</f>
        <v>288</v>
      </c>
      <c r="C6" s="106">
        <f>'Pque N Mundo I'!C14</f>
        <v>159</v>
      </c>
      <c r="D6" s="117">
        <f t="shared" ref="D6:D7" si="0">C6/$B6</f>
        <v>0.55208333333333337</v>
      </c>
      <c r="E6" s="106">
        <f>'Pque N Mundo I'!D14</f>
        <v>239</v>
      </c>
      <c r="F6" s="117">
        <f t="shared" ref="F6:F7" si="1">E6/$B6</f>
        <v>0.82986111111111116</v>
      </c>
      <c r="G6" s="106">
        <f>'Pque N Mundo I'!E14</f>
        <v>243</v>
      </c>
      <c r="H6" s="117">
        <f t="shared" ref="H6:L7" si="2">G6/$B6</f>
        <v>0.84375</v>
      </c>
      <c r="I6" s="108">
        <f>SUM(C6,E6,G6)</f>
        <v>641</v>
      </c>
      <c r="J6" s="118">
        <f>I6/($B6*3)</f>
        <v>0.74189814814814814</v>
      </c>
      <c r="K6" s="106">
        <f>'Pque N Mundo I'!F14</f>
        <v>59</v>
      </c>
      <c r="L6" s="117">
        <f t="shared" si="2"/>
        <v>0.2048611111111111</v>
      </c>
      <c r="M6" s="106">
        <f>'Pque N Mundo I'!G14</f>
        <v>56</v>
      </c>
      <c r="N6" s="117">
        <f t="shared" ref="N6:N7" si="3">M6/$B6</f>
        <v>0.19444444444444445</v>
      </c>
      <c r="O6" s="106">
        <f>'Pque N Mundo I'!H14</f>
        <v>60</v>
      </c>
      <c r="P6" s="117">
        <f t="shared" ref="P6:P7" si="4">O6/$B6</f>
        <v>0.20833333333333334</v>
      </c>
      <c r="Q6" s="761"/>
      <c r="R6" s="761"/>
    </row>
    <row r="7" spans="1:18" hidden="1" x14ac:dyDescent="0.25">
      <c r="A7" s="228" t="s">
        <v>9</v>
      </c>
      <c r="B7" s="89">
        <f>'Pque N Mundo I'!B15</f>
        <v>1008</v>
      </c>
      <c r="C7" s="106">
        <f>'Pque N Mundo I'!C15</f>
        <v>372</v>
      </c>
      <c r="D7" s="117">
        <f t="shared" si="0"/>
        <v>0.36904761904761907</v>
      </c>
      <c r="E7" s="106">
        <f>'Pque N Mundo I'!D15</f>
        <v>447</v>
      </c>
      <c r="F7" s="117">
        <f t="shared" si="1"/>
        <v>0.44345238095238093</v>
      </c>
      <c r="G7" s="106">
        <f>'Pque N Mundo I'!E15</f>
        <v>449</v>
      </c>
      <c r="H7" s="117">
        <f t="shared" si="2"/>
        <v>0.44543650793650796</v>
      </c>
      <c r="I7" s="108">
        <f>SUM(C7,E7,G7)</f>
        <v>1268</v>
      </c>
      <c r="J7" s="118">
        <f>I7/($B7*3)</f>
        <v>0.4193121693121693</v>
      </c>
      <c r="K7" s="106">
        <f>'Pque N Mundo I'!F15</f>
        <v>72</v>
      </c>
      <c r="L7" s="117">
        <f t="shared" si="2"/>
        <v>7.1428571428571425E-2</v>
      </c>
      <c r="M7" s="106">
        <f>'Pque N Mundo I'!G15</f>
        <v>69</v>
      </c>
      <c r="N7" s="117">
        <f t="shared" si="3"/>
        <v>6.8452380952380959E-2</v>
      </c>
      <c r="O7" s="106">
        <f>'Pque N Mundo I'!H15</f>
        <v>78</v>
      </c>
      <c r="P7" s="117">
        <f t="shared" si="4"/>
        <v>7.7380952380952384E-2</v>
      </c>
      <c r="Q7" s="761"/>
      <c r="R7" s="761"/>
    </row>
    <row r="8" spans="1:18" ht="15.75" hidden="1" x14ac:dyDescent="0.25">
      <c r="A8" s="226" t="s">
        <v>267</v>
      </c>
      <c r="B8" s="218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</row>
    <row r="9" spans="1:18" hidden="1" x14ac:dyDescent="0.25">
      <c r="A9" s="228" t="s">
        <v>30</v>
      </c>
      <c r="B9" s="89">
        <f>'Pque N Mundo II'!B12</f>
        <v>384</v>
      </c>
      <c r="C9" s="106">
        <f>'Pque N Mundo II'!C12</f>
        <v>274</v>
      </c>
      <c r="D9" s="117">
        <f t="shared" ref="D9:D12" si="5">C9/$B9</f>
        <v>0.71354166666666663</v>
      </c>
      <c r="E9" s="106">
        <f>'Pque N Mundo II'!D12</f>
        <v>284</v>
      </c>
      <c r="F9" s="117">
        <f t="shared" ref="F9:F12" si="6">E9/$B9</f>
        <v>0.73958333333333337</v>
      </c>
      <c r="G9" s="106">
        <f>'Pque N Mundo II'!E12</f>
        <v>252</v>
      </c>
      <c r="H9" s="117">
        <f t="shared" ref="H9:L12" si="7">G9/$B9</f>
        <v>0.65625</v>
      </c>
      <c r="I9" s="108">
        <f t="shared" ref="I9:I12" si="8">SUM(C9,E9,G9)</f>
        <v>810</v>
      </c>
      <c r="J9" s="118">
        <f t="shared" ref="J9:J12" si="9">I9/($B9*3)</f>
        <v>0.703125</v>
      </c>
      <c r="K9" s="106">
        <f>'Pque N Mundo II'!F12</f>
        <v>157</v>
      </c>
      <c r="L9" s="117">
        <f t="shared" si="7"/>
        <v>0.40885416666666669</v>
      </c>
      <c r="M9" s="106">
        <f>'Pque N Mundo II'!G12</f>
        <v>161</v>
      </c>
      <c r="N9" s="117">
        <f t="shared" ref="N9:N12" si="10">M9/$B9</f>
        <v>0.41927083333333331</v>
      </c>
      <c r="O9" s="106">
        <f>'Pque N Mundo II'!H12</f>
        <v>210</v>
      </c>
      <c r="P9" s="117">
        <f t="shared" ref="P9:P12" si="11">O9/$B9</f>
        <v>0.546875</v>
      </c>
      <c r="Q9" s="761"/>
      <c r="R9" s="761"/>
    </row>
    <row r="10" spans="1:18" hidden="1" x14ac:dyDescent="0.25">
      <c r="A10" s="228" t="s">
        <v>31</v>
      </c>
      <c r="B10" s="89">
        <f>'Pque N Mundo II'!B13</f>
        <v>1344</v>
      </c>
      <c r="C10" s="106">
        <f>'Pque N Mundo II'!C13</f>
        <v>699</v>
      </c>
      <c r="D10" s="117">
        <f t="shared" si="5"/>
        <v>0.5200892857142857</v>
      </c>
      <c r="E10" s="106">
        <f>'Pque N Mundo II'!D13</f>
        <v>813</v>
      </c>
      <c r="F10" s="117">
        <f t="shared" si="6"/>
        <v>0.6049107142857143</v>
      </c>
      <c r="G10" s="106">
        <f>'Pque N Mundo II'!E13</f>
        <v>537</v>
      </c>
      <c r="H10" s="117">
        <f t="shared" si="7"/>
        <v>0.39955357142857145</v>
      </c>
      <c r="I10" s="108">
        <f t="shared" si="8"/>
        <v>2049</v>
      </c>
      <c r="J10" s="118">
        <f t="shared" si="9"/>
        <v>0.50818452380952384</v>
      </c>
      <c r="K10" s="106">
        <f>'Pque N Mundo II'!F13</f>
        <v>250</v>
      </c>
      <c r="L10" s="117">
        <f t="shared" si="7"/>
        <v>0.18601190476190477</v>
      </c>
      <c r="M10" s="106">
        <f>'Pque N Mundo II'!G13</f>
        <v>244</v>
      </c>
      <c r="N10" s="117">
        <f t="shared" si="10"/>
        <v>0.18154761904761904</v>
      </c>
      <c r="O10" s="106">
        <f>'Pque N Mundo II'!H13</f>
        <v>338</v>
      </c>
      <c r="P10" s="117">
        <f t="shared" si="11"/>
        <v>0.25148809523809523</v>
      </c>
      <c r="Q10" s="761"/>
      <c r="R10" s="761"/>
    </row>
    <row r="11" spans="1:18" hidden="1" x14ac:dyDescent="0.25">
      <c r="A11" s="228" t="s">
        <v>8</v>
      </c>
      <c r="B11" s="89">
        <f>'Pque N Mundo II'!B14</f>
        <v>192</v>
      </c>
      <c r="C11" s="106">
        <f>'Pque N Mundo II'!C14</f>
        <v>76</v>
      </c>
      <c r="D11" s="117">
        <f t="shared" si="5"/>
        <v>0.39583333333333331</v>
      </c>
      <c r="E11" s="106">
        <f>'Pque N Mundo II'!D14</f>
        <v>146</v>
      </c>
      <c r="F11" s="117">
        <f t="shared" si="6"/>
        <v>0.76041666666666663</v>
      </c>
      <c r="G11" s="106">
        <f>'Pque N Mundo II'!E14</f>
        <v>126</v>
      </c>
      <c r="H11" s="117">
        <f t="shared" si="7"/>
        <v>0.65625</v>
      </c>
      <c r="I11" s="108">
        <f t="shared" si="8"/>
        <v>348</v>
      </c>
      <c r="J11" s="118">
        <f t="shared" si="9"/>
        <v>0.60416666666666663</v>
      </c>
      <c r="K11" s="106">
        <f>'Pque N Mundo II'!F14</f>
        <v>79</v>
      </c>
      <c r="L11" s="117">
        <f t="shared" si="7"/>
        <v>0.41145833333333331</v>
      </c>
      <c r="M11" s="106">
        <f>'Pque N Mundo II'!G14</f>
        <v>92</v>
      </c>
      <c r="N11" s="117">
        <f t="shared" si="10"/>
        <v>0.47916666666666669</v>
      </c>
      <c r="O11" s="106">
        <f>'Pque N Mundo II'!H14</f>
        <v>90</v>
      </c>
      <c r="P11" s="117">
        <f t="shared" si="11"/>
        <v>0.46875</v>
      </c>
      <c r="Q11" s="761"/>
      <c r="R11" s="761"/>
    </row>
    <row r="12" spans="1:18" hidden="1" x14ac:dyDescent="0.25">
      <c r="A12" s="228" t="s">
        <v>9</v>
      </c>
      <c r="B12" s="89">
        <f>'Pque N Mundo II'!B15</f>
        <v>672</v>
      </c>
      <c r="C12" s="106">
        <f>'Pque N Mundo II'!C15</f>
        <v>356</v>
      </c>
      <c r="D12" s="117">
        <f t="shared" si="5"/>
        <v>0.52976190476190477</v>
      </c>
      <c r="E12" s="106">
        <f>'Pque N Mundo II'!D15</f>
        <v>548</v>
      </c>
      <c r="F12" s="117">
        <f t="shared" si="6"/>
        <v>0.81547619047619047</v>
      </c>
      <c r="G12" s="106">
        <f>'Pque N Mundo II'!E15</f>
        <v>380</v>
      </c>
      <c r="H12" s="117">
        <f t="shared" si="7"/>
        <v>0.56547619047619047</v>
      </c>
      <c r="I12" s="108">
        <f t="shared" si="8"/>
        <v>1284</v>
      </c>
      <c r="J12" s="118">
        <f t="shared" si="9"/>
        <v>0.63690476190476186</v>
      </c>
      <c r="K12" s="106">
        <f>'Pque N Mundo II'!F15</f>
        <v>204</v>
      </c>
      <c r="L12" s="117">
        <f t="shared" si="7"/>
        <v>0.30357142857142855</v>
      </c>
      <c r="M12" s="106">
        <f>'Pque N Mundo II'!G15</f>
        <v>209</v>
      </c>
      <c r="N12" s="117">
        <f t="shared" si="10"/>
        <v>0.31101190476190477</v>
      </c>
      <c r="O12" s="106">
        <f>'Pque N Mundo II'!H15</f>
        <v>225</v>
      </c>
      <c r="P12" s="117">
        <f t="shared" si="11"/>
        <v>0.33482142857142855</v>
      </c>
      <c r="Q12" s="761"/>
      <c r="R12" s="761"/>
    </row>
    <row r="13" spans="1:18" ht="15.75" hidden="1" x14ac:dyDescent="0.25">
      <c r="A13" s="226" t="s">
        <v>269</v>
      </c>
      <c r="B13" s="218"/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</row>
    <row r="14" spans="1:18" hidden="1" x14ac:dyDescent="0.25">
      <c r="A14" s="228" t="s">
        <v>8</v>
      </c>
      <c r="B14" s="87">
        <f>'AMA_UBS J Brasil'!B14</f>
        <v>384</v>
      </c>
      <c r="C14" s="105">
        <f>'AMA_UBS J Brasil'!C14</f>
        <v>264</v>
      </c>
      <c r="D14" s="19">
        <f t="shared" ref="D14:D15" si="12">C14/$B14</f>
        <v>0.6875</v>
      </c>
      <c r="E14" s="105">
        <f>'AMA_UBS J Brasil'!D14</f>
        <v>302</v>
      </c>
      <c r="F14" s="19">
        <f t="shared" ref="F14:F15" si="13">E14/$B14</f>
        <v>0.78645833333333337</v>
      </c>
      <c r="G14" s="105">
        <f>'AMA_UBS J Brasil'!E14</f>
        <v>347</v>
      </c>
      <c r="H14" s="19">
        <f t="shared" ref="H14:L15" si="14">G14/$B14</f>
        <v>0.90364583333333337</v>
      </c>
      <c r="I14" s="77">
        <f t="shared" ref="I14:I15" si="15">SUM(C14,E14,G14)</f>
        <v>913</v>
      </c>
      <c r="J14" s="116">
        <f t="shared" ref="J14:J15" si="16">I14/($B14*3)</f>
        <v>0.79253472222222221</v>
      </c>
      <c r="K14" s="105">
        <f>'AMA_UBS J Brasil'!F14</f>
        <v>197</v>
      </c>
      <c r="L14" s="19">
        <f t="shared" si="14"/>
        <v>0.51302083333333337</v>
      </c>
      <c r="M14" s="105">
        <f>'AMA_UBS J Brasil'!G14</f>
        <v>183</v>
      </c>
      <c r="N14" s="19">
        <f t="shared" ref="N14:N15" si="17">M14/$B14</f>
        <v>0.4765625</v>
      </c>
      <c r="O14" s="105">
        <f>'AMA_UBS J Brasil'!H14</f>
        <v>182</v>
      </c>
      <c r="P14" s="19">
        <f t="shared" ref="P14:P15" si="18">O14/$B14</f>
        <v>0.47395833333333331</v>
      </c>
      <c r="Q14" s="759"/>
      <c r="R14" s="759"/>
    </row>
    <row r="15" spans="1:18" hidden="1" x14ac:dyDescent="0.25">
      <c r="A15" s="228" t="s">
        <v>9</v>
      </c>
      <c r="B15" s="89">
        <f>'AMA_UBS J Brasil'!B15</f>
        <v>1344</v>
      </c>
      <c r="C15" s="106">
        <f>'AMA_UBS J Brasil'!C15</f>
        <v>691</v>
      </c>
      <c r="D15" s="117">
        <f t="shared" si="12"/>
        <v>0.51413690476190477</v>
      </c>
      <c r="E15" s="106">
        <f>'AMA_UBS J Brasil'!D15</f>
        <v>762</v>
      </c>
      <c r="F15" s="117">
        <f t="shared" si="13"/>
        <v>0.5669642857142857</v>
      </c>
      <c r="G15" s="106">
        <f>'AMA_UBS J Brasil'!E15</f>
        <v>743</v>
      </c>
      <c r="H15" s="117">
        <f t="shared" si="14"/>
        <v>0.55282738095238093</v>
      </c>
      <c r="I15" s="108">
        <f t="shared" si="15"/>
        <v>2196</v>
      </c>
      <c r="J15" s="118">
        <f t="shared" si="16"/>
        <v>0.5446428571428571</v>
      </c>
      <c r="K15" s="106">
        <f>'AMA_UBS J Brasil'!F15</f>
        <v>366</v>
      </c>
      <c r="L15" s="117">
        <f t="shared" si="14"/>
        <v>0.27232142857142855</v>
      </c>
      <c r="M15" s="106">
        <f>'AMA_UBS J Brasil'!G15</f>
        <v>240</v>
      </c>
      <c r="N15" s="117">
        <f t="shared" si="17"/>
        <v>0.17857142857142858</v>
      </c>
      <c r="O15" s="106">
        <f>'AMA_UBS J Brasil'!H15</f>
        <v>161</v>
      </c>
      <c r="P15" s="117">
        <f t="shared" si="18"/>
        <v>0.11979166666666667</v>
      </c>
      <c r="Q15" s="761"/>
      <c r="R15" s="761"/>
    </row>
    <row r="16" spans="1:18" hidden="1" x14ac:dyDescent="0.25"/>
    <row r="17" spans="1:18" ht="15.75" hidden="1" x14ac:dyDescent="0.25">
      <c r="A17" s="226" t="s">
        <v>275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</row>
    <row r="18" spans="1:18" hidden="1" x14ac:dyDescent="0.25">
      <c r="A18" s="228" t="s">
        <v>8</v>
      </c>
      <c r="B18" s="87">
        <f>'AMA_UBS V Medeiros'!B9</f>
        <v>576</v>
      </c>
      <c r="C18" s="105">
        <f>'AMA_UBS V Medeiros'!C9</f>
        <v>438</v>
      </c>
      <c r="D18" s="19">
        <f t="shared" ref="D18:D19" si="19">C18/$B18</f>
        <v>0.76041666666666663</v>
      </c>
      <c r="E18" s="105">
        <f>'AMA_UBS V Medeiros'!D9</f>
        <v>387</v>
      </c>
      <c r="F18" s="19">
        <f t="shared" ref="F18:F19" si="20">E18/$B18</f>
        <v>0.671875</v>
      </c>
      <c r="G18" s="105">
        <f>'AMA_UBS V Medeiros'!E9</f>
        <v>351</v>
      </c>
      <c r="H18" s="19">
        <f t="shared" ref="H18:L19" si="21">G18/$B18</f>
        <v>0.609375</v>
      </c>
      <c r="I18" s="77">
        <f t="shared" ref="I18:I19" si="22">SUM(C18,E18,G18)</f>
        <v>1176</v>
      </c>
      <c r="J18" s="116">
        <f t="shared" ref="J18:J19" si="23">I18/($B18*3)</f>
        <v>0.68055555555555558</v>
      </c>
      <c r="K18" s="105">
        <f>'AMA_UBS V Medeiros'!F9</f>
        <v>198</v>
      </c>
      <c r="L18" s="19">
        <f t="shared" si="21"/>
        <v>0.34375</v>
      </c>
      <c r="M18" s="105">
        <f>'AMA_UBS V Medeiros'!G9</f>
        <v>186</v>
      </c>
      <c r="N18" s="19">
        <f t="shared" ref="N18:N19" si="24">M18/$B18</f>
        <v>0.32291666666666669</v>
      </c>
      <c r="O18" s="105">
        <f>'AMA_UBS V Medeiros'!H9</f>
        <v>201</v>
      </c>
      <c r="P18" s="19">
        <f t="shared" ref="P18:P19" si="25">O18/$B18</f>
        <v>0.34895833333333331</v>
      </c>
      <c r="Q18" s="759"/>
      <c r="R18" s="759"/>
    </row>
    <row r="19" spans="1:18" hidden="1" x14ac:dyDescent="0.25">
      <c r="A19" s="228" t="s">
        <v>9</v>
      </c>
      <c r="B19" s="89">
        <f>'AMA_UBS V Medeiros'!B10</f>
        <v>2016</v>
      </c>
      <c r="C19" s="106">
        <f>'AMA_UBS V Medeiros'!C10</f>
        <v>875</v>
      </c>
      <c r="D19" s="117">
        <f t="shared" si="19"/>
        <v>0.43402777777777779</v>
      </c>
      <c r="E19" s="106">
        <f>'AMA_UBS V Medeiros'!D10</f>
        <v>704</v>
      </c>
      <c r="F19" s="117">
        <f t="shared" si="20"/>
        <v>0.34920634920634919</v>
      </c>
      <c r="G19" s="106">
        <f>'AMA_UBS V Medeiros'!E10</f>
        <v>614</v>
      </c>
      <c r="H19" s="117">
        <f t="shared" si="21"/>
        <v>0.30456349206349204</v>
      </c>
      <c r="I19" s="108">
        <f t="shared" si="22"/>
        <v>2193</v>
      </c>
      <c r="J19" s="118">
        <f t="shared" si="23"/>
        <v>0.36259920634920634</v>
      </c>
      <c r="K19" s="106">
        <f>'AMA_UBS V Medeiros'!F10</f>
        <v>200</v>
      </c>
      <c r="L19" s="117">
        <f t="shared" si="21"/>
        <v>9.9206349206349201E-2</v>
      </c>
      <c r="M19" s="106">
        <f>'AMA_UBS V Medeiros'!G10</f>
        <v>196</v>
      </c>
      <c r="N19" s="117">
        <f t="shared" si="24"/>
        <v>9.7222222222222224E-2</v>
      </c>
      <c r="O19" s="106">
        <f>'AMA_UBS V Medeiros'!H10</f>
        <v>228</v>
      </c>
      <c r="P19" s="117">
        <f t="shared" si="25"/>
        <v>0.1130952380952381</v>
      </c>
      <c r="Q19" s="761"/>
      <c r="R19" s="761"/>
    </row>
    <row r="20" spans="1:18" ht="15.75" hidden="1" x14ac:dyDescent="0.25">
      <c r="A20" s="226" t="s">
        <v>277</v>
      </c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</row>
    <row r="21" spans="1:18" hidden="1" x14ac:dyDescent="0.25">
      <c r="A21" s="228" t="s">
        <v>8</v>
      </c>
      <c r="B21" s="87">
        <f>'UBS Izolina Mazzei'!B9</f>
        <v>864</v>
      </c>
      <c r="C21" s="105">
        <f>'UBS Izolina Mazzei'!C9</f>
        <v>269</v>
      </c>
      <c r="D21" s="19">
        <f t="shared" ref="D21:D22" si="26">C21/$B21</f>
        <v>0.31134259259259262</v>
      </c>
      <c r="E21" s="105">
        <f>'UBS Izolina Mazzei'!D9</f>
        <v>349</v>
      </c>
      <c r="F21" s="19">
        <f t="shared" ref="F21:F22" si="27">E21/$B21</f>
        <v>0.40393518518518517</v>
      </c>
      <c r="G21" s="105">
        <f>'UBS Izolina Mazzei'!E9</f>
        <v>412</v>
      </c>
      <c r="H21" s="19">
        <f t="shared" ref="H21:L22" si="28">G21/$B21</f>
        <v>0.47685185185185186</v>
      </c>
      <c r="I21" s="77">
        <f t="shared" ref="I21:I22" si="29">SUM(C21,E21,G21)</f>
        <v>1030</v>
      </c>
      <c r="J21" s="116">
        <f t="shared" ref="J21:J22" si="30">I21/($B21*3)</f>
        <v>0.39737654320987653</v>
      </c>
      <c r="K21" s="105">
        <f>'UBS Izolina Mazzei'!F9</f>
        <v>174</v>
      </c>
      <c r="L21" s="19">
        <f t="shared" si="28"/>
        <v>0.2013888888888889</v>
      </c>
      <c r="M21" s="105">
        <f>'UBS Izolina Mazzei'!G9</f>
        <v>205</v>
      </c>
      <c r="N21" s="19">
        <f t="shared" ref="N21:N22" si="31">M21/$B21</f>
        <v>0.23726851851851852</v>
      </c>
      <c r="O21" s="105">
        <f>'UBS Izolina Mazzei'!H9</f>
        <v>209</v>
      </c>
      <c r="P21" s="19">
        <f t="shared" ref="P21:P22" si="32">O21/$B21</f>
        <v>0.24189814814814814</v>
      </c>
      <c r="Q21" s="759"/>
      <c r="R21" s="759"/>
    </row>
    <row r="22" spans="1:18" hidden="1" x14ac:dyDescent="0.25">
      <c r="A22" s="228" t="s">
        <v>9</v>
      </c>
      <c r="B22" s="89">
        <f>'UBS Izolina Mazzei'!B10</f>
        <v>3024</v>
      </c>
      <c r="C22" s="106">
        <f>'UBS Izolina Mazzei'!C10</f>
        <v>500</v>
      </c>
      <c r="D22" s="117">
        <f t="shared" si="26"/>
        <v>0.16534391534391535</v>
      </c>
      <c r="E22" s="106">
        <f>'UBS Izolina Mazzei'!D10</f>
        <v>850</v>
      </c>
      <c r="F22" s="117">
        <f t="shared" si="27"/>
        <v>0.2810846560846561</v>
      </c>
      <c r="G22" s="106">
        <f>'UBS Izolina Mazzei'!E10</f>
        <v>1046</v>
      </c>
      <c r="H22" s="117">
        <f t="shared" si="28"/>
        <v>0.34589947089947087</v>
      </c>
      <c r="I22" s="108">
        <f t="shared" si="29"/>
        <v>2396</v>
      </c>
      <c r="J22" s="118">
        <f t="shared" si="30"/>
        <v>0.26410934744268078</v>
      </c>
      <c r="K22" s="106">
        <f>'UBS Izolina Mazzei'!F10</f>
        <v>267</v>
      </c>
      <c r="L22" s="117">
        <f t="shared" si="28"/>
        <v>8.8293650793650799E-2</v>
      </c>
      <c r="M22" s="106">
        <f>'UBS Izolina Mazzei'!G10</f>
        <v>411</v>
      </c>
      <c r="N22" s="117">
        <f t="shared" si="31"/>
        <v>0.1359126984126984</v>
      </c>
      <c r="O22" s="106">
        <f>'UBS Izolina Mazzei'!H10</f>
        <v>425</v>
      </c>
      <c r="P22" s="117">
        <f t="shared" si="32"/>
        <v>0.14054232804232805</v>
      </c>
      <c r="Q22" s="761"/>
      <c r="R22" s="761"/>
    </row>
    <row r="23" spans="1:18" ht="15.75" hidden="1" x14ac:dyDescent="0.25">
      <c r="A23" s="226" t="s">
        <v>279</v>
      </c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</row>
    <row r="24" spans="1:18" hidden="1" x14ac:dyDescent="0.25">
      <c r="A24" s="228" t="s">
        <v>8</v>
      </c>
      <c r="B24" s="87">
        <f>'UBS Jardim Japão'!B9</f>
        <v>576</v>
      </c>
      <c r="C24" s="105">
        <f>'UBS Jardim Japão'!C9</f>
        <v>244</v>
      </c>
      <c r="D24" s="19">
        <f t="shared" ref="D24:D25" si="33">C24/$B24</f>
        <v>0.4236111111111111</v>
      </c>
      <c r="E24" s="105">
        <f>'UBS Jardim Japão'!D9</f>
        <v>323</v>
      </c>
      <c r="F24" s="19">
        <f t="shared" ref="F24:F25" si="34">E24/$B24</f>
        <v>0.56076388888888884</v>
      </c>
      <c r="G24" s="105">
        <f>'UBS Jardim Japão'!E9</f>
        <v>278</v>
      </c>
      <c r="H24" s="19">
        <f t="shared" ref="H24:L25" si="35">G24/$B24</f>
        <v>0.4826388888888889</v>
      </c>
      <c r="I24" s="77">
        <f t="shared" ref="I24:I25" si="36">SUM(C24,E24,G24)</f>
        <v>845</v>
      </c>
      <c r="J24" s="116">
        <f t="shared" ref="J24:J25" si="37">I24/($B24*3)</f>
        <v>0.48900462962962965</v>
      </c>
      <c r="K24" s="105">
        <f>'UBS Jardim Japão'!F9</f>
        <v>197</v>
      </c>
      <c r="L24" s="19">
        <f t="shared" si="35"/>
        <v>0.3420138888888889</v>
      </c>
      <c r="M24" s="105">
        <f>'UBS Jardim Japão'!G9</f>
        <v>248</v>
      </c>
      <c r="N24" s="19">
        <f t="shared" ref="N24:N25" si="38">M24/$B24</f>
        <v>0.43055555555555558</v>
      </c>
      <c r="O24" s="105">
        <f>'UBS Jardim Japão'!H9</f>
        <v>239</v>
      </c>
      <c r="P24" s="19">
        <f t="shared" ref="P24:P25" si="39">O24/$B24</f>
        <v>0.41493055555555558</v>
      </c>
      <c r="Q24" s="759"/>
      <c r="R24" s="759"/>
    </row>
    <row r="25" spans="1:18" hidden="1" x14ac:dyDescent="0.25">
      <c r="A25" s="228" t="s">
        <v>9</v>
      </c>
      <c r="B25" s="89">
        <f>'UBS Jardim Japão'!B10</f>
        <v>2016</v>
      </c>
      <c r="C25" s="106">
        <f>'UBS Jardim Japão'!C10</f>
        <v>257</v>
      </c>
      <c r="D25" s="117">
        <f t="shared" si="33"/>
        <v>0.12748015873015872</v>
      </c>
      <c r="E25" s="106">
        <f>'UBS Jardim Japão'!D10</f>
        <v>296</v>
      </c>
      <c r="F25" s="117">
        <f t="shared" si="34"/>
        <v>0.14682539682539683</v>
      </c>
      <c r="G25" s="106">
        <f>'UBS Jardim Japão'!E10</f>
        <v>289</v>
      </c>
      <c r="H25" s="117">
        <f t="shared" si="35"/>
        <v>0.14335317460317459</v>
      </c>
      <c r="I25" s="108">
        <f t="shared" si="36"/>
        <v>842</v>
      </c>
      <c r="J25" s="118">
        <f t="shared" si="37"/>
        <v>0.13921957671957672</v>
      </c>
      <c r="K25" s="106">
        <f>'UBS Jardim Japão'!F10</f>
        <v>126</v>
      </c>
      <c r="L25" s="117">
        <f t="shared" si="35"/>
        <v>6.25E-2</v>
      </c>
      <c r="M25" s="106">
        <f>'UBS Jardim Japão'!G10</f>
        <v>299</v>
      </c>
      <c r="N25" s="117">
        <f t="shared" si="38"/>
        <v>0.14831349206349206</v>
      </c>
      <c r="O25" s="106">
        <f>'UBS Jardim Japão'!H10</f>
        <v>281</v>
      </c>
      <c r="P25" s="117">
        <f t="shared" si="39"/>
        <v>0.13938492063492064</v>
      </c>
      <c r="Q25" s="761"/>
      <c r="R25" s="761"/>
    </row>
    <row r="26" spans="1:18" ht="15.75" hidden="1" x14ac:dyDescent="0.25">
      <c r="A26" s="226" t="s">
        <v>282</v>
      </c>
      <c r="B26" s="218"/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</row>
    <row r="27" spans="1:18" ht="36.75" hidden="1" thickBot="1" x14ac:dyDescent="0.3">
      <c r="A27" s="227" t="s">
        <v>14</v>
      </c>
      <c r="B27" s="155" t="s">
        <v>15</v>
      </c>
      <c r="C27" s="221" t="s">
        <v>2</v>
      </c>
      <c r="D27" s="222" t="s">
        <v>1</v>
      </c>
      <c r="E27" s="221" t="s">
        <v>3</v>
      </c>
      <c r="F27" s="222" t="s">
        <v>1</v>
      </c>
      <c r="G27" s="221" t="s">
        <v>4</v>
      </c>
      <c r="H27" s="222" t="s">
        <v>1</v>
      </c>
      <c r="I27" s="100" t="s">
        <v>197</v>
      </c>
      <c r="J27" s="13" t="s">
        <v>196</v>
      </c>
      <c r="K27" s="221" t="s">
        <v>5</v>
      </c>
      <c r="L27" s="222" t="s">
        <v>1</v>
      </c>
      <c r="M27" s="223" t="s">
        <v>194</v>
      </c>
      <c r="N27" s="224" t="s">
        <v>1</v>
      </c>
      <c r="O27" s="223" t="s">
        <v>195</v>
      </c>
      <c r="P27" s="224" t="s">
        <v>1</v>
      </c>
      <c r="Q27" s="760"/>
      <c r="R27" s="760"/>
    </row>
    <row r="28" spans="1:18" hidden="1" x14ac:dyDescent="0.25">
      <c r="A28" s="228" t="s">
        <v>8</v>
      </c>
      <c r="B28" s="87">
        <f>'UBS Vila Ede'!B9</f>
        <v>864</v>
      </c>
      <c r="C28" s="105">
        <f>'UBS Vila Ede'!C9</f>
        <v>427</v>
      </c>
      <c r="D28" s="19">
        <f t="shared" ref="D28:D29" si="40">C28/$B28</f>
        <v>0.49421296296296297</v>
      </c>
      <c r="E28" s="105">
        <f>'UBS Vila Ede'!D9</f>
        <v>511</v>
      </c>
      <c r="F28" s="19">
        <f t="shared" ref="F28:F29" si="41">E28/$B28</f>
        <v>0.59143518518518523</v>
      </c>
      <c r="G28" s="105">
        <f>'UBS Vila Ede'!E9</f>
        <v>406</v>
      </c>
      <c r="H28" s="19">
        <f t="shared" ref="H28:L29" si="42">G28/$B28</f>
        <v>0.46990740740740738</v>
      </c>
      <c r="I28" s="77">
        <f t="shared" ref="I28:I29" si="43">SUM(C28,E28,G28)</f>
        <v>1344</v>
      </c>
      <c r="J28" s="116">
        <f t="shared" ref="J28:J29" si="44">I28/($B28*3)</f>
        <v>0.51851851851851849</v>
      </c>
      <c r="K28" s="105">
        <f>'UBS Vila Ede'!F9</f>
        <v>146</v>
      </c>
      <c r="L28" s="19">
        <f t="shared" si="42"/>
        <v>0.16898148148148148</v>
      </c>
      <c r="M28" s="105">
        <f>'UBS Vila Ede'!G9</f>
        <v>165</v>
      </c>
      <c r="N28" s="19">
        <f t="shared" ref="N28:N29" si="45">M28/$B28</f>
        <v>0.19097222222222221</v>
      </c>
      <c r="O28" s="105">
        <f>'UBS Vila Ede'!H9</f>
        <v>296</v>
      </c>
      <c r="P28" s="19">
        <f t="shared" ref="P28:P29" si="46">O28/$B28</f>
        <v>0.34259259259259262</v>
      </c>
      <c r="Q28" s="759"/>
      <c r="R28" s="759"/>
    </row>
    <row r="29" spans="1:18" hidden="1" x14ac:dyDescent="0.25">
      <c r="A29" s="228" t="s">
        <v>9</v>
      </c>
      <c r="B29" s="89">
        <f>'UBS Vila Ede'!B10</f>
        <v>3024</v>
      </c>
      <c r="C29" s="106">
        <f>'UBS Vila Ede'!C10</f>
        <v>722</v>
      </c>
      <c r="D29" s="117">
        <f t="shared" si="40"/>
        <v>0.23875661375661375</v>
      </c>
      <c r="E29" s="106">
        <f>'UBS Vila Ede'!D10</f>
        <v>758</v>
      </c>
      <c r="F29" s="117">
        <f t="shared" si="41"/>
        <v>0.25066137566137564</v>
      </c>
      <c r="G29" s="106">
        <f>'UBS Vila Ede'!E10</f>
        <v>688</v>
      </c>
      <c r="H29" s="117">
        <f t="shared" si="42"/>
        <v>0.2275132275132275</v>
      </c>
      <c r="I29" s="108">
        <f t="shared" si="43"/>
        <v>2168</v>
      </c>
      <c r="J29" s="118">
        <f t="shared" si="44"/>
        <v>0.23897707231040563</v>
      </c>
      <c r="K29" s="106">
        <f>'UBS Vila Ede'!F10</f>
        <v>129</v>
      </c>
      <c r="L29" s="117">
        <f t="shared" si="42"/>
        <v>4.265873015873016E-2</v>
      </c>
      <c r="M29" s="106">
        <f>'UBS Vila Ede'!G10</f>
        <v>180</v>
      </c>
      <c r="N29" s="117">
        <f t="shared" si="45"/>
        <v>5.9523809523809521E-2</v>
      </c>
      <c r="O29" s="106">
        <f>'UBS Vila Ede'!H10</f>
        <v>310</v>
      </c>
      <c r="P29" s="117">
        <f t="shared" si="46"/>
        <v>0.10251322751322751</v>
      </c>
      <c r="Q29" s="761"/>
      <c r="R29" s="761"/>
    </row>
    <row r="30" spans="1:18" ht="15.75" hidden="1" x14ac:dyDescent="0.25">
      <c r="A30" s="226" t="s">
        <v>284</v>
      </c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  <c r="R30" s="218"/>
    </row>
    <row r="31" spans="1:18" hidden="1" x14ac:dyDescent="0.25">
      <c r="A31" s="228" t="s">
        <v>8</v>
      </c>
      <c r="B31" s="87">
        <f>'UBS Vila Leonor'!B9</f>
        <v>576</v>
      </c>
      <c r="C31" s="105">
        <f>'UBS Vila Leonor'!C9</f>
        <v>327</v>
      </c>
      <c r="D31" s="19">
        <f t="shared" ref="D31:D32" si="47">C31/$B31</f>
        <v>0.56770833333333337</v>
      </c>
      <c r="E31" s="105">
        <f>'UBS Vila Leonor'!D9</f>
        <v>381</v>
      </c>
      <c r="F31" s="19">
        <f t="shared" ref="F31:F32" si="48">E31/$B31</f>
        <v>0.66145833333333337</v>
      </c>
      <c r="G31" s="105">
        <f>'UBS Vila Leonor'!E9</f>
        <v>417</v>
      </c>
      <c r="H31" s="19">
        <f t="shared" ref="H31:L32" si="49">G31/$B31</f>
        <v>0.72395833333333337</v>
      </c>
      <c r="I31" s="77">
        <f t="shared" ref="I31:I32" si="50">SUM(C31,E31,G31)</f>
        <v>1125</v>
      </c>
      <c r="J31" s="116">
        <f t="shared" ref="J31:J32" si="51">I31/($B31*3)</f>
        <v>0.65104166666666663</v>
      </c>
      <c r="K31" s="105">
        <f>'UBS Vila Leonor'!F9</f>
        <v>156</v>
      </c>
      <c r="L31" s="19">
        <f t="shared" si="49"/>
        <v>0.27083333333333331</v>
      </c>
      <c r="M31" s="105">
        <f>'UBS Vila Leonor'!G9</f>
        <v>179</v>
      </c>
      <c r="N31" s="19">
        <f t="shared" ref="N31:N32" si="52">M31/$B31</f>
        <v>0.3107638888888889</v>
      </c>
      <c r="O31" s="105">
        <f>'UBS Vila Leonor'!H9</f>
        <v>221</v>
      </c>
      <c r="P31" s="19">
        <f t="shared" ref="P31:P32" si="53">O31/$B31</f>
        <v>0.38368055555555558</v>
      </c>
      <c r="Q31" s="759"/>
      <c r="R31" s="759"/>
    </row>
    <row r="32" spans="1:18" hidden="1" x14ac:dyDescent="0.25">
      <c r="A32" s="228" t="s">
        <v>9</v>
      </c>
      <c r="B32" s="89">
        <f>'UBS Vila Leonor'!B10</f>
        <v>2016</v>
      </c>
      <c r="C32" s="106">
        <f>'UBS Vila Leonor'!C10</f>
        <v>816</v>
      </c>
      <c r="D32" s="117">
        <f t="shared" si="47"/>
        <v>0.40476190476190477</v>
      </c>
      <c r="E32" s="106">
        <f>'UBS Vila Leonor'!D10</f>
        <v>970</v>
      </c>
      <c r="F32" s="117">
        <f t="shared" si="48"/>
        <v>0.48115079365079366</v>
      </c>
      <c r="G32" s="106">
        <f>'UBS Vila Leonor'!E10</f>
        <v>1079</v>
      </c>
      <c r="H32" s="117">
        <f t="shared" si="49"/>
        <v>0.53521825396825395</v>
      </c>
      <c r="I32" s="108">
        <f t="shared" si="50"/>
        <v>2865</v>
      </c>
      <c r="J32" s="118">
        <f t="shared" si="51"/>
        <v>0.47371031746031744</v>
      </c>
      <c r="K32" s="106">
        <f>'UBS Vila Leonor'!F10</f>
        <v>234</v>
      </c>
      <c r="L32" s="117">
        <f t="shared" si="49"/>
        <v>0.11607142857142858</v>
      </c>
      <c r="M32" s="106">
        <f>'UBS Vila Leonor'!G10</f>
        <v>283</v>
      </c>
      <c r="N32" s="117">
        <f t="shared" si="52"/>
        <v>0.14037698412698413</v>
      </c>
      <c r="O32" s="106">
        <f>'UBS Vila Leonor'!H10</f>
        <v>354</v>
      </c>
      <c r="P32" s="117">
        <f t="shared" si="53"/>
        <v>0.17559523809523808</v>
      </c>
      <c r="Q32" s="761"/>
      <c r="R32" s="761"/>
    </row>
    <row r="33" spans="1:26" ht="15.75" hidden="1" x14ac:dyDescent="0.25">
      <c r="A33" s="226" t="s">
        <v>286</v>
      </c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</row>
    <row r="34" spans="1:26" hidden="1" x14ac:dyDescent="0.25">
      <c r="A34" s="228" t="s">
        <v>8</v>
      </c>
      <c r="B34" s="87">
        <f>'UBS Vila Sabrina'!B9</f>
        <v>528</v>
      </c>
      <c r="C34" s="105">
        <f>'UBS Vila Sabrina'!C9</f>
        <v>308</v>
      </c>
      <c r="D34" s="19">
        <f t="shared" ref="D34:D35" si="54">C34/$B34</f>
        <v>0.58333333333333337</v>
      </c>
      <c r="E34" s="105">
        <f>'UBS Vila Sabrina'!D9</f>
        <v>170</v>
      </c>
      <c r="F34" s="19">
        <f t="shared" ref="F34:F35" si="55">E34/$B34</f>
        <v>0.32196969696969696</v>
      </c>
      <c r="G34" s="105">
        <f>'UBS Vila Sabrina'!E9</f>
        <v>3</v>
      </c>
      <c r="H34" s="19">
        <f t="shared" ref="H34:L35" si="56">G34/$B34</f>
        <v>5.681818181818182E-3</v>
      </c>
      <c r="I34" s="77">
        <f t="shared" ref="I34:I35" si="57">SUM(C34,E34,G34)</f>
        <v>481</v>
      </c>
      <c r="J34" s="116">
        <f t="shared" ref="J34:J35" si="58">I34/($B34*3)</f>
        <v>0.30366161616161619</v>
      </c>
      <c r="K34" s="105">
        <f>'UBS Vila Sabrina'!F9</f>
        <v>6</v>
      </c>
      <c r="L34" s="19">
        <f t="shared" si="56"/>
        <v>1.1363636363636364E-2</v>
      </c>
      <c r="M34" s="105">
        <f>'UBS Vila Sabrina'!G9</f>
        <v>1</v>
      </c>
      <c r="N34" s="19">
        <f t="shared" ref="N34:N35" si="59">M34/$B34</f>
        <v>1.893939393939394E-3</v>
      </c>
      <c r="O34" s="105">
        <f>'UBS Vila Sabrina'!H9</f>
        <v>191</v>
      </c>
      <c r="P34" s="19">
        <f t="shared" ref="P34:P35" si="60">O34/$B34</f>
        <v>0.36174242424242425</v>
      </c>
      <c r="Q34" s="759"/>
      <c r="R34" s="759"/>
    </row>
    <row r="35" spans="1:26" hidden="1" x14ac:dyDescent="0.25">
      <c r="A35" s="228" t="s">
        <v>9</v>
      </c>
      <c r="B35" s="89">
        <f>'UBS Vila Sabrina'!B10</f>
        <v>1608</v>
      </c>
      <c r="C35" s="106">
        <f>'UBS Vila Sabrina'!C10</f>
        <v>615</v>
      </c>
      <c r="D35" s="117">
        <f t="shared" si="54"/>
        <v>0.3824626865671642</v>
      </c>
      <c r="E35" s="106">
        <f>'UBS Vila Sabrina'!D10</f>
        <v>370</v>
      </c>
      <c r="F35" s="117">
        <f t="shared" si="55"/>
        <v>0.2300995024875622</v>
      </c>
      <c r="G35" s="106">
        <f>'UBS Vila Sabrina'!E10</f>
        <v>0</v>
      </c>
      <c r="H35" s="117">
        <f t="shared" si="56"/>
        <v>0</v>
      </c>
      <c r="I35" s="108">
        <f t="shared" si="57"/>
        <v>985</v>
      </c>
      <c r="J35" s="118">
        <f t="shared" si="58"/>
        <v>0.20418739635157546</v>
      </c>
      <c r="K35" s="106">
        <f>'UBS Vila Sabrina'!F10</f>
        <v>2</v>
      </c>
      <c r="L35" s="117">
        <f t="shared" si="56"/>
        <v>1.2437810945273632E-3</v>
      </c>
      <c r="M35" s="106">
        <f>'UBS Vila Sabrina'!G10</f>
        <v>0</v>
      </c>
      <c r="N35" s="117">
        <f t="shared" si="59"/>
        <v>0</v>
      </c>
      <c r="O35" s="106">
        <f>'UBS Vila Sabrina'!H10</f>
        <v>0</v>
      </c>
      <c r="P35" s="117">
        <f t="shared" si="60"/>
        <v>0</v>
      </c>
      <c r="Q35" s="761"/>
      <c r="R35" s="761"/>
    </row>
    <row r="36" spans="1:26" ht="15.75" hidden="1" x14ac:dyDescent="0.25">
      <c r="A36" s="226" t="s">
        <v>288</v>
      </c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</row>
    <row r="37" spans="1:26" hidden="1" x14ac:dyDescent="0.25">
      <c r="A37" s="228" t="s">
        <v>8</v>
      </c>
      <c r="B37" s="87">
        <f>'UBS Carandiru'!B9</f>
        <v>864</v>
      </c>
      <c r="C37" s="105">
        <f>'UBS Carandiru'!C9</f>
        <v>528</v>
      </c>
      <c r="D37" s="19">
        <f t="shared" ref="D37:D38" si="61">C37/$B37</f>
        <v>0.61111111111111116</v>
      </c>
      <c r="E37" s="105">
        <f>'UBS Carandiru'!D9</f>
        <v>671</v>
      </c>
      <c r="F37" s="19">
        <f t="shared" ref="F37:F38" si="62">E37/$B37</f>
        <v>0.77662037037037035</v>
      </c>
      <c r="G37" s="105">
        <f>'UBS Carandiru'!E9</f>
        <v>615</v>
      </c>
      <c r="H37" s="19">
        <f t="shared" ref="H37:L38" si="63">G37/$B37</f>
        <v>0.71180555555555558</v>
      </c>
      <c r="I37" s="77">
        <f t="shared" ref="I37:I38" si="64">SUM(C37,E37,G37)</f>
        <v>1814</v>
      </c>
      <c r="J37" s="116">
        <f t="shared" ref="J37:J38" si="65">I37/($B37*3)</f>
        <v>0.69984567901234573</v>
      </c>
      <c r="K37" s="105">
        <f>'UBS Carandiru'!F9</f>
        <v>216</v>
      </c>
      <c r="L37" s="19">
        <f t="shared" si="63"/>
        <v>0.25</v>
      </c>
      <c r="M37" s="105">
        <f>'UBS Carandiru'!G9</f>
        <v>268</v>
      </c>
      <c r="N37" s="19">
        <f t="shared" ref="N37:N38" si="66">M37/$B37</f>
        <v>0.31018518518518517</v>
      </c>
      <c r="O37" s="105">
        <f>'UBS Carandiru'!H9</f>
        <v>283</v>
      </c>
      <c r="P37" s="19">
        <f t="shared" ref="P37:P38" si="67">O37/$B37</f>
        <v>0.32754629629629628</v>
      </c>
      <c r="Q37" s="759"/>
      <c r="R37" s="759"/>
    </row>
    <row r="38" spans="1:26" hidden="1" x14ac:dyDescent="0.25">
      <c r="A38" s="228" t="s">
        <v>9</v>
      </c>
      <c r="B38" s="89">
        <f>'UBS Carandiru'!B10</f>
        <v>3024</v>
      </c>
      <c r="C38" s="106">
        <f>'UBS Carandiru'!C10</f>
        <v>1223</v>
      </c>
      <c r="D38" s="117">
        <f t="shared" si="61"/>
        <v>0.40443121693121692</v>
      </c>
      <c r="E38" s="106">
        <f>'UBS Carandiru'!D10</f>
        <v>1593</v>
      </c>
      <c r="F38" s="117">
        <f t="shared" si="62"/>
        <v>0.5267857142857143</v>
      </c>
      <c r="G38" s="106">
        <f>'UBS Carandiru'!E10</f>
        <v>1073</v>
      </c>
      <c r="H38" s="117">
        <f t="shared" si="63"/>
        <v>0.35482804232804233</v>
      </c>
      <c r="I38" s="108">
        <f t="shared" si="64"/>
        <v>3889</v>
      </c>
      <c r="J38" s="118">
        <f t="shared" si="65"/>
        <v>0.42868165784832452</v>
      </c>
      <c r="K38" s="106">
        <f>'UBS Carandiru'!F10</f>
        <v>201</v>
      </c>
      <c r="L38" s="117">
        <f t="shared" si="63"/>
        <v>6.6468253968253968E-2</v>
      </c>
      <c r="M38" s="106">
        <f>'UBS Carandiru'!G10</f>
        <v>206</v>
      </c>
      <c r="N38" s="117">
        <f t="shared" si="66"/>
        <v>6.8121693121693125E-2</v>
      </c>
      <c r="O38" s="106">
        <f>'UBS Carandiru'!H10</f>
        <v>332</v>
      </c>
      <c r="P38" s="117">
        <f t="shared" si="67"/>
        <v>0.10978835978835978</v>
      </c>
      <c r="Q38" s="761"/>
      <c r="R38" s="761"/>
    </row>
    <row r="39" spans="1:26" ht="15.75" hidden="1" x14ac:dyDescent="0.25">
      <c r="A39" s="226" t="s">
        <v>296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  <c r="R39" s="218"/>
    </row>
    <row r="40" spans="1:26" hidden="1" x14ac:dyDescent="0.25">
      <c r="A40" s="228" t="s">
        <v>8</v>
      </c>
      <c r="B40" s="87">
        <f>'UBS Vila Maria P Gnecco'!B9</f>
        <v>576</v>
      </c>
      <c r="C40" s="105">
        <f>'UBS Vila Maria P Gnecco'!C9</f>
        <v>333</v>
      </c>
      <c r="D40" s="19">
        <f t="shared" ref="D40:D41" si="68">C40/$B40</f>
        <v>0.578125</v>
      </c>
      <c r="E40" s="105">
        <f>'UBS Vila Maria P Gnecco'!D9</f>
        <v>363</v>
      </c>
      <c r="F40" s="19">
        <f t="shared" ref="F40:F41" si="69">E40/$B40</f>
        <v>0.63020833333333337</v>
      </c>
      <c r="G40" s="105">
        <f>'UBS Vila Maria P Gnecco'!E9</f>
        <v>337</v>
      </c>
      <c r="H40" s="19">
        <f t="shared" ref="H40:L41" si="70">G40/$B40</f>
        <v>0.58506944444444442</v>
      </c>
      <c r="I40" s="77">
        <f t="shared" ref="I40:I41" si="71">SUM(C40,E40,G40)</f>
        <v>1033</v>
      </c>
      <c r="J40" s="116">
        <f t="shared" ref="J40:J41" si="72">I40/($B40*3)</f>
        <v>0.59780092592592593</v>
      </c>
      <c r="K40" s="105">
        <f>'UBS Vila Maria P Gnecco'!F9</f>
        <v>74</v>
      </c>
      <c r="L40" s="19">
        <f t="shared" si="70"/>
        <v>0.12847222222222221</v>
      </c>
      <c r="M40" s="105">
        <f>'UBS Vila Maria P Gnecco'!G9</f>
        <v>60</v>
      </c>
      <c r="N40" s="19">
        <f t="shared" ref="N40:N41" si="73">M40/$B40</f>
        <v>0.10416666666666667</v>
      </c>
      <c r="O40" s="105">
        <f>'UBS Vila Maria P Gnecco'!H9</f>
        <v>37</v>
      </c>
      <c r="P40" s="19">
        <f t="shared" ref="P40:P41" si="74">O40/$B40</f>
        <v>6.4236111111111105E-2</v>
      </c>
      <c r="Q40" s="759"/>
      <c r="R40" s="759"/>
    </row>
    <row r="41" spans="1:26" hidden="1" x14ac:dyDescent="0.25">
      <c r="A41" s="228" t="s">
        <v>9</v>
      </c>
      <c r="B41" s="89">
        <f>'UBS Vila Maria P Gnecco'!B10</f>
        <v>2016</v>
      </c>
      <c r="C41" s="106">
        <f>'UBS Vila Maria P Gnecco'!C10</f>
        <v>615</v>
      </c>
      <c r="D41" s="117">
        <f t="shared" si="68"/>
        <v>0.30505952380952384</v>
      </c>
      <c r="E41" s="106">
        <f>'UBS Vila Maria P Gnecco'!D10</f>
        <v>686</v>
      </c>
      <c r="F41" s="117">
        <f t="shared" si="69"/>
        <v>0.34027777777777779</v>
      </c>
      <c r="G41" s="106">
        <f>'UBS Vila Maria P Gnecco'!E10</f>
        <v>541</v>
      </c>
      <c r="H41" s="117">
        <f t="shared" si="70"/>
        <v>0.26835317460317459</v>
      </c>
      <c r="I41" s="108">
        <f t="shared" si="71"/>
        <v>1842</v>
      </c>
      <c r="J41" s="118">
        <f t="shared" si="72"/>
        <v>0.30456349206349204</v>
      </c>
      <c r="K41" s="106">
        <f>'UBS Vila Maria P Gnecco'!F10</f>
        <v>54</v>
      </c>
      <c r="L41" s="117">
        <f t="shared" si="70"/>
        <v>2.6785714285714284E-2</v>
      </c>
      <c r="M41" s="106">
        <f>'UBS Vila Maria P Gnecco'!G10</f>
        <v>25</v>
      </c>
      <c r="N41" s="117">
        <f t="shared" si="73"/>
        <v>1.240079365079365E-2</v>
      </c>
      <c r="O41" s="106">
        <f>'UBS Vila Maria P Gnecco'!H10</f>
        <v>3</v>
      </c>
      <c r="P41" s="117">
        <f t="shared" si="74"/>
        <v>1.488095238095238E-3</v>
      </c>
      <c r="Q41" s="761"/>
      <c r="R41" s="761"/>
    </row>
    <row r="42" spans="1:26" hidden="1" x14ac:dyDescent="0.25"/>
    <row r="43" spans="1:26" hidden="1" x14ac:dyDescent="0.25"/>
    <row r="44" spans="1:26" ht="15.75" x14ac:dyDescent="0.25">
      <c r="A44" s="1301" t="s">
        <v>207</v>
      </c>
      <c r="B44" s="1241"/>
      <c r="C44" s="1241"/>
      <c r="D44" s="1241"/>
      <c r="E44" s="1241"/>
      <c r="F44" s="1241"/>
      <c r="G44" s="1241"/>
      <c r="H44" s="1241"/>
      <c r="I44" s="1241"/>
      <c r="J44" s="1241"/>
      <c r="K44" s="1241"/>
      <c r="L44" s="1241"/>
      <c r="M44" s="1241"/>
      <c r="N44" s="1241"/>
      <c r="O44" s="1241"/>
      <c r="P44" s="1241"/>
      <c r="Q44" s="1241"/>
      <c r="R44" s="1241"/>
      <c r="S44" s="1241"/>
      <c r="T44" s="1241"/>
      <c r="U44" s="1241"/>
      <c r="V44" s="1241"/>
      <c r="W44" s="1241"/>
      <c r="X44" s="1241"/>
      <c r="Y44" s="1241"/>
      <c r="Z44" s="1241"/>
    </row>
    <row r="45" spans="1:26" ht="24.75" thickBot="1" x14ac:dyDescent="0.3">
      <c r="A45" s="234" t="s">
        <v>14</v>
      </c>
      <c r="B45" s="155" t="s">
        <v>15</v>
      </c>
      <c r="C45" s="221" t="str">
        <f>'Pque N Mundo I'!C8</f>
        <v>Real.</v>
      </c>
      <c r="D45" s="222" t="e">
        <f>'Pque N Mundo I'!#REF!</f>
        <v>#REF!</v>
      </c>
      <c r="E45" s="221" t="str">
        <f>'Pque N Mundo I'!D8</f>
        <v>Real.</v>
      </c>
      <c r="F45" s="222" t="e">
        <f>'Pque N Mundo I'!#REF!</f>
        <v>#REF!</v>
      </c>
      <c r="G45" s="221" t="str">
        <f>'Pque N Mundo I'!E8</f>
        <v>Real.</v>
      </c>
      <c r="H45" s="222" t="e">
        <f>'Pque N Mundo I'!#REF!</f>
        <v>#REF!</v>
      </c>
      <c r="I45" s="100" t="e">
        <f>'Pque N Mundo I'!#REF!</f>
        <v>#REF!</v>
      </c>
      <c r="J45" s="13" t="e">
        <f>'Pque N Mundo I'!#REF!</f>
        <v>#REF!</v>
      </c>
      <c r="K45" s="221" t="str">
        <f>'Pque N Mundo I'!F8</f>
        <v>Real.</v>
      </c>
      <c r="L45" s="222" t="e">
        <f>'Pque N Mundo I'!#REF!</f>
        <v>#REF!</v>
      </c>
      <c r="M45" s="223" t="str">
        <f>'Pque N Mundo I'!G8</f>
        <v>Real.</v>
      </c>
      <c r="N45" s="224" t="e">
        <f>'Pque N Mundo I'!#REF!</f>
        <v>#REF!</v>
      </c>
      <c r="O45" s="223" t="str">
        <f>'Pque N Mundo I'!H8</f>
        <v>Real.</v>
      </c>
      <c r="P45" s="224" t="e">
        <f>'Pque N Mundo I'!#REF!</f>
        <v>#REF!</v>
      </c>
      <c r="Q45" s="100" t="e">
        <f>'Pque N Mundo I'!#REF!</f>
        <v>#REF!</v>
      </c>
      <c r="R45" s="13" t="e">
        <f>'Pque N Mundo I'!#REF!</f>
        <v>#REF!</v>
      </c>
      <c r="S45" s="221" t="str">
        <f>'Pque N Mundo I'!I8</f>
        <v>Real.</v>
      </c>
      <c r="T45" s="222" t="e">
        <f>'Pque N Mundo I'!#REF!</f>
        <v>#REF!</v>
      </c>
      <c r="U45" s="223" t="str">
        <f>'Pque N Mundo I'!J8</f>
        <v>Real.</v>
      </c>
      <c r="V45" s="224" t="e">
        <f>'Pque N Mundo I'!#REF!</f>
        <v>#REF!</v>
      </c>
      <c r="W45" s="223" t="str">
        <f>'Pque N Mundo I'!K8</f>
        <v>Real.</v>
      </c>
      <c r="X45" s="224" t="e">
        <f>'Pque N Mundo I'!#REF!</f>
        <v>#REF!</v>
      </c>
      <c r="Y45" s="100" t="e">
        <f>'Pque N Mundo I'!#REF!</f>
        <v>#REF!</v>
      </c>
      <c r="Z45" s="13" t="e">
        <f>'Pque N Mundo I'!#REF!</f>
        <v>#REF!</v>
      </c>
    </row>
    <row r="46" spans="1:26" ht="15.75" thickTop="1" x14ac:dyDescent="0.25">
      <c r="A46" s="235" t="s">
        <v>208</v>
      </c>
      <c r="B46" s="233">
        <f>B6</f>
        <v>288</v>
      </c>
      <c r="C46" s="105">
        <f>C6</f>
        <v>159</v>
      </c>
      <c r="D46" s="19">
        <f>C46/$B46</f>
        <v>0.55208333333333337</v>
      </c>
      <c r="E46" s="105">
        <f>E6</f>
        <v>239</v>
      </c>
      <c r="F46" s="19">
        <f>E46/$B46</f>
        <v>0.82986111111111116</v>
      </c>
      <c r="G46" s="105">
        <f>G6</f>
        <v>243</v>
      </c>
      <c r="H46" s="19">
        <f>G46/$B46</f>
        <v>0.84375</v>
      </c>
      <c r="I46" s="241">
        <f>SUM(C46,E46,G46)</f>
        <v>641</v>
      </c>
      <c r="J46" s="116">
        <f>I46/($B46*3)</f>
        <v>0.74189814814814814</v>
      </c>
      <c r="K46" s="105">
        <f>K6</f>
        <v>59</v>
      </c>
      <c r="L46" s="19">
        <f>K46/$B46</f>
        <v>0.2048611111111111</v>
      </c>
      <c r="M46" s="105">
        <f>M6</f>
        <v>56</v>
      </c>
      <c r="N46" s="19">
        <f>M46/$B46</f>
        <v>0.19444444444444445</v>
      </c>
      <c r="O46" s="105">
        <f>O6</f>
        <v>60</v>
      </c>
      <c r="P46" s="19">
        <f>O46/$B46</f>
        <v>0.20833333333333334</v>
      </c>
      <c r="Q46" s="241">
        <f t="shared" ref="Q46:Q57" si="75">SUM(K46,M46,O46)</f>
        <v>175</v>
      </c>
      <c r="R46" s="116">
        <f t="shared" ref="R46:R58" si="76">Q46/($B46*3)</f>
        <v>0.20254629629629631</v>
      </c>
      <c r="S46" s="105">
        <f>S6</f>
        <v>0</v>
      </c>
      <c r="T46" s="19">
        <f>S46/$B46</f>
        <v>0</v>
      </c>
      <c r="U46" s="105">
        <f>U6</f>
        <v>0</v>
      </c>
      <c r="V46" s="19">
        <f>U46/$B46</f>
        <v>0</v>
      </c>
      <c r="W46" s="105">
        <f>W6</f>
        <v>0</v>
      </c>
      <c r="X46" s="19">
        <f>W46/$B46</f>
        <v>0</v>
      </c>
      <c r="Y46" s="241">
        <f t="shared" ref="Y46:Y57" si="77">SUM(S46,U46,W46)</f>
        <v>0</v>
      </c>
      <c r="Z46" s="116">
        <f t="shared" ref="Z46:Z58" si="78">Y46/($B46*3)</f>
        <v>0</v>
      </c>
    </row>
    <row r="47" spans="1:26" x14ac:dyDescent="0.25">
      <c r="A47" s="235" t="s">
        <v>218</v>
      </c>
      <c r="B47" s="233">
        <f>B11</f>
        <v>192</v>
      </c>
      <c r="C47" s="105">
        <f>C11</f>
        <v>76</v>
      </c>
      <c r="D47" s="19">
        <f t="shared" ref="D47:D58" si="79">C47/$B47</f>
        <v>0.39583333333333331</v>
      </c>
      <c r="E47" s="105">
        <f>E11</f>
        <v>146</v>
      </c>
      <c r="F47" s="19">
        <f t="shared" ref="F47:F58" si="80">E47/$B47</f>
        <v>0.76041666666666663</v>
      </c>
      <c r="G47" s="105">
        <f>G11</f>
        <v>126</v>
      </c>
      <c r="H47" s="19">
        <f t="shared" ref="H47:H58" si="81">G47/$B47</f>
        <v>0.65625</v>
      </c>
      <c r="I47" s="241">
        <f t="shared" ref="I47:I57" si="82">SUM(C47,E47,G47)</f>
        <v>348</v>
      </c>
      <c r="J47" s="116">
        <f t="shared" ref="J47:J57" si="83">I47/($B47*3)</f>
        <v>0.60416666666666663</v>
      </c>
      <c r="K47" s="105">
        <f>K11</f>
        <v>79</v>
      </c>
      <c r="L47" s="19">
        <f t="shared" ref="L47:L58" si="84">K47/$B47</f>
        <v>0.41145833333333331</v>
      </c>
      <c r="M47" s="105">
        <f>M11</f>
        <v>92</v>
      </c>
      <c r="N47" s="19">
        <f t="shared" ref="N47:N58" si="85">M47/$B47</f>
        <v>0.47916666666666669</v>
      </c>
      <c r="O47" s="105">
        <f>O11</f>
        <v>90</v>
      </c>
      <c r="P47" s="19">
        <f t="shared" ref="P47:P58" si="86">O47/$B47</f>
        <v>0.46875</v>
      </c>
      <c r="Q47" s="241">
        <f t="shared" si="75"/>
        <v>261</v>
      </c>
      <c r="R47" s="116">
        <f t="shared" si="76"/>
        <v>0.453125</v>
      </c>
      <c r="S47" s="105">
        <f>S11</f>
        <v>0</v>
      </c>
      <c r="T47" s="19">
        <f t="shared" ref="T47:T58" si="87">S47/$B47</f>
        <v>0</v>
      </c>
      <c r="U47" s="105">
        <f>U11</f>
        <v>0</v>
      </c>
      <c r="V47" s="19">
        <f t="shared" ref="V47:V58" si="88">U47/$B47</f>
        <v>0</v>
      </c>
      <c r="W47" s="105">
        <f>W11</f>
        <v>0</v>
      </c>
      <c r="X47" s="19">
        <f t="shared" ref="X47:X58" si="89">W47/$B47</f>
        <v>0</v>
      </c>
      <c r="Y47" s="241">
        <f t="shared" si="77"/>
        <v>0</v>
      </c>
      <c r="Z47" s="116">
        <f t="shared" si="78"/>
        <v>0</v>
      </c>
    </row>
    <row r="48" spans="1:26" x14ac:dyDescent="0.25">
      <c r="A48" s="235" t="s">
        <v>219</v>
      </c>
      <c r="B48" s="233">
        <f>B9</f>
        <v>384</v>
      </c>
      <c r="C48" s="105">
        <f>C9</f>
        <v>274</v>
      </c>
      <c r="D48" s="19">
        <f t="shared" ref="D48" si="90">C48/$B48</f>
        <v>0.71354166666666663</v>
      </c>
      <c r="E48" s="105">
        <f>E9</f>
        <v>284</v>
      </c>
      <c r="F48" s="19">
        <f t="shared" ref="F48" si="91">E48/$B48</f>
        <v>0.73958333333333337</v>
      </c>
      <c r="G48" s="105">
        <f>G9</f>
        <v>252</v>
      </c>
      <c r="H48" s="19">
        <f t="shared" ref="H48" si="92">G48/$B48</f>
        <v>0.65625</v>
      </c>
      <c r="I48" s="241">
        <f t="shared" si="82"/>
        <v>810</v>
      </c>
      <c r="J48" s="116">
        <f t="shared" si="83"/>
        <v>0.703125</v>
      </c>
      <c r="K48" s="105">
        <f>K9</f>
        <v>157</v>
      </c>
      <c r="L48" s="19">
        <f t="shared" ref="L48" si="93">K48/$B48</f>
        <v>0.40885416666666669</v>
      </c>
      <c r="M48" s="105">
        <f>M9</f>
        <v>161</v>
      </c>
      <c r="N48" s="19">
        <f t="shared" ref="N48" si="94">M48/$B48</f>
        <v>0.41927083333333331</v>
      </c>
      <c r="O48" s="105">
        <f>O9</f>
        <v>210</v>
      </c>
      <c r="P48" s="19">
        <f t="shared" ref="P48" si="95">O48/$B48</f>
        <v>0.546875</v>
      </c>
      <c r="Q48" s="241">
        <f t="shared" si="75"/>
        <v>528</v>
      </c>
      <c r="R48" s="116">
        <f t="shared" si="76"/>
        <v>0.45833333333333331</v>
      </c>
      <c r="S48" s="105">
        <f>S9</f>
        <v>0</v>
      </c>
      <c r="T48" s="19">
        <f t="shared" si="87"/>
        <v>0</v>
      </c>
      <c r="U48" s="105">
        <f>U9</f>
        <v>0</v>
      </c>
      <c r="V48" s="19">
        <f t="shared" si="88"/>
        <v>0</v>
      </c>
      <c r="W48" s="105">
        <f>W9</f>
        <v>0</v>
      </c>
      <c r="X48" s="19">
        <f t="shared" si="89"/>
        <v>0</v>
      </c>
      <c r="Y48" s="241">
        <f t="shared" si="77"/>
        <v>0</v>
      </c>
      <c r="Z48" s="116">
        <f t="shared" si="78"/>
        <v>0</v>
      </c>
    </row>
    <row r="49" spans="1:26" x14ac:dyDescent="0.25">
      <c r="A49" s="235" t="s">
        <v>209</v>
      </c>
      <c r="B49" s="233">
        <f>B14</f>
        <v>384</v>
      </c>
      <c r="C49" s="105">
        <f>C14</f>
        <v>264</v>
      </c>
      <c r="D49" s="19">
        <f t="shared" si="79"/>
        <v>0.6875</v>
      </c>
      <c r="E49" s="105">
        <f>E14</f>
        <v>302</v>
      </c>
      <c r="F49" s="19">
        <f t="shared" si="80"/>
        <v>0.78645833333333337</v>
      </c>
      <c r="G49" s="105">
        <f>G14</f>
        <v>347</v>
      </c>
      <c r="H49" s="19">
        <f t="shared" si="81"/>
        <v>0.90364583333333337</v>
      </c>
      <c r="I49" s="241">
        <f t="shared" si="82"/>
        <v>913</v>
      </c>
      <c r="J49" s="116">
        <f t="shared" si="83"/>
        <v>0.79253472222222221</v>
      </c>
      <c r="K49" s="105">
        <f>K14</f>
        <v>197</v>
      </c>
      <c r="L49" s="19">
        <f t="shared" si="84"/>
        <v>0.51302083333333337</v>
      </c>
      <c r="M49" s="105">
        <f>M14</f>
        <v>183</v>
      </c>
      <c r="N49" s="19">
        <f t="shared" si="85"/>
        <v>0.4765625</v>
      </c>
      <c r="O49" s="105">
        <f>O14</f>
        <v>182</v>
      </c>
      <c r="P49" s="19">
        <f t="shared" si="86"/>
        <v>0.47395833333333331</v>
      </c>
      <c r="Q49" s="241">
        <f t="shared" si="75"/>
        <v>562</v>
      </c>
      <c r="R49" s="116">
        <f t="shared" si="76"/>
        <v>0.48784722222222221</v>
      </c>
      <c r="S49" s="105">
        <f>S14</f>
        <v>0</v>
      </c>
      <c r="T49" s="19">
        <f t="shared" si="87"/>
        <v>0</v>
      </c>
      <c r="U49" s="105">
        <f>U14</f>
        <v>0</v>
      </c>
      <c r="V49" s="19">
        <f t="shared" si="88"/>
        <v>0</v>
      </c>
      <c r="W49" s="105">
        <f>W14</f>
        <v>0</v>
      </c>
      <c r="X49" s="19">
        <f t="shared" si="89"/>
        <v>0</v>
      </c>
      <c r="Y49" s="241">
        <f t="shared" si="77"/>
        <v>0</v>
      </c>
      <c r="Z49" s="116">
        <f t="shared" si="78"/>
        <v>0</v>
      </c>
    </row>
    <row r="50" spans="1:26" x14ac:dyDescent="0.25">
      <c r="A50" s="235" t="s">
        <v>210</v>
      </c>
      <c r="B50" s="233">
        <f>B18</f>
        <v>576</v>
      </c>
      <c r="C50" s="105">
        <f>C18</f>
        <v>438</v>
      </c>
      <c r="D50" s="19">
        <f t="shared" si="79"/>
        <v>0.76041666666666663</v>
      </c>
      <c r="E50" s="105">
        <f>E18</f>
        <v>387</v>
      </c>
      <c r="F50" s="19">
        <f t="shared" si="80"/>
        <v>0.671875</v>
      </c>
      <c r="G50" s="105">
        <f>G18</f>
        <v>351</v>
      </c>
      <c r="H50" s="19">
        <f t="shared" si="81"/>
        <v>0.609375</v>
      </c>
      <c r="I50" s="241">
        <f t="shared" si="82"/>
        <v>1176</v>
      </c>
      <c r="J50" s="116">
        <f t="shared" si="83"/>
        <v>0.68055555555555558</v>
      </c>
      <c r="K50" s="105">
        <f>K18</f>
        <v>198</v>
      </c>
      <c r="L50" s="19">
        <f t="shared" si="84"/>
        <v>0.34375</v>
      </c>
      <c r="M50" s="105">
        <f>M18</f>
        <v>186</v>
      </c>
      <c r="N50" s="19">
        <f t="shared" si="85"/>
        <v>0.32291666666666669</v>
      </c>
      <c r="O50" s="105">
        <f>O18</f>
        <v>201</v>
      </c>
      <c r="P50" s="19">
        <f t="shared" si="86"/>
        <v>0.34895833333333331</v>
      </c>
      <c r="Q50" s="241">
        <f t="shared" si="75"/>
        <v>585</v>
      </c>
      <c r="R50" s="116">
        <f t="shared" si="76"/>
        <v>0.33854166666666669</v>
      </c>
      <c r="S50" s="105">
        <f>S18</f>
        <v>0</v>
      </c>
      <c r="T50" s="19">
        <f t="shared" si="87"/>
        <v>0</v>
      </c>
      <c r="U50" s="105">
        <f>U18</f>
        <v>0</v>
      </c>
      <c r="V50" s="19">
        <f t="shared" si="88"/>
        <v>0</v>
      </c>
      <c r="W50" s="105">
        <f>W18</f>
        <v>0</v>
      </c>
      <c r="X50" s="19">
        <f t="shared" si="89"/>
        <v>0</v>
      </c>
      <c r="Y50" s="241">
        <f t="shared" si="77"/>
        <v>0</v>
      </c>
      <c r="Z50" s="116">
        <f t="shared" si="78"/>
        <v>0</v>
      </c>
    </row>
    <row r="51" spans="1:26" x14ac:dyDescent="0.25">
      <c r="A51" s="235" t="s">
        <v>211</v>
      </c>
      <c r="B51" s="233">
        <f>B21</f>
        <v>864</v>
      </c>
      <c r="C51" s="105">
        <f>C21</f>
        <v>269</v>
      </c>
      <c r="D51" s="19">
        <f t="shared" si="79"/>
        <v>0.31134259259259262</v>
      </c>
      <c r="E51" s="105">
        <f>E21</f>
        <v>349</v>
      </c>
      <c r="F51" s="19">
        <f t="shared" si="80"/>
        <v>0.40393518518518517</v>
      </c>
      <c r="G51" s="105">
        <f>G21</f>
        <v>412</v>
      </c>
      <c r="H51" s="19">
        <f t="shared" si="81"/>
        <v>0.47685185185185186</v>
      </c>
      <c r="I51" s="241">
        <f t="shared" si="82"/>
        <v>1030</v>
      </c>
      <c r="J51" s="116">
        <f t="shared" si="83"/>
        <v>0.39737654320987653</v>
      </c>
      <c r="K51" s="105">
        <f>K21</f>
        <v>174</v>
      </c>
      <c r="L51" s="19">
        <f t="shared" si="84"/>
        <v>0.2013888888888889</v>
      </c>
      <c r="M51" s="105">
        <f>M21</f>
        <v>205</v>
      </c>
      <c r="N51" s="19">
        <f t="shared" si="85"/>
        <v>0.23726851851851852</v>
      </c>
      <c r="O51" s="105">
        <f>O21</f>
        <v>209</v>
      </c>
      <c r="P51" s="19">
        <f t="shared" si="86"/>
        <v>0.24189814814814814</v>
      </c>
      <c r="Q51" s="241">
        <f t="shared" si="75"/>
        <v>588</v>
      </c>
      <c r="R51" s="116">
        <f t="shared" si="76"/>
        <v>0.22685185185185186</v>
      </c>
      <c r="S51" s="105">
        <f>S21</f>
        <v>0</v>
      </c>
      <c r="T51" s="19">
        <f t="shared" si="87"/>
        <v>0</v>
      </c>
      <c r="U51" s="105">
        <f>U21</f>
        <v>0</v>
      </c>
      <c r="V51" s="19">
        <f t="shared" si="88"/>
        <v>0</v>
      </c>
      <c r="W51" s="105">
        <f>W21</f>
        <v>0</v>
      </c>
      <c r="X51" s="19">
        <f t="shared" si="89"/>
        <v>0</v>
      </c>
      <c r="Y51" s="241">
        <f t="shared" si="77"/>
        <v>0</v>
      </c>
      <c r="Z51" s="116">
        <f t="shared" si="78"/>
        <v>0</v>
      </c>
    </row>
    <row r="52" spans="1:26" x14ac:dyDescent="0.25">
      <c r="A52" s="235" t="s">
        <v>212</v>
      </c>
      <c r="B52" s="233">
        <f>B24</f>
        <v>576</v>
      </c>
      <c r="C52" s="105">
        <f>C24</f>
        <v>244</v>
      </c>
      <c r="D52" s="19">
        <f t="shared" si="79"/>
        <v>0.4236111111111111</v>
      </c>
      <c r="E52" s="105">
        <f>E24</f>
        <v>323</v>
      </c>
      <c r="F52" s="19">
        <f t="shared" si="80"/>
        <v>0.56076388888888884</v>
      </c>
      <c r="G52" s="105">
        <f>G24</f>
        <v>278</v>
      </c>
      <c r="H52" s="19">
        <f t="shared" si="81"/>
        <v>0.4826388888888889</v>
      </c>
      <c r="I52" s="241">
        <f t="shared" si="82"/>
        <v>845</v>
      </c>
      <c r="J52" s="116">
        <f t="shared" si="83"/>
        <v>0.48900462962962965</v>
      </c>
      <c r="K52" s="105">
        <f>K24</f>
        <v>197</v>
      </c>
      <c r="L52" s="19">
        <f t="shared" si="84"/>
        <v>0.3420138888888889</v>
      </c>
      <c r="M52" s="105">
        <f>M24</f>
        <v>248</v>
      </c>
      <c r="N52" s="19">
        <f t="shared" si="85"/>
        <v>0.43055555555555558</v>
      </c>
      <c r="O52" s="105">
        <f>O24</f>
        <v>239</v>
      </c>
      <c r="P52" s="19">
        <f t="shared" si="86"/>
        <v>0.41493055555555558</v>
      </c>
      <c r="Q52" s="241">
        <f t="shared" si="75"/>
        <v>684</v>
      </c>
      <c r="R52" s="116">
        <f t="shared" si="76"/>
        <v>0.39583333333333331</v>
      </c>
      <c r="S52" s="105">
        <f>S24</f>
        <v>0</v>
      </c>
      <c r="T52" s="19">
        <f t="shared" si="87"/>
        <v>0</v>
      </c>
      <c r="U52" s="105">
        <f>U24</f>
        <v>0</v>
      </c>
      <c r="V52" s="19">
        <f t="shared" si="88"/>
        <v>0</v>
      </c>
      <c r="W52" s="105">
        <f>W24</f>
        <v>0</v>
      </c>
      <c r="X52" s="19">
        <f t="shared" si="89"/>
        <v>0</v>
      </c>
      <c r="Y52" s="241">
        <f t="shared" si="77"/>
        <v>0</v>
      </c>
      <c r="Z52" s="116">
        <f t="shared" si="78"/>
        <v>0</v>
      </c>
    </row>
    <row r="53" spans="1:26" x14ac:dyDescent="0.25">
      <c r="A53" s="235" t="s">
        <v>213</v>
      </c>
      <c r="B53" s="233">
        <f>B28</f>
        <v>864</v>
      </c>
      <c r="C53" s="105">
        <f>C28</f>
        <v>427</v>
      </c>
      <c r="D53" s="19">
        <f t="shared" si="79"/>
        <v>0.49421296296296297</v>
      </c>
      <c r="E53" s="105">
        <f>E28</f>
        <v>511</v>
      </c>
      <c r="F53" s="19">
        <f t="shared" si="80"/>
        <v>0.59143518518518523</v>
      </c>
      <c r="G53" s="105">
        <f>G28</f>
        <v>406</v>
      </c>
      <c r="H53" s="19">
        <f t="shared" si="81"/>
        <v>0.46990740740740738</v>
      </c>
      <c r="I53" s="241">
        <f t="shared" si="82"/>
        <v>1344</v>
      </c>
      <c r="J53" s="116">
        <f t="shared" si="83"/>
        <v>0.51851851851851849</v>
      </c>
      <c r="K53" s="105">
        <f>K28</f>
        <v>146</v>
      </c>
      <c r="L53" s="19">
        <f t="shared" si="84"/>
        <v>0.16898148148148148</v>
      </c>
      <c r="M53" s="105">
        <f>M28</f>
        <v>165</v>
      </c>
      <c r="N53" s="19">
        <f t="shared" si="85"/>
        <v>0.19097222222222221</v>
      </c>
      <c r="O53" s="105">
        <f>O28</f>
        <v>296</v>
      </c>
      <c r="P53" s="19">
        <f t="shared" si="86"/>
        <v>0.34259259259259262</v>
      </c>
      <c r="Q53" s="241">
        <f t="shared" si="75"/>
        <v>607</v>
      </c>
      <c r="R53" s="116">
        <f t="shared" si="76"/>
        <v>0.23418209876543211</v>
      </c>
      <c r="S53" s="105">
        <f>S28</f>
        <v>0</v>
      </c>
      <c r="T53" s="19">
        <f t="shared" si="87"/>
        <v>0</v>
      </c>
      <c r="U53" s="105">
        <f>U28</f>
        <v>0</v>
      </c>
      <c r="V53" s="19">
        <f t="shared" si="88"/>
        <v>0</v>
      </c>
      <c r="W53" s="105">
        <f>W28</f>
        <v>0</v>
      </c>
      <c r="X53" s="19">
        <f t="shared" si="89"/>
        <v>0</v>
      </c>
      <c r="Y53" s="241">
        <f t="shared" si="77"/>
        <v>0</v>
      </c>
      <c r="Z53" s="116">
        <f t="shared" si="78"/>
        <v>0</v>
      </c>
    </row>
    <row r="54" spans="1:26" x14ac:dyDescent="0.25">
      <c r="A54" s="235" t="s">
        <v>214</v>
      </c>
      <c r="B54" s="233">
        <f>B31</f>
        <v>576</v>
      </c>
      <c r="C54" s="105">
        <f>C31</f>
        <v>327</v>
      </c>
      <c r="D54" s="19">
        <f t="shared" si="79"/>
        <v>0.56770833333333337</v>
      </c>
      <c r="E54" s="105">
        <f>E31</f>
        <v>381</v>
      </c>
      <c r="F54" s="19">
        <f t="shared" si="80"/>
        <v>0.66145833333333337</v>
      </c>
      <c r="G54" s="105">
        <f>G31</f>
        <v>417</v>
      </c>
      <c r="H54" s="19">
        <f t="shared" si="81"/>
        <v>0.72395833333333337</v>
      </c>
      <c r="I54" s="241">
        <f t="shared" si="82"/>
        <v>1125</v>
      </c>
      <c r="J54" s="116">
        <f t="shared" si="83"/>
        <v>0.65104166666666663</v>
      </c>
      <c r="K54" s="105">
        <f>K31</f>
        <v>156</v>
      </c>
      <c r="L54" s="19">
        <f t="shared" si="84"/>
        <v>0.27083333333333331</v>
      </c>
      <c r="M54" s="105">
        <f>M31</f>
        <v>179</v>
      </c>
      <c r="N54" s="19">
        <f t="shared" si="85"/>
        <v>0.3107638888888889</v>
      </c>
      <c r="O54" s="105">
        <f>O31</f>
        <v>221</v>
      </c>
      <c r="P54" s="19">
        <f t="shared" si="86"/>
        <v>0.38368055555555558</v>
      </c>
      <c r="Q54" s="241">
        <f t="shared" si="75"/>
        <v>556</v>
      </c>
      <c r="R54" s="116">
        <f t="shared" si="76"/>
        <v>0.32175925925925924</v>
      </c>
      <c r="S54" s="105">
        <f>S31</f>
        <v>0</v>
      </c>
      <c r="T54" s="19">
        <f t="shared" si="87"/>
        <v>0</v>
      </c>
      <c r="U54" s="105">
        <f>U31</f>
        <v>0</v>
      </c>
      <c r="V54" s="19">
        <f t="shared" si="88"/>
        <v>0</v>
      </c>
      <c r="W54" s="105">
        <f>W31</f>
        <v>0</v>
      </c>
      <c r="X54" s="19">
        <f t="shared" si="89"/>
        <v>0</v>
      </c>
      <c r="Y54" s="241">
        <f t="shared" si="77"/>
        <v>0</v>
      </c>
      <c r="Z54" s="116">
        <f t="shared" si="78"/>
        <v>0</v>
      </c>
    </row>
    <row r="55" spans="1:26" x14ac:dyDescent="0.25">
      <c r="A55" s="235" t="s">
        <v>215</v>
      </c>
      <c r="B55" s="233">
        <f>B34</f>
        <v>528</v>
      </c>
      <c r="C55" s="105">
        <f>C34</f>
        <v>308</v>
      </c>
      <c r="D55" s="19">
        <f t="shared" si="79"/>
        <v>0.58333333333333337</v>
      </c>
      <c r="E55" s="105">
        <f>E34</f>
        <v>170</v>
      </c>
      <c r="F55" s="19">
        <f t="shared" si="80"/>
        <v>0.32196969696969696</v>
      </c>
      <c r="G55" s="105">
        <f>G34</f>
        <v>3</v>
      </c>
      <c r="H55" s="19">
        <f t="shared" si="81"/>
        <v>5.681818181818182E-3</v>
      </c>
      <c r="I55" s="241">
        <f t="shared" si="82"/>
        <v>481</v>
      </c>
      <c r="J55" s="116">
        <f t="shared" si="83"/>
        <v>0.30366161616161619</v>
      </c>
      <c r="K55" s="105">
        <f>K34</f>
        <v>6</v>
      </c>
      <c r="L55" s="19">
        <f t="shared" si="84"/>
        <v>1.1363636363636364E-2</v>
      </c>
      <c r="M55" s="105">
        <f>M34</f>
        <v>1</v>
      </c>
      <c r="N55" s="19">
        <f t="shared" si="85"/>
        <v>1.893939393939394E-3</v>
      </c>
      <c r="O55" s="105">
        <f>O34</f>
        <v>191</v>
      </c>
      <c r="P55" s="19">
        <f t="shared" si="86"/>
        <v>0.36174242424242425</v>
      </c>
      <c r="Q55" s="241">
        <f t="shared" si="75"/>
        <v>198</v>
      </c>
      <c r="R55" s="116">
        <f t="shared" si="76"/>
        <v>0.125</v>
      </c>
      <c r="S55" s="105">
        <f>S34</f>
        <v>0</v>
      </c>
      <c r="T55" s="19">
        <f t="shared" si="87"/>
        <v>0</v>
      </c>
      <c r="U55" s="105">
        <f>U34</f>
        <v>0</v>
      </c>
      <c r="V55" s="19">
        <f t="shared" si="88"/>
        <v>0</v>
      </c>
      <c r="W55" s="105">
        <f>W34</f>
        <v>0</v>
      </c>
      <c r="X55" s="19">
        <f t="shared" si="89"/>
        <v>0</v>
      </c>
      <c r="Y55" s="241">
        <f t="shared" si="77"/>
        <v>0</v>
      </c>
      <c r="Z55" s="116">
        <f t="shared" si="78"/>
        <v>0</v>
      </c>
    </row>
    <row r="56" spans="1:26" x14ac:dyDescent="0.25">
      <c r="A56" s="235" t="s">
        <v>216</v>
      </c>
      <c r="B56" s="233">
        <f>B37</f>
        <v>864</v>
      </c>
      <c r="C56" s="105">
        <f>C37</f>
        <v>528</v>
      </c>
      <c r="D56" s="19">
        <f t="shared" si="79"/>
        <v>0.61111111111111116</v>
      </c>
      <c r="E56" s="105">
        <f>E37</f>
        <v>671</v>
      </c>
      <c r="F56" s="19">
        <f t="shared" si="80"/>
        <v>0.77662037037037035</v>
      </c>
      <c r="G56" s="105">
        <f>G37</f>
        <v>615</v>
      </c>
      <c r="H56" s="19">
        <f t="shared" si="81"/>
        <v>0.71180555555555558</v>
      </c>
      <c r="I56" s="241">
        <f t="shared" si="82"/>
        <v>1814</v>
      </c>
      <c r="J56" s="116">
        <f t="shared" si="83"/>
        <v>0.69984567901234573</v>
      </c>
      <c r="K56" s="105">
        <f>K37</f>
        <v>216</v>
      </c>
      <c r="L56" s="19">
        <f t="shared" si="84"/>
        <v>0.25</v>
      </c>
      <c r="M56" s="105">
        <f>M37</f>
        <v>268</v>
      </c>
      <c r="N56" s="19">
        <f t="shared" si="85"/>
        <v>0.31018518518518517</v>
      </c>
      <c r="O56" s="105">
        <f>O37</f>
        <v>283</v>
      </c>
      <c r="P56" s="19">
        <f t="shared" si="86"/>
        <v>0.32754629629629628</v>
      </c>
      <c r="Q56" s="241">
        <f t="shared" si="75"/>
        <v>767</v>
      </c>
      <c r="R56" s="116">
        <f t="shared" si="76"/>
        <v>0.2959104938271605</v>
      </c>
      <c r="S56" s="105">
        <f>S37</f>
        <v>0</v>
      </c>
      <c r="T56" s="19">
        <f t="shared" si="87"/>
        <v>0</v>
      </c>
      <c r="U56" s="105">
        <f>U37</f>
        <v>0</v>
      </c>
      <c r="V56" s="19">
        <f t="shared" si="88"/>
        <v>0</v>
      </c>
      <c r="W56" s="105">
        <f>W37</f>
        <v>0</v>
      </c>
      <c r="X56" s="19">
        <f t="shared" si="89"/>
        <v>0</v>
      </c>
      <c r="Y56" s="241">
        <f t="shared" si="77"/>
        <v>0</v>
      </c>
      <c r="Z56" s="116">
        <f t="shared" si="78"/>
        <v>0</v>
      </c>
    </row>
    <row r="57" spans="1:26" ht="15.75" thickBot="1" x14ac:dyDescent="0.3">
      <c r="A57" s="772" t="s">
        <v>217</v>
      </c>
      <c r="B57" s="236">
        <f>B40</f>
        <v>576</v>
      </c>
      <c r="C57" s="215">
        <f>C40</f>
        <v>333</v>
      </c>
      <c r="D57" s="217">
        <f t="shared" si="79"/>
        <v>0.578125</v>
      </c>
      <c r="E57" s="215">
        <f>E40</f>
        <v>363</v>
      </c>
      <c r="F57" s="217">
        <f t="shared" si="80"/>
        <v>0.63020833333333337</v>
      </c>
      <c r="G57" s="215">
        <f>G40</f>
        <v>337</v>
      </c>
      <c r="H57" s="217">
        <f t="shared" si="81"/>
        <v>0.58506944444444442</v>
      </c>
      <c r="I57" s="242">
        <f t="shared" si="82"/>
        <v>1033</v>
      </c>
      <c r="J57" s="214">
        <f t="shared" si="83"/>
        <v>0.59780092592592593</v>
      </c>
      <c r="K57" s="215">
        <f>K40</f>
        <v>74</v>
      </c>
      <c r="L57" s="217">
        <f t="shared" si="84"/>
        <v>0.12847222222222221</v>
      </c>
      <c r="M57" s="215">
        <f>M40</f>
        <v>60</v>
      </c>
      <c r="N57" s="217">
        <f t="shared" si="85"/>
        <v>0.10416666666666667</v>
      </c>
      <c r="O57" s="215">
        <f>O40</f>
        <v>37</v>
      </c>
      <c r="P57" s="217">
        <f t="shared" si="86"/>
        <v>6.4236111111111105E-2</v>
      </c>
      <c r="Q57" s="242">
        <f t="shared" si="75"/>
        <v>171</v>
      </c>
      <c r="R57" s="214">
        <f t="shared" si="76"/>
        <v>9.8958333333333329E-2</v>
      </c>
      <c r="S57" s="215">
        <f>S40</f>
        <v>0</v>
      </c>
      <c r="T57" s="217">
        <f t="shared" si="87"/>
        <v>0</v>
      </c>
      <c r="U57" s="215">
        <f>U40</f>
        <v>0</v>
      </c>
      <c r="V57" s="217">
        <f t="shared" si="88"/>
        <v>0</v>
      </c>
      <c r="W57" s="215">
        <f>W40</f>
        <v>0</v>
      </c>
      <c r="X57" s="217">
        <f t="shared" si="89"/>
        <v>0</v>
      </c>
      <c r="Y57" s="242">
        <f t="shared" si="77"/>
        <v>0</v>
      </c>
      <c r="Z57" s="214">
        <f t="shared" si="78"/>
        <v>0</v>
      </c>
    </row>
    <row r="58" spans="1:26" ht="15.75" thickBot="1" x14ac:dyDescent="0.3">
      <c r="A58" s="773" t="s">
        <v>220</v>
      </c>
      <c r="B58" s="246">
        <f>SUM(B46:B57)</f>
        <v>6672</v>
      </c>
      <c r="C58" s="239">
        <f>SUM(C46:C57)</f>
        <v>3647</v>
      </c>
      <c r="D58" s="237">
        <f t="shared" si="79"/>
        <v>0.54661270983213428</v>
      </c>
      <c r="E58" s="239">
        <f>SUM(E46:E57)</f>
        <v>4126</v>
      </c>
      <c r="F58" s="237">
        <f t="shared" si="80"/>
        <v>0.61840527577937654</v>
      </c>
      <c r="G58" s="239">
        <f>SUM(G46:G57)</f>
        <v>3787</v>
      </c>
      <c r="H58" s="237">
        <f t="shared" si="81"/>
        <v>0.56759592326139086</v>
      </c>
      <c r="I58" s="240">
        <f>SUM(I46:I57)</f>
        <v>11560</v>
      </c>
      <c r="J58" s="238">
        <f>I58/($B58*3)</f>
        <v>0.5775379696243006</v>
      </c>
      <c r="K58" s="239">
        <f>SUM(K46:K57)</f>
        <v>1659</v>
      </c>
      <c r="L58" s="237">
        <f t="shared" si="84"/>
        <v>0.24865107913669066</v>
      </c>
      <c r="M58" s="239">
        <f>SUM(M46:M57)</f>
        <v>1804</v>
      </c>
      <c r="N58" s="237">
        <f t="shared" si="85"/>
        <v>0.27038369304556353</v>
      </c>
      <c r="O58" s="239">
        <f>SUM(O46:O57)</f>
        <v>2219</v>
      </c>
      <c r="P58" s="237">
        <f t="shared" si="86"/>
        <v>0.33258393285371701</v>
      </c>
      <c r="Q58" s="240">
        <f>SUM(Q46:Q57)</f>
        <v>5682</v>
      </c>
      <c r="R58" s="238">
        <f t="shared" si="76"/>
        <v>0.28387290167865709</v>
      </c>
      <c r="S58" s="239">
        <f>SUM(S46:S57)</f>
        <v>0</v>
      </c>
      <c r="T58" s="237">
        <f t="shared" si="87"/>
        <v>0</v>
      </c>
      <c r="U58" s="239">
        <f>SUM(U46:U57)</f>
        <v>0</v>
      </c>
      <c r="V58" s="237">
        <f t="shared" si="88"/>
        <v>0</v>
      </c>
      <c r="W58" s="239">
        <f>SUM(W46:W57)</f>
        <v>0</v>
      </c>
      <c r="X58" s="237">
        <f t="shared" si="89"/>
        <v>0</v>
      </c>
      <c r="Y58" s="240">
        <f>SUM(Y46:Y57)</f>
        <v>0</v>
      </c>
      <c r="Z58" s="238">
        <f t="shared" si="78"/>
        <v>0</v>
      </c>
    </row>
    <row r="61" spans="1:26" ht="15.75" x14ac:dyDescent="0.25">
      <c r="A61" s="1344" t="s">
        <v>221</v>
      </c>
      <c r="B61" s="1345"/>
      <c r="C61" s="1345"/>
      <c r="D61" s="1345"/>
      <c r="E61" s="1345"/>
      <c r="F61" s="1345"/>
      <c r="G61" s="1345"/>
      <c r="H61" s="1345"/>
      <c r="I61" s="1345"/>
      <c r="J61" s="1345"/>
      <c r="K61" s="1345"/>
      <c r="L61" s="1345"/>
      <c r="M61" s="1345"/>
      <c r="N61" s="1345"/>
      <c r="O61" s="1345"/>
      <c r="P61" s="1345"/>
      <c r="Q61" s="1345"/>
      <c r="R61" s="1345"/>
      <c r="S61" s="1345"/>
      <c r="T61" s="1345"/>
      <c r="U61" s="1345"/>
      <c r="V61" s="1345"/>
      <c r="W61" s="1345"/>
      <c r="X61" s="1345"/>
      <c r="Y61" s="1345"/>
      <c r="Z61" s="1345"/>
    </row>
    <row r="62" spans="1:26" ht="24.75" thickBot="1" x14ac:dyDescent="0.3">
      <c r="A62" s="234" t="s">
        <v>14</v>
      </c>
      <c r="B62" s="155" t="s">
        <v>15</v>
      </c>
      <c r="C62" s="221" t="str">
        <f>'Pque N Mundo I'!C8</f>
        <v>Real.</v>
      </c>
      <c r="D62" s="222" t="e">
        <f>'Pque N Mundo I'!#REF!</f>
        <v>#REF!</v>
      </c>
      <c r="E62" s="221" t="str">
        <f>'Pque N Mundo I'!D8</f>
        <v>Real.</v>
      </c>
      <c r="F62" s="222" t="e">
        <f>'Pque N Mundo I'!#REF!</f>
        <v>#REF!</v>
      </c>
      <c r="G62" s="221" t="str">
        <f>'Pque N Mundo I'!E8</f>
        <v>Real.</v>
      </c>
      <c r="H62" s="222" t="e">
        <f>'Pque N Mundo I'!#REF!</f>
        <v>#REF!</v>
      </c>
      <c r="I62" s="100" t="e">
        <f>'Pque N Mundo I'!#REF!</f>
        <v>#REF!</v>
      </c>
      <c r="J62" s="13" t="e">
        <f>'Pque N Mundo I'!#REF!</f>
        <v>#REF!</v>
      </c>
      <c r="K62" s="221" t="str">
        <f>'Pque N Mundo I'!F8</f>
        <v>Real.</v>
      </c>
      <c r="L62" s="222" t="e">
        <f>'Pque N Mundo I'!#REF!</f>
        <v>#REF!</v>
      </c>
      <c r="M62" s="223" t="str">
        <f>'Pque N Mundo I'!G8</f>
        <v>Real.</v>
      </c>
      <c r="N62" s="224" t="e">
        <f>'Pque N Mundo I'!#REF!</f>
        <v>#REF!</v>
      </c>
      <c r="O62" s="223" t="str">
        <f>'Pque N Mundo I'!H8</f>
        <v>Real.</v>
      </c>
      <c r="P62" s="224" t="e">
        <f>'Pque N Mundo I'!#REF!</f>
        <v>#REF!</v>
      </c>
      <c r="Q62" s="100" t="e">
        <f>'Pque N Mundo I'!#REF!</f>
        <v>#REF!</v>
      </c>
      <c r="R62" s="13" t="e">
        <f>'Pque N Mundo I'!#REF!</f>
        <v>#REF!</v>
      </c>
      <c r="S62" s="221" t="str">
        <f>'Pque N Mundo I'!I8</f>
        <v>Real.</v>
      </c>
      <c r="T62" s="222" t="e">
        <f>'Pque N Mundo I'!#REF!</f>
        <v>#REF!</v>
      </c>
      <c r="U62" s="223" t="str">
        <f>'Pque N Mundo I'!J8</f>
        <v>Real.</v>
      </c>
      <c r="V62" s="224" t="e">
        <f>'Pque N Mundo I'!#REF!</f>
        <v>#REF!</v>
      </c>
      <c r="W62" s="223" t="str">
        <f>'Pque N Mundo I'!K8</f>
        <v>Real.</v>
      </c>
      <c r="X62" s="224" t="e">
        <f>'Pque N Mundo I'!#REF!</f>
        <v>#REF!</v>
      </c>
      <c r="Y62" s="100" t="e">
        <f>'Pque N Mundo I'!#REF!</f>
        <v>#REF!</v>
      </c>
      <c r="Z62" s="13" t="e">
        <f>'Pque N Mundo I'!#REF!</f>
        <v>#REF!</v>
      </c>
    </row>
    <row r="63" spans="1:26" ht="15.75" thickTop="1" x14ac:dyDescent="0.25">
      <c r="A63" s="235" t="s">
        <v>208</v>
      </c>
      <c r="B63" s="233">
        <f>B7</f>
        <v>1008</v>
      </c>
      <c r="C63" s="105">
        <f>C7</f>
        <v>372</v>
      </c>
      <c r="D63" s="19">
        <f>C63/$B63</f>
        <v>0.36904761904761907</v>
      </c>
      <c r="E63" s="105">
        <f>E7</f>
        <v>447</v>
      </c>
      <c r="F63" s="19">
        <f>E63/$B63</f>
        <v>0.44345238095238093</v>
      </c>
      <c r="G63" s="105">
        <f>G7</f>
        <v>449</v>
      </c>
      <c r="H63" s="19">
        <f>G63/$B63</f>
        <v>0.44543650793650796</v>
      </c>
      <c r="I63" s="241">
        <f>SUM(C63,E63,G63)</f>
        <v>1268</v>
      </c>
      <c r="J63" s="116">
        <f>I63/($B63*3)</f>
        <v>0.4193121693121693</v>
      </c>
      <c r="K63" s="105">
        <f>K7</f>
        <v>72</v>
      </c>
      <c r="L63" s="19">
        <f>K63/$B63</f>
        <v>7.1428571428571425E-2</v>
      </c>
      <c r="M63" s="105">
        <f>M7</f>
        <v>69</v>
      </c>
      <c r="N63" s="19">
        <f>M63/$B63</f>
        <v>6.8452380952380959E-2</v>
      </c>
      <c r="O63" s="105">
        <f>O7</f>
        <v>78</v>
      </c>
      <c r="P63" s="19">
        <f>O63/$B63</f>
        <v>7.7380952380952384E-2</v>
      </c>
      <c r="Q63" s="241">
        <f t="shared" ref="Q63:Q74" si="96">SUM(K63,M63,O63)</f>
        <v>219</v>
      </c>
      <c r="R63" s="116">
        <f t="shared" ref="R63:R75" si="97">Q63/($B63*3)</f>
        <v>7.2420634920634927E-2</v>
      </c>
      <c r="S63" s="105">
        <f>S7</f>
        <v>0</v>
      </c>
      <c r="T63" s="19">
        <f>S63/$B63</f>
        <v>0</v>
      </c>
      <c r="U63" s="105">
        <f>U7</f>
        <v>0</v>
      </c>
      <c r="V63" s="19">
        <f>U63/$B63</f>
        <v>0</v>
      </c>
      <c r="W63" s="105">
        <f>W7</f>
        <v>0</v>
      </c>
      <c r="X63" s="19">
        <f>W63/$B63</f>
        <v>0</v>
      </c>
      <c r="Y63" s="241">
        <f t="shared" ref="Y63:Y74" si="98">SUM(S63,U63,W63)</f>
        <v>0</v>
      </c>
      <c r="Z63" s="116">
        <f t="shared" ref="Z63:Z75" si="99">Y63/($B63*3)</f>
        <v>0</v>
      </c>
    </row>
    <row r="64" spans="1:26" x14ac:dyDescent="0.25">
      <c r="A64" s="235" t="s">
        <v>218</v>
      </c>
      <c r="B64" s="233">
        <f>B12</f>
        <v>672</v>
      </c>
      <c r="C64" s="105">
        <f>C12</f>
        <v>356</v>
      </c>
      <c r="D64" s="19">
        <f t="shared" ref="D64:D74" si="100">C64/$B64</f>
        <v>0.52976190476190477</v>
      </c>
      <c r="E64" s="105">
        <f>E12</f>
        <v>548</v>
      </c>
      <c r="F64" s="19">
        <f t="shared" ref="F64:F74" si="101">E64/$B64</f>
        <v>0.81547619047619047</v>
      </c>
      <c r="G64" s="105">
        <f>G12</f>
        <v>380</v>
      </c>
      <c r="H64" s="19">
        <f t="shared" ref="H64:H74" si="102">G64/$B64</f>
        <v>0.56547619047619047</v>
      </c>
      <c r="I64" s="241">
        <f t="shared" ref="I64:I74" si="103">SUM(C64,E64,G64)</f>
        <v>1284</v>
      </c>
      <c r="J64" s="116">
        <f t="shared" ref="J64:J74" si="104">I64/($B64*3)</f>
        <v>0.63690476190476186</v>
      </c>
      <c r="K64" s="105">
        <f>K12</f>
        <v>204</v>
      </c>
      <c r="L64" s="19">
        <f t="shared" ref="L64:L74" si="105">K64/$B64</f>
        <v>0.30357142857142855</v>
      </c>
      <c r="M64" s="105">
        <f>M12</f>
        <v>209</v>
      </c>
      <c r="N64" s="19">
        <f t="shared" ref="N64:N74" si="106">M64/$B64</f>
        <v>0.31101190476190477</v>
      </c>
      <c r="O64" s="105">
        <f>O12</f>
        <v>225</v>
      </c>
      <c r="P64" s="19">
        <f t="shared" ref="P64:P75" si="107">O64/$B64</f>
        <v>0.33482142857142855</v>
      </c>
      <c r="Q64" s="241">
        <f t="shared" si="96"/>
        <v>638</v>
      </c>
      <c r="R64" s="116">
        <f t="shared" si="97"/>
        <v>0.31646825396825395</v>
      </c>
      <c r="S64" s="105">
        <f>S12</f>
        <v>0</v>
      </c>
      <c r="T64" s="19">
        <f t="shared" ref="T64:T74" si="108">S64/$B64</f>
        <v>0</v>
      </c>
      <c r="U64" s="105">
        <f>U12</f>
        <v>0</v>
      </c>
      <c r="V64" s="19">
        <f t="shared" ref="V64:V74" si="109">U64/$B64</f>
        <v>0</v>
      </c>
      <c r="W64" s="105">
        <f>W12</f>
        <v>0</v>
      </c>
      <c r="X64" s="19">
        <f t="shared" ref="X64:X75" si="110">W64/$B64</f>
        <v>0</v>
      </c>
      <c r="Y64" s="241">
        <f t="shared" si="98"/>
        <v>0</v>
      </c>
      <c r="Z64" s="116">
        <f t="shared" si="99"/>
        <v>0</v>
      </c>
    </row>
    <row r="65" spans="1:26" x14ac:dyDescent="0.25">
      <c r="A65" s="235" t="s">
        <v>219</v>
      </c>
      <c r="B65" s="233">
        <f>B10</f>
        <v>1344</v>
      </c>
      <c r="C65" s="105">
        <f>C10</f>
        <v>699</v>
      </c>
      <c r="D65" s="19">
        <f t="shared" si="100"/>
        <v>0.5200892857142857</v>
      </c>
      <c r="E65" s="105">
        <f>E10</f>
        <v>813</v>
      </c>
      <c r="F65" s="19">
        <f t="shared" si="101"/>
        <v>0.6049107142857143</v>
      </c>
      <c r="G65" s="105">
        <f>G10</f>
        <v>537</v>
      </c>
      <c r="H65" s="19">
        <f t="shared" si="102"/>
        <v>0.39955357142857145</v>
      </c>
      <c r="I65" s="241">
        <f t="shared" si="103"/>
        <v>2049</v>
      </c>
      <c r="J65" s="116">
        <f t="shared" si="104"/>
        <v>0.50818452380952384</v>
      </c>
      <c r="K65" s="105">
        <f>K10</f>
        <v>250</v>
      </c>
      <c r="L65" s="19">
        <f t="shared" si="105"/>
        <v>0.18601190476190477</v>
      </c>
      <c r="M65" s="105">
        <f>M10</f>
        <v>244</v>
      </c>
      <c r="N65" s="19">
        <f t="shared" si="106"/>
        <v>0.18154761904761904</v>
      </c>
      <c r="O65" s="105">
        <f>O10</f>
        <v>338</v>
      </c>
      <c r="P65" s="19">
        <f t="shared" si="107"/>
        <v>0.25148809523809523</v>
      </c>
      <c r="Q65" s="241">
        <f t="shared" si="96"/>
        <v>832</v>
      </c>
      <c r="R65" s="116">
        <f t="shared" si="97"/>
        <v>0.20634920634920634</v>
      </c>
      <c r="S65" s="105">
        <f>S10</f>
        <v>0</v>
      </c>
      <c r="T65" s="19">
        <f t="shared" si="108"/>
        <v>0</v>
      </c>
      <c r="U65" s="105">
        <f>U10</f>
        <v>0</v>
      </c>
      <c r="V65" s="19">
        <f t="shared" si="109"/>
        <v>0</v>
      </c>
      <c r="W65" s="105">
        <f>W10</f>
        <v>0</v>
      </c>
      <c r="X65" s="19">
        <f t="shared" si="110"/>
        <v>0</v>
      </c>
      <c r="Y65" s="241">
        <f t="shared" si="98"/>
        <v>0</v>
      </c>
      <c r="Z65" s="116">
        <f t="shared" si="99"/>
        <v>0</v>
      </c>
    </row>
    <row r="66" spans="1:26" x14ac:dyDescent="0.25">
      <c r="A66" s="235" t="s">
        <v>209</v>
      </c>
      <c r="B66" s="233">
        <f>B15</f>
        <v>1344</v>
      </c>
      <c r="C66" s="105">
        <f>C15</f>
        <v>691</v>
      </c>
      <c r="D66" s="19">
        <f t="shared" si="100"/>
        <v>0.51413690476190477</v>
      </c>
      <c r="E66" s="105">
        <f>E15</f>
        <v>762</v>
      </c>
      <c r="F66" s="19">
        <f t="shared" si="101"/>
        <v>0.5669642857142857</v>
      </c>
      <c r="G66" s="105">
        <f>G15</f>
        <v>743</v>
      </c>
      <c r="H66" s="19">
        <f t="shared" si="102"/>
        <v>0.55282738095238093</v>
      </c>
      <c r="I66" s="241">
        <f t="shared" si="103"/>
        <v>2196</v>
      </c>
      <c r="J66" s="116">
        <f t="shared" si="104"/>
        <v>0.5446428571428571</v>
      </c>
      <c r="K66" s="105">
        <f>K15</f>
        <v>366</v>
      </c>
      <c r="L66" s="19">
        <f t="shared" si="105"/>
        <v>0.27232142857142855</v>
      </c>
      <c r="M66" s="105">
        <f>M15</f>
        <v>240</v>
      </c>
      <c r="N66" s="19">
        <f t="shared" si="106"/>
        <v>0.17857142857142858</v>
      </c>
      <c r="O66" s="105">
        <f>O15</f>
        <v>161</v>
      </c>
      <c r="P66" s="19">
        <f t="shared" si="107"/>
        <v>0.11979166666666667</v>
      </c>
      <c r="Q66" s="241">
        <f t="shared" si="96"/>
        <v>767</v>
      </c>
      <c r="R66" s="116">
        <f t="shared" si="97"/>
        <v>0.19022817460317459</v>
      </c>
      <c r="S66" s="105">
        <f>S15</f>
        <v>0</v>
      </c>
      <c r="T66" s="19">
        <f t="shared" si="108"/>
        <v>0</v>
      </c>
      <c r="U66" s="105">
        <f>U15</f>
        <v>0</v>
      </c>
      <c r="V66" s="19">
        <f t="shared" si="109"/>
        <v>0</v>
      </c>
      <c r="W66" s="105">
        <f>W15</f>
        <v>0</v>
      </c>
      <c r="X66" s="19">
        <f t="shared" si="110"/>
        <v>0</v>
      </c>
      <c r="Y66" s="241">
        <f t="shared" si="98"/>
        <v>0</v>
      </c>
      <c r="Z66" s="116">
        <f t="shared" si="99"/>
        <v>0</v>
      </c>
    </row>
    <row r="67" spans="1:26" x14ac:dyDescent="0.25">
      <c r="A67" s="235" t="s">
        <v>210</v>
      </c>
      <c r="B67" s="233">
        <f>B19</f>
        <v>2016</v>
      </c>
      <c r="C67" s="105">
        <f>C19</f>
        <v>875</v>
      </c>
      <c r="D67" s="19">
        <f t="shared" si="100"/>
        <v>0.43402777777777779</v>
      </c>
      <c r="E67" s="105">
        <f>E19</f>
        <v>704</v>
      </c>
      <c r="F67" s="19">
        <f t="shared" si="101"/>
        <v>0.34920634920634919</v>
      </c>
      <c r="G67" s="105">
        <f>G19</f>
        <v>614</v>
      </c>
      <c r="H67" s="19">
        <f t="shared" si="102"/>
        <v>0.30456349206349204</v>
      </c>
      <c r="I67" s="241">
        <f t="shared" si="103"/>
        <v>2193</v>
      </c>
      <c r="J67" s="116">
        <f t="shared" si="104"/>
        <v>0.36259920634920634</v>
      </c>
      <c r="K67" s="105">
        <f>K19</f>
        <v>200</v>
      </c>
      <c r="L67" s="19">
        <f t="shared" si="105"/>
        <v>9.9206349206349201E-2</v>
      </c>
      <c r="M67" s="105">
        <f>M19</f>
        <v>196</v>
      </c>
      <c r="N67" s="19">
        <f t="shared" si="106"/>
        <v>9.7222222222222224E-2</v>
      </c>
      <c r="O67" s="105">
        <f>O19</f>
        <v>228</v>
      </c>
      <c r="P67" s="19">
        <f t="shared" si="107"/>
        <v>0.1130952380952381</v>
      </c>
      <c r="Q67" s="241">
        <f t="shared" si="96"/>
        <v>624</v>
      </c>
      <c r="R67" s="116">
        <f t="shared" si="97"/>
        <v>0.10317460317460317</v>
      </c>
      <c r="S67" s="105">
        <f>S19</f>
        <v>0</v>
      </c>
      <c r="T67" s="19">
        <f t="shared" si="108"/>
        <v>0</v>
      </c>
      <c r="U67" s="105">
        <f>U19</f>
        <v>0</v>
      </c>
      <c r="V67" s="19">
        <f t="shared" si="109"/>
        <v>0</v>
      </c>
      <c r="W67" s="105">
        <f>W19</f>
        <v>0</v>
      </c>
      <c r="X67" s="19">
        <f t="shared" si="110"/>
        <v>0</v>
      </c>
      <c r="Y67" s="241">
        <f t="shared" si="98"/>
        <v>0</v>
      </c>
      <c r="Z67" s="116">
        <f t="shared" si="99"/>
        <v>0</v>
      </c>
    </row>
    <row r="68" spans="1:26" x14ac:dyDescent="0.25">
      <c r="A68" s="235" t="s">
        <v>211</v>
      </c>
      <c r="B68" s="233">
        <f>B22</f>
        <v>3024</v>
      </c>
      <c r="C68" s="105">
        <f>C22</f>
        <v>500</v>
      </c>
      <c r="D68" s="19">
        <f t="shared" si="100"/>
        <v>0.16534391534391535</v>
      </c>
      <c r="E68" s="105">
        <f>E22</f>
        <v>850</v>
      </c>
      <c r="F68" s="19">
        <f t="shared" si="101"/>
        <v>0.2810846560846561</v>
      </c>
      <c r="G68" s="105">
        <f>G22</f>
        <v>1046</v>
      </c>
      <c r="H68" s="19">
        <f t="shared" si="102"/>
        <v>0.34589947089947087</v>
      </c>
      <c r="I68" s="241">
        <f t="shared" si="103"/>
        <v>2396</v>
      </c>
      <c r="J68" s="116">
        <f t="shared" si="104"/>
        <v>0.26410934744268078</v>
      </c>
      <c r="K68" s="105">
        <f>K22</f>
        <v>267</v>
      </c>
      <c r="L68" s="19">
        <f t="shared" si="105"/>
        <v>8.8293650793650799E-2</v>
      </c>
      <c r="M68" s="105">
        <f>M22</f>
        <v>411</v>
      </c>
      <c r="N68" s="19">
        <f t="shared" si="106"/>
        <v>0.1359126984126984</v>
      </c>
      <c r="O68" s="105">
        <f>O22</f>
        <v>425</v>
      </c>
      <c r="P68" s="19">
        <f t="shared" si="107"/>
        <v>0.14054232804232805</v>
      </c>
      <c r="Q68" s="241">
        <f t="shared" si="96"/>
        <v>1103</v>
      </c>
      <c r="R68" s="116">
        <f t="shared" si="97"/>
        <v>0.12158289241622575</v>
      </c>
      <c r="S68" s="105">
        <f>S22</f>
        <v>0</v>
      </c>
      <c r="T68" s="19">
        <f t="shared" si="108"/>
        <v>0</v>
      </c>
      <c r="U68" s="105">
        <f>U22</f>
        <v>0</v>
      </c>
      <c r="V68" s="19">
        <f t="shared" si="109"/>
        <v>0</v>
      </c>
      <c r="W68" s="105">
        <f>W22</f>
        <v>0</v>
      </c>
      <c r="X68" s="19">
        <f t="shared" si="110"/>
        <v>0</v>
      </c>
      <c r="Y68" s="241">
        <f t="shared" si="98"/>
        <v>0</v>
      </c>
      <c r="Z68" s="116">
        <f t="shared" si="99"/>
        <v>0</v>
      </c>
    </row>
    <row r="69" spans="1:26" x14ac:dyDescent="0.25">
      <c r="A69" s="235" t="s">
        <v>212</v>
      </c>
      <c r="B69" s="233">
        <f>B25</f>
        <v>2016</v>
      </c>
      <c r="C69" s="105">
        <f>C25</f>
        <v>257</v>
      </c>
      <c r="D69" s="19">
        <f t="shared" si="100"/>
        <v>0.12748015873015872</v>
      </c>
      <c r="E69" s="105">
        <f>E25</f>
        <v>296</v>
      </c>
      <c r="F69" s="19">
        <f t="shared" si="101"/>
        <v>0.14682539682539683</v>
      </c>
      <c r="G69" s="105">
        <f>G25</f>
        <v>289</v>
      </c>
      <c r="H69" s="19">
        <f t="shared" si="102"/>
        <v>0.14335317460317459</v>
      </c>
      <c r="I69" s="241">
        <f t="shared" si="103"/>
        <v>842</v>
      </c>
      <c r="J69" s="116">
        <f t="shared" si="104"/>
        <v>0.13921957671957672</v>
      </c>
      <c r="K69" s="105">
        <f>K25</f>
        <v>126</v>
      </c>
      <c r="L69" s="19">
        <f t="shared" si="105"/>
        <v>6.25E-2</v>
      </c>
      <c r="M69" s="105">
        <f>M25</f>
        <v>299</v>
      </c>
      <c r="N69" s="19">
        <f t="shared" si="106"/>
        <v>0.14831349206349206</v>
      </c>
      <c r="O69" s="105">
        <f>O25</f>
        <v>281</v>
      </c>
      <c r="P69" s="19">
        <f t="shared" si="107"/>
        <v>0.13938492063492064</v>
      </c>
      <c r="Q69" s="241">
        <f t="shared" si="96"/>
        <v>706</v>
      </c>
      <c r="R69" s="116">
        <f t="shared" si="97"/>
        <v>0.11673280423280423</v>
      </c>
      <c r="S69" s="105">
        <f>S25</f>
        <v>0</v>
      </c>
      <c r="T69" s="19">
        <f t="shared" si="108"/>
        <v>0</v>
      </c>
      <c r="U69" s="105">
        <f>U25</f>
        <v>0</v>
      </c>
      <c r="V69" s="19">
        <f t="shared" si="109"/>
        <v>0</v>
      </c>
      <c r="W69" s="105">
        <f>W25</f>
        <v>0</v>
      </c>
      <c r="X69" s="19">
        <f t="shared" si="110"/>
        <v>0</v>
      </c>
      <c r="Y69" s="241">
        <f t="shared" si="98"/>
        <v>0</v>
      </c>
      <c r="Z69" s="116">
        <f t="shared" si="99"/>
        <v>0</v>
      </c>
    </row>
    <row r="70" spans="1:26" x14ac:dyDescent="0.25">
      <c r="A70" s="235" t="s">
        <v>213</v>
      </c>
      <c r="B70" s="233">
        <f>B29</f>
        <v>3024</v>
      </c>
      <c r="C70" s="105">
        <f>C29</f>
        <v>722</v>
      </c>
      <c r="D70" s="19">
        <f t="shared" si="100"/>
        <v>0.23875661375661375</v>
      </c>
      <c r="E70" s="105">
        <f>E29</f>
        <v>758</v>
      </c>
      <c r="F70" s="19">
        <f t="shared" si="101"/>
        <v>0.25066137566137564</v>
      </c>
      <c r="G70" s="105">
        <f>G29</f>
        <v>688</v>
      </c>
      <c r="H70" s="19">
        <f t="shared" si="102"/>
        <v>0.2275132275132275</v>
      </c>
      <c r="I70" s="241">
        <f t="shared" si="103"/>
        <v>2168</v>
      </c>
      <c r="J70" s="116">
        <f t="shared" si="104"/>
        <v>0.23897707231040563</v>
      </c>
      <c r="K70" s="105">
        <f>K29</f>
        <v>129</v>
      </c>
      <c r="L70" s="19">
        <f t="shared" si="105"/>
        <v>4.265873015873016E-2</v>
      </c>
      <c r="M70" s="105">
        <f>M29</f>
        <v>180</v>
      </c>
      <c r="N70" s="19">
        <f t="shared" si="106"/>
        <v>5.9523809523809521E-2</v>
      </c>
      <c r="O70" s="105">
        <f>O29</f>
        <v>310</v>
      </c>
      <c r="P70" s="19">
        <f t="shared" si="107"/>
        <v>0.10251322751322751</v>
      </c>
      <c r="Q70" s="241">
        <f t="shared" si="96"/>
        <v>619</v>
      </c>
      <c r="R70" s="116">
        <f t="shared" si="97"/>
        <v>6.8231922398589065E-2</v>
      </c>
      <c r="S70" s="105">
        <f>S29</f>
        <v>0</v>
      </c>
      <c r="T70" s="19">
        <f t="shared" si="108"/>
        <v>0</v>
      </c>
      <c r="U70" s="105">
        <f>U29</f>
        <v>0</v>
      </c>
      <c r="V70" s="19">
        <f t="shared" si="109"/>
        <v>0</v>
      </c>
      <c r="W70" s="105">
        <f>W29</f>
        <v>0</v>
      </c>
      <c r="X70" s="19">
        <f t="shared" si="110"/>
        <v>0</v>
      </c>
      <c r="Y70" s="241">
        <f t="shared" si="98"/>
        <v>0</v>
      </c>
      <c r="Z70" s="116">
        <f t="shared" si="99"/>
        <v>0</v>
      </c>
    </row>
    <row r="71" spans="1:26" x14ac:dyDescent="0.25">
      <c r="A71" s="235" t="s">
        <v>214</v>
      </c>
      <c r="B71" s="233">
        <f>B32</f>
        <v>2016</v>
      </c>
      <c r="C71" s="105">
        <f>C32</f>
        <v>816</v>
      </c>
      <c r="D71" s="19">
        <f t="shared" si="100"/>
        <v>0.40476190476190477</v>
      </c>
      <c r="E71" s="105">
        <f>E32</f>
        <v>970</v>
      </c>
      <c r="F71" s="19">
        <f t="shared" si="101"/>
        <v>0.48115079365079366</v>
      </c>
      <c r="G71" s="105">
        <f>G32</f>
        <v>1079</v>
      </c>
      <c r="H71" s="19">
        <f t="shared" si="102"/>
        <v>0.53521825396825395</v>
      </c>
      <c r="I71" s="241">
        <f t="shared" si="103"/>
        <v>2865</v>
      </c>
      <c r="J71" s="116">
        <f t="shared" si="104"/>
        <v>0.47371031746031744</v>
      </c>
      <c r="K71" s="105">
        <f>K32</f>
        <v>234</v>
      </c>
      <c r="L71" s="19">
        <f t="shared" si="105"/>
        <v>0.11607142857142858</v>
      </c>
      <c r="M71" s="105">
        <f>M32</f>
        <v>283</v>
      </c>
      <c r="N71" s="19">
        <f t="shared" si="106"/>
        <v>0.14037698412698413</v>
      </c>
      <c r="O71" s="105">
        <f>O32</f>
        <v>354</v>
      </c>
      <c r="P71" s="19">
        <f t="shared" si="107"/>
        <v>0.17559523809523808</v>
      </c>
      <c r="Q71" s="241">
        <f t="shared" si="96"/>
        <v>871</v>
      </c>
      <c r="R71" s="116">
        <f t="shared" si="97"/>
        <v>0.14401455026455026</v>
      </c>
      <c r="S71" s="105">
        <f>S32</f>
        <v>0</v>
      </c>
      <c r="T71" s="19">
        <f t="shared" si="108"/>
        <v>0</v>
      </c>
      <c r="U71" s="105">
        <f>U32</f>
        <v>0</v>
      </c>
      <c r="V71" s="19">
        <f t="shared" si="109"/>
        <v>0</v>
      </c>
      <c r="W71" s="105">
        <f>W32</f>
        <v>0</v>
      </c>
      <c r="X71" s="19">
        <f t="shared" si="110"/>
        <v>0</v>
      </c>
      <c r="Y71" s="241">
        <f t="shared" si="98"/>
        <v>0</v>
      </c>
      <c r="Z71" s="116">
        <f t="shared" si="99"/>
        <v>0</v>
      </c>
    </row>
    <row r="72" spans="1:26" x14ac:dyDescent="0.25">
      <c r="A72" s="235" t="s">
        <v>215</v>
      </c>
      <c r="B72" s="233">
        <f>B35</f>
        <v>1608</v>
      </c>
      <c r="C72" s="105">
        <f>C35</f>
        <v>615</v>
      </c>
      <c r="D72" s="19">
        <f t="shared" si="100"/>
        <v>0.3824626865671642</v>
      </c>
      <c r="E72" s="105">
        <f>E35</f>
        <v>370</v>
      </c>
      <c r="F72" s="19">
        <f t="shared" si="101"/>
        <v>0.2300995024875622</v>
      </c>
      <c r="G72" s="105">
        <f>G35</f>
        <v>0</v>
      </c>
      <c r="H72" s="19">
        <f t="shared" si="102"/>
        <v>0</v>
      </c>
      <c r="I72" s="241">
        <f t="shared" si="103"/>
        <v>985</v>
      </c>
      <c r="J72" s="116">
        <f t="shared" si="104"/>
        <v>0.20418739635157546</v>
      </c>
      <c r="K72" s="105">
        <f>K35</f>
        <v>2</v>
      </c>
      <c r="L72" s="19">
        <f t="shared" si="105"/>
        <v>1.2437810945273632E-3</v>
      </c>
      <c r="M72" s="105">
        <f>M35</f>
        <v>0</v>
      </c>
      <c r="N72" s="19">
        <f t="shared" si="106"/>
        <v>0</v>
      </c>
      <c r="O72" s="105">
        <f>O35</f>
        <v>0</v>
      </c>
      <c r="P72" s="19">
        <f t="shared" si="107"/>
        <v>0</v>
      </c>
      <c r="Q72" s="241">
        <f t="shared" si="96"/>
        <v>2</v>
      </c>
      <c r="R72" s="116">
        <f t="shared" si="97"/>
        <v>4.1459369817578774E-4</v>
      </c>
      <c r="S72" s="105">
        <f>S35</f>
        <v>0</v>
      </c>
      <c r="T72" s="19">
        <f t="shared" si="108"/>
        <v>0</v>
      </c>
      <c r="U72" s="105">
        <f>U35</f>
        <v>0</v>
      </c>
      <c r="V72" s="19">
        <f t="shared" si="109"/>
        <v>0</v>
      </c>
      <c r="W72" s="105">
        <f>W35</f>
        <v>0</v>
      </c>
      <c r="X72" s="19">
        <f t="shared" si="110"/>
        <v>0</v>
      </c>
      <c r="Y72" s="241">
        <f t="shared" si="98"/>
        <v>0</v>
      </c>
      <c r="Z72" s="116">
        <f t="shared" si="99"/>
        <v>0</v>
      </c>
    </row>
    <row r="73" spans="1:26" x14ac:dyDescent="0.25">
      <c r="A73" s="235" t="s">
        <v>216</v>
      </c>
      <c r="B73" s="233">
        <f>B38</f>
        <v>3024</v>
      </c>
      <c r="C73" s="105">
        <f>C38</f>
        <v>1223</v>
      </c>
      <c r="D73" s="19">
        <f t="shared" si="100"/>
        <v>0.40443121693121692</v>
      </c>
      <c r="E73" s="105">
        <f>E38</f>
        <v>1593</v>
      </c>
      <c r="F73" s="19">
        <f t="shared" si="101"/>
        <v>0.5267857142857143</v>
      </c>
      <c r="G73" s="105">
        <f>G38</f>
        <v>1073</v>
      </c>
      <c r="H73" s="19">
        <f t="shared" si="102"/>
        <v>0.35482804232804233</v>
      </c>
      <c r="I73" s="241">
        <f t="shared" si="103"/>
        <v>3889</v>
      </c>
      <c r="J73" s="116">
        <f t="shared" si="104"/>
        <v>0.42868165784832452</v>
      </c>
      <c r="K73" s="105">
        <f>K38</f>
        <v>201</v>
      </c>
      <c r="L73" s="19">
        <f t="shared" si="105"/>
        <v>6.6468253968253968E-2</v>
      </c>
      <c r="M73" s="105">
        <f>M38</f>
        <v>206</v>
      </c>
      <c r="N73" s="19">
        <f t="shared" si="106"/>
        <v>6.8121693121693125E-2</v>
      </c>
      <c r="O73" s="105">
        <f>O38</f>
        <v>332</v>
      </c>
      <c r="P73" s="19">
        <f t="shared" si="107"/>
        <v>0.10978835978835978</v>
      </c>
      <c r="Q73" s="241">
        <f t="shared" si="96"/>
        <v>739</v>
      </c>
      <c r="R73" s="116">
        <f t="shared" si="97"/>
        <v>8.1459435626102292E-2</v>
      </c>
      <c r="S73" s="105">
        <f>S38</f>
        <v>0</v>
      </c>
      <c r="T73" s="19">
        <f t="shared" si="108"/>
        <v>0</v>
      </c>
      <c r="U73" s="105">
        <f>U38</f>
        <v>0</v>
      </c>
      <c r="V73" s="19">
        <f t="shared" si="109"/>
        <v>0</v>
      </c>
      <c r="W73" s="105">
        <f>W38</f>
        <v>0</v>
      </c>
      <c r="X73" s="19">
        <f t="shared" si="110"/>
        <v>0</v>
      </c>
      <c r="Y73" s="241">
        <f t="shared" si="98"/>
        <v>0</v>
      </c>
      <c r="Z73" s="116">
        <f t="shared" si="99"/>
        <v>0</v>
      </c>
    </row>
    <row r="74" spans="1:26" ht="15.75" thickBot="1" x14ac:dyDescent="0.3">
      <c r="A74" s="772" t="s">
        <v>217</v>
      </c>
      <c r="B74" s="236">
        <f>B41</f>
        <v>2016</v>
      </c>
      <c r="C74" s="215">
        <f>C41</f>
        <v>615</v>
      </c>
      <c r="D74" s="217">
        <f t="shared" si="100"/>
        <v>0.30505952380952384</v>
      </c>
      <c r="E74" s="215">
        <f>E41</f>
        <v>686</v>
      </c>
      <c r="F74" s="217">
        <f t="shared" si="101"/>
        <v>0.34027777777777779</v>
      </c>
      <c r="G74" s="215">
        <f>G41</f>
        <v>541</v>
      </c>
      <c r="H74" s="217">
        <f t="shared" si="102"/>
        <v>0.26835317460317459</v>
      </c>
      <c r="I74" s="242">
        <f t="shared" si="103"/>
        <v>1842</v>
      </c>
      <c r="J74" s="214">
        <f t="shared" si="104"/>
        <v>0.30456349206349204</v>
      </c>
      <c r="K74" s="215">
        <f>K41</f>
        <v>54</v>
      </c>
      <c r="L74" s="217">
        <f t="shared" si="105"/>
        <v>2.6785714285714284E-2</v>
      </c>
      <c r="M74" s="215">
        <f>M41</f>
        <v>25</v>
      </c>
      <c r="N74" s="217">
        <f t="shared" si="106"/>
        <v>1.240079365079365E-2</v>
      </c>
      <c r="O74" s="215">
        <f>O41</f>
        <v>3</v>
      </c>
      <c r="P74" s="217">
        <f t="shared" si="107"/>
        <v>1.488095238095238E-3</v>
      </c>
      <c r="Q74" s="242">
        <f t="shared" si="96"/>
        <v>82</v>
      </c>
      <c r="R74" s="214">
        <f t="shared" si="97"/>
        <v>1.3558201058201057E-2</v>
      </c>
      <c r="S74" s="215">
        <f>S41</f>
        <v>0</v>
      </c>
      <c r="T74" s="217">
        <f t="shared" si="108"/>
        <v>0</v>
      </c>
      <c r="U74" s="215">
        <f>U41</f>
        <v>0</v>
      </c>
      <c r="V74" s="217">
        <f t="shared" si="109"/>
        <v>0</v>
      </c>
      <c r="W74" s="215">
        <f>W41</f>
        <v>0</v>
      </c>
      <c r="X74" s="217">
        <f t="shared" si="110"/>
        <v>0</v>
      </c>
      <c r="Y74" s="242">
        <f t="shared" si="98"/>
        <v>0</v>
      </c>
      <c r="Z74" s="214">
        <f t="shared" si="99"/>
        <v>0</v>
      </c>
    </row>
    <row r="75" spans="1:26" ht="15.75" thickBot="1" x14ac:dyDescent="0.3">
      <c r="A75" s="773" t="s">
        <v>220</v>
      </c>
      <c r="B75" s="246">
        <f>SUM(B63:B74)</f>
        <v>23112</v>
      </c>
      <c r="C75" s="239">
        <f>SUM(C63:C74)</f>
        <v>7741</v>
      </c>
      <c r="D75" s="237">
        <f>C75/$B75</f>
        <v>0.3349342332987193</v>
      </c>
      <c r="E75" s="239">
        <f>SUM(E63:E74)</f>
        <v>8797</v>
      </c>
      <c r="F75" s="237">
        <f>E75/$B75</f>
        <v>0.38062478366216684</v>
      </c>
      <c r="G75" s="239">
        <f>SUM(G63:G74)</f>
        <v>7439</v>
      </c>
      <c r="H75" s="237">
        <f>G75/$B75</f>
        <v>0.32186742817583941</v>
      </c>
      <c r="I75" s="240">
        <f>SUM(I63:I74)</f>
        <v>23977</v>
      </c>
      <c r="J75" s="238">
        <f>I75/($B75*3)</f>
        <v>0.34580881504557515</v>
      </c>
      <c r="K75" s="239">
        <f>SUM(K63:K74)</f>
        <v>2105</v>
      </c>
      <c r="L75" s="237">
        <f>K75/$B75</f>
        <v>9.1078227760470754E-2</v>
      </c>
      <c r="M75" s="239">
        <f>SUM(M63:M74)</f>
        <v>2362</v>
      </c>
      <c r="N75" s="237">
        <f>M75/$B75</f>
        <v>0.10219799238490827</v>
      </c>
      <c r="O75" s="239">
        <f>SUM(O63:O74)</f>
        <v>2735</v>
      </c>
      <c r="P75" s="237">
        <f t="shared" si="107"/>
        <v>0.1183367947386639</v>
      </c>
      <c r="Q75" s="240">
        <f>SUM(Q63:Q74)</f>
        <v>7202</v>
      </c>
      <c r="R75" s="238">
        <f t="shared" si="97"/>
        <v>0.10387100496134764</v>
      </c>
      <c r="S75" s="239">
        <f>SUM(S63:S74)</f>
        <v>0</v>
      </c>
      <c r="T75" s="237">
        <f>S75/$B75</f>
        <v>0</v>
      </c>
      <c r="U75" s="239">
        <f>SUM(U63:U74)</f>
        <v>0</v>
      </c>
      <c r="V75" s="237">
        <f>U75/$B75</f>
        <v>0</v>
      </c>
      <c r="W75" s="239">
        <f>SUM(W63:W74)</f>
        <v>0</v>
      </c>
      <c r="X75" s="237">
        <f t="shared" si="110"/>
        <v>0</v>
      </c>
      <c r="Y75" s="240">
        <f>SUM(Y63:Y74)</f>
        <v>0</v>
      </c>
      <c r="Z75" s="238">
        <f t="shared" si="99"/>
        <v>0</v>
      </c>
    </row>
    <row r="78" spans="1:26" ht="15.75" x14ac:dyDescent="0.25">
      <c r="A78" s="1301" t="s">
        <v>273</v>
      </c>
      <c r="B78" s="1241"/>
      <c r="C78" s="1241"/>
      <c r="D78" s="1241"/>
      <c r="E78" s="1241"/>
      <c r="F78" s="1241"/>
      <c r="G78" s="1241"/>
      <c r="H78" s="1241"/>
      <c r="I78" s="1241"/>
      <c r="J78" s="1241"/>
      <c r="K78" s="1241"/>
      <c r="L78" s="1241"/>
      <c r="M78" s="1241"/>
      <c r="N78" s="1241"/>
      <c r="O78" s="1241"/>
      <c r="P78" s="1241"/>
      <c r="Q78" s="1241"/>
      <c r="R78" s="1241"/>
      <c r="S78" s="1241"/>
      <c r="T78" s="1241"/>
      <c r="U78" s="1241"/>
      <c r="V78" s="1241"/>
      <c r="W78" s="1241"/>
      <c r="X78" s="1241"/>
      <c r="Y78" s="1241"/>
      <c r="Z78" s="1241"/>
    </row>
    <row r="79" spans="1:26" ht="24.75" thickBot="1" x14ac:dyDescent="0.3">
      <c r="A79" s="227" t="s">
        <v>14</v>
      </c>
      <c r="B79" s="155" t="s">
        <v>15</v>
      </c>
      <c r="C79" s="221" t="str">
        <f>'Pque N Mundo I'!C8</f>
        <v>Real.</v>
      </c>
      <c r="D79" s="222" t="e">
        <f>'Pque N Mundo I'!#REF!</f>
        <v>#REF!</v>
      </c>
      <c r="E79" s="221" t="str">
        <f>'Pque N Mundo I'!D8</f>
        <v>Real.</v>
      </c>
      <c r="F79" s="222" t="e">
        <f>'Pque N Mundo I'!#REF!</f>
        <v>#REF!</v>
      </c>
      <c r="G79" s="221" t="str">
        <f>'Pque N Mundo I'!E8</f>
        <v>Real.</v>
      </c>
      <c r="H79" s="222" t="e">
        <f>'Pque N Mundo I'!#REF!</f>
        <v>#REF!</v>
      </c>
      <c r="I79" s="100" t="e">
        <f>'Pque N Mundo I'!#REF!</f>
        <v>#REF!</v>
      </c>
      <c r="J79" s="13" t="s">
        <v>196</v>
      </c>
      <c r="K79" s="221" t="str">
        <f>'Pque N Mundo I'!F8</f>
        <v>Real.</v>
      </c>
      <c r="L79" s="222" t="e">
        <f>'Pque N Mundo I'!#REF!</f>
        <v>#REF!</v>
      </c>
      <c r="M79" s="223" t="str">
        <f>'Pque N Mundo I'!G8</f>
        <v>Real.</v>
      </c>
      <c r="N79" s="224" t="e">
        <f>'Pque N Mundo I'!#REF!</f>
        <v>#REF!</v>
      </c>
      <c r="O79" s="223" t="str">
        <f>'Pque N Mundo I'!H8</f>
        <v>Real.</v>
      </c>
      <c r="P79" s="224" t="e">
        <f>'Pque N Mundo I'!#REF!</f>
        <v>#REF!</v>
      </c>
      <c r="Q79" s="100" t="e">
        <f>'Pque N Mundo I'!#REF!</f>
        <v>#REF!</v>
      </c>
      <c r="R79" s="13" t="s">
        <v>196</v>
      </c>
      <c r="S79" s="221" t="str">
        <f>'Pque N Mundo I'!I8</f>
        <v>Real.</v>
      </c>
      <c r="T79" s="222" t="e">
        <f>'Pque N Mundo I'!#REF!</f>
        <v>#REF!</v>
      </c>
      <c r="U79" s="223" t="str">
        <f>'Pque N Mundo I'!J8</f>
        <v>Real.</v>
      </c>
      <c r="V79" s="224" t="e">
        <f>'Pque N Mundo I'!#REF!</f>
        <v>#REF!</v>
      </c>
      <c r="W79" s="223" t="str">
        <f>'Pque N Mundo I'!K8</f>
        <v>Real.</v>
      </c>
      <c r="X79" s="224" t="e">
        <f>'Pque N Mundo I'!#REF!</f>
        <v>#REF!</v>
      </c>
      <c r="Y79" s="100" t="e">
        <f>'Pque N Mundo I'!#REF!</f>
        <v>#REF!</v>
      </c>
      <c r="Z79" s="13" t="s">
        <v>196</v>
      </c>
    </row>
    <row r="80" spans="1:26" ht="15.75" thickTop="1" x14ac:dyDescent="0.25">
      <c r="A80" s="229" t="s">
        <v>52</v>
      </c>
      <c r="B80" s="87">
        <f>'CEO II V EDE'!B9</f>
        <v>120</v>
      </c>
      <c r="C80" s="105">
        <f>'CEO II V EDE'!C9</f>
        <v>54</v>
      </c>
      <c r="D80" s="19">
        <f>C80/$B80</f>
        <v>0.45</v>
      </c>
      <c r="E80" s="105">
        <f>'CEO II V EDE'!D9</f>
        <v>98</v>
      </c>
      <c r="F80" s="19">
        <f>E80/$B80</f>
        <v>0.81666666666666665</v>
      </c>
      <c r="G80" s="105">
        <f>'CEO II V EDE'!E9</f>
        <v>167</v>
      </c>
      <c r="H80" s="19">
        <f>G80/$B80</f>
        <v>1.3916666666666666</v>
      </c>
      <c r="I80" s="77">
        <f t="shared" ref="I80:I88" si="111">SUM(C80,E80,G80)</f>
        <v>319</v>
      </c>
      <c r="J80" s="116">
        <f t="shared" ref="J80:J88" si="112">I80/($B80*3)</f>
        <v>0.88611111111111107</v>
      </c>
      <c r="K80" s="105">
        <f>'CEO II V EDE'!F9</f>
        <v>59</v>
      </c>
      <c r="L80" s="19">
        <f>K80/$B80</f>
        <v>0.49166666666666664</v>
      </c>
      <c r="M80" s="105">
        <f>'CEO II V EDE'!G9</f>
        <v>160</v>
      </c>
      <c r="N80" s="19">
        <f>M80/$B80</f>
        <v>1.3333333333333333</v>
      </c>
      <c r="O80" s="105">
        <f>'CEO II V EDE'!H9</f>
        <v>159</v>
      </c>
      <c r="P80" s="19">
        <f>O80/$B80</f>
        <v>1.325</v>
      </c>
      <c r="Q80" s="77">
        <f t="shared" ref="Q80:Q88" si="113">SUM(K80,M80,O80)</f>
        <v>378</v>
      </c>
      <c r="R80" s="116">
        <f t="shared" ref="R80:R88" si="114">Q80/($B80*3)</f>
        <v>1.05</v>
      </c>
      <c r="S80" s="105">
        <f>'CEO II V EDE'!I9</f>
        <v>94</v>
      </c>
      <c r="T80" s="19">
        <f>S80/$B80</f>
        <v>0.78333333333333333</v>
      </c>
      <c r="U80" s="105">
        <f>'CEO II V EDE'!J9</f>
        <v>196</v>
      </c>
      <c r="V80" s="19">
        <f>U80/$B80</f>
        <v>1.6333333333333333</v>
      </c>
      <c r="W80" s="105">
        <f>'CEO II V EDE'!K9</f>
        <v>154</v>
      </c>
      <c r="X80" s="19">
        <f>W80/$B80</f>
        <v>1.2833333333333334</v>
      </c>
      <c r="Y80" s="77">
        <f t="shared" ref="Y80:Y88" si="115">SUM(S80,U80,W80)</f>
        <v>444</v>
      </c>
      <c r="Z80" s="116">
        <f t="shared" ref="Z80:Z88" si="116">Y80/($B80*3)</f>
        <v>1.2333333333333334</v>
      </c>
    </row>
    <row r="81" spans="1:26" x14ac:dyDescent="0.25">
      <c r="A81" s="230" t="s">
        <v>53</v>
      </c>
      <c r="B81" s="160" t="str">
        <f>'CEO II V EDE'!B10</f>
        <v>S/ meta</v>
      </c>
      <c r="C81" s="106">
        <f>'CEO II V EDE'!C10</f>
        <v>26</v>
      </c>
      <c r="D81" s="19" t="s">
        <v>190</v>
      </c>
      <c r="E81" s="106">
        <f>'CEO II V EDE'!D10</f>
        <v>42</v>
      </c>
      <c r="F81" s="19" t="s">
        <v>190</v>
      </c>
      <c r="G81" s="106">
        <f>'CEO II V EDE'!E10</f>
        <v>56</v>
      </c>
      <c r="H81" s="19" t="s">
        <v>190</v>
      </c>
      <c r="I81" s="108">
        <f t="shared" si="111"/>
        <v>124</v>
      </c>
      <c r="J81" s="116" t="e">
        <f t="shared" si="112"/>
        <v>#VALUE!</v>
      </c>
      <c r="K81" s="106">
        <f>'CEO II V EDE'!F10</f>
        <v>23</v>
      </c>
      <c r="L81" s="19" t="s">
        <v>190</v>
      </c>
      <c r="M81" s="106">
        <f>'CEO II V EDE'!G10</f>
        <v>42</v>
      </c>
      <c r="N81" s="19" t="s">
        <v>190</v>
      </c>
      <c r="O81" s="106">
        <f>'CEO II V EDE'!H10</f>
        <v>52</v>
      </c>
      <c r="P81" s="19" t="s">
        <v>190</v>
      </c>
      <c r="Q81" s="108">
        <f t="shared" si="113"/>
        <v>117</v>
      </c>
      <c r="R81" s="116" t="e">
        <f t="shared" si="114"/>
        <v>#VALUE!</v>
      </c>
      <c r="S81" s="106">
        <f>'CEO II V EDE'!I10</f>
        <v>19</v>
      </c>
      <c r="T81" s="19" t="e">
        <f>S81/$B81</f>
        <v>#VALUE!</v>
      </c>
      <c r="U81" s="106">
        <f>'CEO II V EDE'!J10</f>
        <v>38</v>
      </c>
      <c r="V81" s="19" t="e">
        <f>U81/$B81</f>
        <v>#VALUE!</v>
      </c>
      <c r="W81" s="106">
        <f>'CEO II V EDE'!K10</f>
        <v>45</v>
      </c>
      <c r="X81" s="19" t="e">
        <f>W81/$B81</f>
        <v>#VALUE!</v>
      </c>
      <c r="Y81" s="108">
        <f t="shared" si="115"/>
        <v>102</v>
      </c>
      <c r="Z81" s="116" t="e">
        <f t="shared" si="116"/>
        <v>#VALUE!</v>
      </c>
    </row>
    <row r="82" spans="1:26" x14ac:dyDescent="0.25">
      <c r="A82" s="230" t="s">
        <v>54</v>
      </c>
      <c r="B82" s="89">
        <f>'CEO II V EDE'!B11</f>
        <v>80</v>
      </c>
      <c r="C82" s="106">
        <f>'CEO II V EDE'!C11</f>
        <v>37</v>
      </c>
      <c r="D82" s="19">
        <f t="shared" ref="D82:D88" si="117">C82/$B82</f>
        <v>0.46250000000000002</v>
      </c>
      <c r="E82" s="106">
        <f>'CEO II V EDE'!D11</f>
        <v>87</v>
      </c>
      <c r="F82" s="19">
        <f t="shared" ref="F82:F88" si="118">E82/$B82</f>
        <v>1.0874999999999999</v>
      </c>
      <c r="G82" s="106">
        <f>'CEO II V EDE'!E11</f>
        <v>72</v>
      </c>
      <c r="H82" s="19">
        <f t="shared" ref="H82:H88" si="119">G82/$B82</f>
        <v>0.9</v>
      </c>
      <c r="I82" s="108">
        <f t="shared" si="111"/>
        <v>196</v>
      </c>
      <c r="J82" s="116">
        <f t="shared" si="112"/>
        <v>0.81666666666666665</v>
      </c>
      <c r="K82" s="106">
        <f>'CEO II V EDE'!F11</f>
        <v>63</v>
      </c>
      <c r="L82" s="19">
        <f t="shared" ref="L82:L88" si="120">K82/$B82</f>
        <v>0.78749999999999998</v>
      </c>
      <c r="M82" s="106">
        <f>'CEO II V EDE'!G11</f>
        <v>45</v>
      </c>
      <c r="N82" s="19">
        <f t="shared" ref="N82:N88" si="121">M82/$B82</f>
        <v>0.5625</v>
      </c>
      <c r="O82" s="106">
        <f>'CEO II V EDE'!H11</f>
        <v>103</v>
      </c>
      <c r="P82" s="19">
        <f t="shared" ref="P82:P88" si="122">O82/$B82</f>
        <v>1.2875000000000001</v>
      </c>
      <c r="Q82" s="108">
        <f t="shared" si="113"/>
        <v>211</v>
      </c>
      <c r="R82" s="116">
        <f t="shared" si="114"/>
        <v>0.87916666666666665</v>
      </c>
      <c r="S82" s="106">
        <f>'CEO II V EDE'!I11</f>
        <v>124</v>
      </c>
      <c r="T82" s="19">
        <f t="shared" ref="T82:T88" si="123">S82/$B82</f>
        <v>1.55</v>
      </c>
      <c r="U82" s="106">
        <f>'CEO II V EDE'!J11</f>
        <v>271</v>
      </c>
      <c r="V82" s="19">
        <f t="shared" ref="V82:V88" si="124">U82/$B82</f>
        <v>3.3875000000000002</v>
      </c>
      <c r="W82" s="106">
        <f>'CEO II V EDE'!K11</f>
        <v>175</v>
      </c>
      <c r="X82" s="19">
        <f t="shared" ref="X82:X88" si="125">W82/$B82</f>
        <v>2.1875</v>
      </c>
      <c r="Y82" s="108">
        <f t="shared" si="115"/>
        <v>570</v>
      </c>
      <c r="Z82" s="116">
        <f t="shared" si="116"/>
        <v>2.375</v>
      </c>
    </row>
    <row r="83" spans="1:26" x14ac:dyDescent="0.25">
      <c r="A83" s="230" t="s">
        <v>55</v>
      </c>
      <c r="B83" s="89">
        <f>'CEO II V EDE'!B12</f>
        <v>120</v>
      </c>
      <c r="C83" s="106">
        <f>'CEO II V EDE'!C12</f>
        <v>14</v>
      </c>
      <c r="D83" s="19">
        <f t="shared" si="117"/>
        <v>0.11666666666666667</v>
      </c>
      <c r="E83" s="106">
        <f>'CEO II V EDE'!D12</f>
        <v>12</v>
      </c>
      <c r="F83" s="19">
        <f t="shared" si="118"/>
        <v>0.1</v>
      </c>
      <c r="G83" s="106">
        <f>'CEO II V EDE'!E12</f>
        <v>19</v>
      </c>
      <c r="H83" s="19">
        <f t="shared" si="119"/>
        <v>0.15833333333333333</v>
      </c>
      <c r="I83" s="108">
        <f t="shared" si="111"/>
        <v>45</v>
      </c>
      <c r="J83" s="116">
        <f t="shared" si="112"/>
        <v>0.125</v>
      </c>
      <c r="K83" s="106">
        <f>'CEO II V EDE'!F12</f>
        <v>3</v>
      </c>
      <c r="L83" s="19">
        <f t="shared" si="120"/>
        <v>2.5000000000000001E-2</v>
      </c>
      <c r="M83" s="106">
        <f>'CEO II V EDE'!G12</f>
        <v>28</v>
      </c>
      <c r="N83" s="19">
        <f t="shared" si="121"/>
        <v>0.23333333333333334</v>
      </c>
      <c r="O83" s="106">
        <f>'CEO II V EDE'!H12</f>
        <v>31</v>
      </c>
      <c r="P83" s="19">
        <f t="shared" si="122"/>
        <v>0.25833333333333336</v>
      </c>
      <c r="Q83" s="108">
        <f t="shared" si="113"/>
        <v>62</v>
      </c>
      <c r="R83" s="116">
        <f t="shared" si="114"/>
        <v>0.17222222222222222</v>
      </c>
      <c r="S83" s="106">
        <f>'CEO II V EDE'!I12</f>
        <v>32</v>
      </c>
      <c r="T83" s="19">
        <f t="shared" si="123"/>
        <v>0.26666666666666666</v>
      </c>
      <c r="U83" s="106">
        <f>'CEO II V EDE'!J12</f>
        <v>26</v>
      </c>
      <c r="V83" s="19">
        <f t="shared" si="124"/>
        <v>0.21666666666666667</v>
      </c>
      <c r="W83" s="106">
        <f>'CEO II V EDE'!K12</f>
        <v>25</v>
      </c>
      <c r="X83" s="19">
        <f t="shared" si="125"/>
        <v>0.20833333333333334</v>
      </c>
      <c r="Y83" s="108">
        <f t="shared" si="115"/>
        <v>83</v>
      </c>
      <c r="Z83" s="116">
        <f t="shared" si="116"/>
        <v>0.23055555555555557</v>
      </c>
    </row>
    <row r="84" spans="1:26" x14ac:dyDescent="0.25">
      <c r="A84" s="230" t="s">
        <v>56</v>
      </c>
      <c r="B84" s="89">
        <f>'CEO II V EDE'!B13</f>
        <v>80</v>
      </c>
      <c r="C84" s="106">
        <f>'CEO II V EDE'!C13</f>
        <v>147</v>
      </c>
      <c r="D84" s="19">
        <f t="shared" si="117"/>
        <v>1.8374999999999999</v>
      </c>
      <c r="E84" s="106">
        <f>'CEO II V EDE'!D13</f>
        <v>107</v>
      </c>
      <c r="F84" s="19">
        <f t="shared" si="118"/>
        <v>1.3374999999999999</v>
      </c>
      <c r="G84" s="106">
        <f>'CEO II V EDE'!E13</f>
        <v>89</v>
      </c>
      <c r="H84" s="19">
        <f t="shared" si="119"/>
        <v>1.1125</v>
      </c>
      <c r="I84" s="108">
        <f t="shared" si="111"/>
        <v>343</v>
      </c>
      <c r="J84" s="116">
        <f t="shared" si="112"/>
        <v>1.4291666666666667</v>
      </c>
      <c r="K84" s="106">
        <f>'CEO II V EDE'!F13</f>
        <v>71</v>
      </c>
      <c r="L84" s="19">
        <f t="shared" si="120"/>
        <v>0.88749999999999996</v>
      </c>
      <c r="M84" s="106">
        <f>'CEO II V EDE'!G13</f>
        <v>144</v>
      </c>
      <c r="N84" s="19">
        <f t="shared" si="121"/>
        <v>1.8</v>
      </c>
      <c r="O84" s="106">
        <f>'CEO II V EDE'!H13</f>
        <v>116</v>
      </c>
      <c r="P84" s="19">
        <f t="shared" si="122"/>
        <v>1.45</v>
      </c>
      <c r="Q84" s="108">
        <f t="shared" si="113"/>
        <v>331</v>
      </c>
      <c r="R84" s="116">
        <f t="shared" si="114"/>
        <v>1.3791666666666667</v>
      </c>
      <c r="S84" s="106">
        <f>'CEO II V EDE'!I13</f>
        <v>108</v>
      </c>
      <c r="T84" s="19">
        <f t="shared" si="123"/>
        <v>1.35</v>
      </c>
      <c r="U84" s="106">
        <f>'CEO II V EDE'!J13</f>
        <v>172</v>
      </c>
      <c r="V84" s="19">
        <f t="shared" si="124"/>
        <v>2.15</v>
      </c>
      <c r="W84" s="106">
        <f>'CEO II V EDE'!K13</f>
        <v>28</v>
      </c>
      <c r="X84" s="19">
        <f t="shared" si="125"/>
        <v>0.35</v>
      </c>
      <c r="Y84" s="108">
        <f t="shared" si="115"/>
        <v>308</v>
      </c>
      <c r="Z84" s="116">
        <f t="shared" si="116"/>
        <v>1.2833333333333334</v>
      </c>
    </row>
    <row r="85" spans="1:26" x14ac:dyDescent="0.25">
      <c r="A85" s="231" t="s">
        <v>57</v>
      </c>
      <c r="B85" s="89">
        <f>'CEO II V EDE'!B14</f>
        <v>360</v>
      </c>
      <c r="C85" s="106">
        <f>'CEO II V EDE'!C14</f>
        <v>152</v>
      </c>
      <c r="D85" s="19">
        <f t="shared" si="117"/>
        <v>0.42222222222222222</v>
      </c>
      <c r="E85" s="106">
        <f>'CEO II V EDE'!D14</f>
        <v>228</v>
      </c>
      <c r="F85" s="19">
        <f t="shared" si="118"/>
        <v>0.6333333333333333</v>
      </c>
      <c r="G85" s="106">
        <f>'CEO II V EDE'!E14</f>
        <v>357</v>
      </c>
      <c r="H85" s="19">
        <f t="shared" si="119"/>
        <v>0.9916666666666667</v>
      </c>
      <c r="I85" s="108">
        <f t="shared" si="111"/>
        <v>737</v>
      </c>
      <c r="J85" s="116">
        <f t="shared" si="112"/>
        <v>0.68240740740740746</v>
      </c>
      <c r="K85" s="106">
        <f>'CEO II V EDE'!F14</f>
        <v>129</v>
      </c>
      <c r="L85" s="19">
        <f t="shared" si="120"/>
        <v>0.35833333333333334</v>
      </c>
      <c r="M85" s="106">
        <f>'CEO II V EDE'!G14</f>
        <v>230</v>
      </c>
      <c r="N85" s="19">
        <f t="shared" si="121"/>
        <v>0.63888888888888884</v>
      </c>
      <c r="O85" s="106">
        <f>'CEO II V EDE'!H14</f>
        <v>218</v>
      </c>
      <c r="P85" s="19">
        <f t="shared" si="122"/>
        <v>0.60555555555555551</v>
      </c>
      <c r="Q85" s="108">
        <f t="shared" si="113"/>
        <v>577</v>
      </c>
      <c r="R85" s="116">
        <f t="shared" si="114"/>
        <v>0.53425925925925921</v>
      </c>
      <c r="S85" s="106">
        <f>'CEO II V EDE'!I14</f>
        <v>95</v>
      </c>
      <c r="T85" s="19">
        <f t="shared" si="123"/>
        <v>0.2638888888888889</v>
      </c>
      <c r="U85" s="106">
        <f>'CEO II V EDE'!J14</f>
        <v>142</v>
      </c>
      <c r="V85" s="19">
        <f t="shared" si="124"/>
        <v>0.39444444444444443</v>
      </c>
      <c r="W85" s="106">
        <f>'CEO II V EDE'!K14</f>
        <v>142</v>
      </c>
      <c r="X85" s="19">
        <f t="shared" si="125"/>
        <v>0.39444444444444443</v>
      </c>
      <c r="Y85" s="108">
        <f t="shared" si="115"/>
        <v>379</v>
      </c>
      <c r="Z85" s="116">
        <f t="shared" si="116"/>
        <v>0.35092592592592592</v>
      </c>
    </row>
    <row r="86" spans="1:26" ht="28.5" customHeight="1" x14ac:dyDescent="0.25">
      <c r="A86" s="231" t="s">
        <v>424</v>
      </c>
      <c r="B86" s="89">
        <f>'CEO II V EDE'!B15</f>
        <v>320</v>
      </c>
      <c r="C86" s="106">
        <f>'CEO II V EDE'!C15</f>
        <v>143</v>
      </c>
      <c r="D86" s="19">
        <f t="shared" si="117"/>
        <v>0.44687500000000002</v>
      </c>
      <c r="E86" s="106">
        <f>'CEO II V EDE'!D15</f>
        <v>353</v>
      </c>
      <c r="F86" s="19">
        <f t="shared" si="118"/>
        <v>1.1031249999999999</v>
      </c>
      <c r="G86" s="106">
        <f>'CEO II V EDE'!E15</f>
        <v>269</v>
      </c>
      <c r="H86" s="19">
        <f t="shared" si="119"/>
        <v>0.84062499999999996</v>
      </c>
      <c r="I86" s="108">
        <f t="shared" si="111"/>
        <v>765</v>
      </c>
      <c r="J86" s="116">
        <f t="shared" si="112"/>
        <v>0.796875</v>
      </c>
      <c r="K86" s="106">
        <f>'CEO II V EDE'!F15</f>
        <v>144</v>
      </c>
      <c r="L86" s="19">
        <f t="shared" si="120"/>
        <v>0.45</v>
      </c>
      <c r="M86" s="106">
        <f>'CEO II V EDE'!G15</f>
        <v>180</v>
      </c>
      <c r="N86" s="19">
        <f t="shared" si="121"/>
        <v>0.5625</v>
      </c>
      <c r="O86" s="106">
        <f>'CEO II V EDE'!H15</f>
        <v>187</v>
      </c>
      <c r="P86" s="19">
        <f t="shared" si="122"/>
        <v>0.58437499999999998</v>
      </c>
      <c r="Q86" s="108">
        <f t="shared" si="113"/>
        <v>511</v>
      </c>
      <c r="R86" s="116">
        <f t="shared" si="114"/>
        <v>0.53229166666666672</v>
      </c>
      <c r="S86" s="106">
        <f>'CEO II V EDE'!I15</f>
        <v>126</v>
      </c>
      <c r="T86" s="19">
        <f t="shared" si="123"/>
        <v>0.39374999999999999</v>
      </c>
      <c r="U86" s="106">
        <f>'CEO II V EDE'!J15</f>
        <v>141</v>
      </c>
      <c r="V86" s="19">
        <f t="shared" si="124"/>
        <v>0.44062499999999999</v>
      </c>
      <c r="W86" s="106">
        <f>'CEO II V EDE'!K15</f>
        <v>215</v>
      </c>
      <c r="X86" s="19">
        <f t="shared" si="125"/>
        <v>0.671875</v>
      </c>
      <c r="Y86" s="108">
        <f t="shared" si="115"/>
        <v>482</v>
      </c>
      <c r="Z86" s="116">
        <f t="shared" si="116"/>
        <v>0.50208333333333333</v>
      </c>
    </row>
    <row r="87" spans="1:26" ht="24.75" thickBot="1" x14ac:dyDescent="0.3">
      <c r="A87" s="774" t="s">
        <v>59</v>
      </c>
      <c r="B87" s="775">
        <f>'CEO II V EDE'!B16</f>
        <v>40</v>
      </c>
      <c r="C87" s="776">
        <f>'CEO II V EDE'!C16</f>
        <v>31</v>
      </c>
      <c r="D87" s="764">
        <f t="shared" si="117"/>
        <v>0.77500000000000002</v>
      </c>
      <c r="E87" s="776">
        <f>'CEO II V EDE'!D16</f>
        <v>67</v>
      </c>
      <c r="F87" s="764">
        <f t="shared" si="118"/>
        <v>1.675</v>
      </c>
      <c r="G87" s="776">
        <f>'CEO II V EDE'!E16</f>
        <v>119</v>
      </c>
      <c r="H87" s="764">
        <f t="shared" si="119"/>
        <v>2.9750000000000001</v>
      </c>
      <c r="I87" s="765">
        <f t="shared" si="111"/>
        <v>217</v>
      </c>
      <c r="J87" s="766">
        <f t="shared" si="112"/>
        <v>1.8083333333333333</v>
      </c>
      <c r="K87" s="776">
        <f>'CEO II V EDE'!F16</f>
        <v>19</v>
      </c>
      <c r="L87" s="764">
        <f t="shared" si="120"/>
        <v>0.47499999999999998</v>
      </c>
      <c r="M87" s="776">
        <f>'CEO II V EDE'!G16</f>
        <v>52</v>
      </c>
      <c r="N87" s="764">
        <f t="shared" si="121"/>
        <v>1.3</v>
      </c>
      <c r="O87" s="776">
        <f>'CEO II V EDE'!H16</f>
        <v>58</v>
      </c>
      <c r="P87" s="764">
        <f t="shared" si="122"/>
        <v>1.45</v>
      </c>
      <c r="Q87" s="765">
        <f t="shared" si="113"/>
        <v>129</v>
      </c>
      <c r="R87" s="766">
        <f t="shared" si="114"/>
        <v>1.075</v>
      </c>
      <c r="S87" s="776">
        <f>'CEO II V EDE'!I16</f>
        <v>15</v>
      </c>
      <c r="T87" s="764">
        <f t="shared" si="123"/>
        <v>0.375</v>
      </c>
      <c r="U87" s="776">
        <f>'CEO II V EDE'!J16</f>
        <v>22</v>
      </c>
      <c r="V87" s="764">
        <f t="shared" si="124"/>
        <v>0.55000000000000004</v>
      </c>
      <c r="W87" s="776">
        <f>'CEO II V EDE'!K16</f>
        <v>19</v>
      </c>
      <c r="X87" s="764">
        <f t="shared" si="125"/>
        <v>0.47499999999999998</v>
      </c>
      <c r="Y87" s="765">
        <f t="shared" si="115"/>
        <v>56</v>
      </c>
      <c r="Z87" s="766">
        <f t="shared" si="116"/>
        <v>0.46666666666666667</v>
      </c>
    </row>
    <row r="88" spans="1:26" ht="15.75" thickBot="1" x14ac:dyDescent="0.3">
      <c r="A88" s="777" t="s">
        <v>7</v>
      </c>
      <c r="B88" s="778">
        <f>SUM(B80:B87)</f>
        <v>1120</v>
      </c>
      <c r="C88" s="374">
        <f>SUM(C80:C87)</f>
        <v>604</v>
      </c>
      <c r="D88" s="237">
        <f t="shared" si="117"/>
        <v>0.53928571428571426</v>
      </c>
      <c r="E88" s="374">
        <f>SUM(E80:E87)</f>
        <v>994</v>
      </c>
      <c r="F88" s="237">
        <f t="shared" si="118"/>
        <v>0.88749999999999996</v>
      </c>
      <c r="G88" s="374">
        <f>SUM(G80:G87)</f>
        <v>1148</v>
      </c>
      <c r="H88" s="237">
        <f t="shared" si="119"/>
        <v>1.0249999999999999</v>
      </c>
      <c r="I88" s="575">
        <f t="shared" si="111"/>
        <v>2746</v>
      </c>
      <c r="J88" s="238">
        <f t="shared" si="112"/>
        <v>0.81726190476190474</v>
      </c>
      <c r="K88" s="374">
        <f>SUM(K80:K87)</f>
        <v>511</v>
      </c>
      <c r="L88" s="237">
        <f t="shared" si="120"/>
        <v>0.45624999999999999</v>
      </c>
      <c r="M88" s="374">
        <f t="shared" ref="M88" si="126">SUM(M80:M87)</f>
        <v>881</v>
      </c>
      <c r="N88" s="237">
        <f t="shared" si="121"/>
        <v>0.78660714285714284</v>
      </c>
      <c r="O88" s="374">
        <f t="shared" ref="O88" si="127">SUM(O80:O87)</f>
        <v>924</v>
      </c>
      <c r="P88" s="237">
        <f t="shared" si="122"/>
        <v>0.82499999999999996</v>
      </c>
      <c r="Q88" s="575">
        <f t="shared" si="113"/>
        <v>2316</v>
      </c>
      <c r="R88" s="238">
        <f t="shared" si="114"/>
        <v>0.68928571428571428</v>
      </c>
      <c r="S88" s="374">
        <f>SUM(S80:S87)</f>
        <v>613</v>
      </c>
      <c r="T88" s="237">
        <f t="shared" si="123"/>
        <v>0.54732142857142863</v>
      </c>
      <c r="U88" s="374">
        <f t="shared" ref="U88" si="128">SUM(U80:U87)</f>
        <v>1008</v>
      </c>
      <c r="V88" s="237">
        <f t="shared" si="124"/>
        <v>0.9</v>
      </c>
      <c r="W88" s="374">
        <f t="shared" ref="W88" si="129">SUM(W80:W87)</f>
        <v>803</v>
      </c>
      <c r="X88" s="237">
        <f t="shared" si="125"/>
        <v>0.71696428571428572</v>
      </c>
      <c r="Y88" s="575">
        <f t="shared" si="115"/>
        <v>2424</v>
      </c>
      <c r="Z88" s="238">
        <f t="shared" si="116"/>
        <v>0.72142857142857142</v>
      </c>
    </row>
    <row r="93" spans="1:26" ht="14.25" customHeight="1" x14ac:dyDescent="0.25"/>
  </sheetData>
  <mergeCells count="5">
    <mergeCell ref="A1:R1"/>
    <mergeCell ref="A2:R2"/>
    <mergeCell ref="A44:Z44"/>
    <mergeCell ref="A61:Z61"/>
    <mergeCell ref="A78:Z78"/>
  </mergeCells>
  <conditionalFormatting sqref="D80:D1048576 L80:L1048576 Q76:R77 R80:R88 N80:N1048576 F80:F1048576 F37:F38 D37:D38 L37:L38 N37:N38 P37:R38 D34:D35 L34:L35 P34:R35 N34:N35 F34:F35 L31:L32 F31:F32 P31:R32 N31:N32 D31:D32 F28:F29 D28:D29 N28:N29 P28:R29 L28:L29 D24:D25 L24:L25 P24:R25 N24:N25 F24:F25 L21:L22 F21:F22 N21:N22 P21:R22 D21:D22 F18:F19 D18:D19 P18:R19 N18:N19 L18:L19 N3:N4 L14:L16 F14:F16 P14:R16 N14:N16 D14:D16 P3:R4 D3:D4 F3:F4 L3:L4 L6:L12 N6:N12 P6:R12 D6:D12 F6:F12 L40:L43 F40:F43 D40:D43 P40:R43 N40:N43 D63:D77 F63:F77 L63:L77 N63:N77 N46:N60 H63:J77 L46:L60 F46:F60 D46:D60 H46:J60 R46:R58 R63:R75 H80:J1048576 H37:J38 H34:J35 H31:J32 H28:J29 H24:J25 H21:J22 H18:J19 H14:J16 H6:J12 H3:J4 H40:J43 P46:P60 P63:P77 P80:P1048576 Q89:R1048576 Q59:R60">
    <cfRule type="cellIs" dxfId="33" priority="26" operator="lessThan">
      <formula>0.84</formula>
    </cfRule>
    <cfRule type="cellIs" dxfId="32" priority="27" operator="greaterThan">
      <formula>1</formula>
    </cfRule>
    <cfRule type="cellIs" dxfId="31" priority="28" operator="between">
      <formula>0.85</formula>
      <formula>1</formula>
    </cfRule>
  </conditionalFormatting>
  <conditionalFormatting sqref="L80:L1048576 D80:D1048576 Q76:R77 R80:R88 N80:N1048576 F80:F1048576 L37:L38 D37:D38 N37:N38 P37:R38 F37:F38 L34:L35 D34:D35 F34:F35 P34:R35 N34:N35 D31:D32 F31:F32 P31:R32 N31:N32 L31:L32 F28:F29 L28:L29 N28:N29 P28:R29 D28:D29 L24:L25 D24:D25 F24:F25 P24:R25 N24:N25 D21:D22 F21:F22 N21:N22 P21:R22 L21:L22 F18:F19 L18:L19 P18:R19 N18:N19 D18:D19 N3:N4 D14:D16 F14:F16 P14:R16 N14:N16 L14:L16 P3:R4 L3:L4 F3:F4 D3:D4 D6:D12 N6:N12 P6:R12 L6:L12 F6:F12 D40:D43 F40:F43 L40:L43 P40:R43 N40:N43 F63:F77 D63:D77 L63:L77 N63:N77 N46:N60 H63:J77 L46:L60 D46:D60 F46:F60 H46:J60 R46:R58 R63:R75 H80:J1048576 H37:J38 H34:J35 H31:J32 H28:J29 H24:J25 H21:J22 H18:J19 H14:J16 H6:J12 H3:J4 H40:J43 P46:P60 P63:P77 P80:P1048576 Q89:R1048576 Q59:R60">
    <cfRule type="cellIs" dxfId="30" priority="25" operator="equal">
      <formula>0</formula>
    </cfRule>
  </conditionalFormatting>
  <conditionalFormatting sqref="V46:V58 T46:T58 Z46:Z58 X46:X58">
    <cfRule type="cellIs" dxfId="29" priority="10" operator="lessThan">
      <formula>0.84</formula>
    </cfRule>
    <cfRule type="cellIs" dxfId="28" priority="11" operator="greaterThan">
      <formula>1</formula>
    </cfRule>
    <cfRule type="cellIs" dxfId="27" priority="12" operator="between">
      <formula>0.85</formula>
      <formula>1</formula>
    </cfRule>
  </conditionalFormatting>
  <conditionalFormatting sqref="V46:V58 T46:T58 Z46:Z58 X46:X58">
    <cfRule type="cellIs" dxfId="26" priority="9" operator="equal">
      <formula>0</formula>
    </cfRule>
  </conditionalFormatting>
  <conditionalFormatting sqref="T63:T75 V63:V75 Z63:Z75 X63:X75">
    <cfRule type="cellIs" dxfId="25" priority="6" operator="lessThan">
      <formula>0.84</formula>
    </cfRule>
    <cfRule type="cellIs" dxfId="24" priority="7" operator="greaterThan">
      <formula>1</formula>
    </cfRule>
    <cfRule type="cellIs" dxfId="23" priority="8" operator="between">
      <formula>0.85</formula>
      <formula>1</formula>
    </cfRule>
  </conditionalFormatting>
  <conditionalFormatting sqref="T63:T75 V63:V75 Z63:Z75 X63:X75">
    <cfRule type="cellIs" dxfId="22" priority="5" operator="equal">
      <formula>0</formula>
    </cfRule>
  </conditionalFormatting>
  <conditionalFormatting sqref="Z80:Z88 T80:T88 V80:V88 X80:X88">
    <cfRule type="cellIs" dxfId="21" priority="2" operator="lessThan">
      <formula>0.84</formula>
    </cfRule>
    <cfRule type="cellIs" dxfId="20" priority="3" operator="greaterThan">
      <formula>1</formula>
    </cfRule>
    <cfRule type="cellIs" dxfId="19" priority="4" operator="between">
      <formula>0.85</formula>
      <formula>1</formula>
    </cfRule>
  </conditionalFormatting>
  <conditionalFormatting sqref="Z80:Z88 T80:T88 V80:V88 X80:X88">
    <cfRule type="cellIs" dxfId="18" priority="1" operator="equal">
      <formula>0</formula>
    </cfRule>
  </conditionalFormatting>
  <pageMargins left="0.27" right="0.17" top="0.23" bottom="0.22" header="0.17" footer="0.17"/>
  <pageSetup paperSize="9" orientation="landscape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1:S102"/>
  <sheetViews>
    <sheetView showGridLines="0" workbookViewId="0">
      <selection sqref="A1:S1"/>
    </sheetView>
  </sheetViews>
  <sheetFormatPr defaultColWidth="8.85546875" defaultRowHeight="15" x14ac:dyDescent="0.25"/>
  <cols>
    <col min="1" max="1" width="39.42578125" bestFit="1" customWidth="1"/>
    <col min="2" max="2" width="9.140625" style="154"/>
    <col min="4" max="4" width="7.42578125" style="154" customWidth="1"/>
    <col min="6" max="6" width="7.42578125" style="154" customWidth="1"/>
    <col min="8" max="8" width="7.42578125" style="154" customWidth="1"/>
    <col min="10" max="10" width="8.85546875" style="154" customWidth="1"/>
    <col min="12" max="12" width="7.42578125" style="154" customWidth="1"/>
    <col min="14" max="14" width="7.42578125" style="154" customWidth="1"/>
    <col min="16" max="16" width="7.42578125" style="154" customWidth="1"/>
    <col min="18" max="18" width="9.140625" style="154"/>
    <col min="19" max="19" width="0" hidden="1" customWidth="1"/>
  </cols>
  <sheetData>
    <row r="1" spans="1:19" ht="18" x14ac:dyDescent="0.35">
      <c r="A1" s="1239" t="s">
        <v>399</v>
      </c>
      <c r="B1" s="1239"/>
      <c r="C1" s="1239"/>
      <c r="D1" s="1239"/>
      <c r="E1" s="1239"/>
      <c r="F1" s="1239"/>
      <c r="G1" s="1239"/>
      <c r="H1" s="1239"/>
      <c r="I1" s="1239"/>
      <c r="J1" s="1239"/>
      <c r="K1" s="1239"/>
      <c r="L1" s="1239"/>
      <c r="M1" s="1239"/>
      <c r="N1" s="1239"/>
      <c r="O1" s="1239"/>
      <c r="P1" s="1239"/>
      <c r="Q1" s="1239"/>
      <c r="R1" s="1239"/>
      <c r="S1" s="1239"/>
    </row>
    <row r="2" spans="1:19" ht="18" x14ac:dyDescent="0.35">
      <c r="A2" s="1239" t="s">
        <v>188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  <c r="O2" s="1239"/>
      <c r="P2" s="1239"/>
      <c r="Q2" s="1239"/>
      <c r="R2" s="1239"/>
      <c r="S2" s="1239"/>
    </row>
    <row r="3" spans="1:19" x14ac:dyDescent="0.25">
      <c r="A3" s="103" t="s">
        <v>189</v>
      </c>
    </row>
    <row r="4" spans="1:19" ht="15.75" x14ac:dyDescent="0.25">
      <c r="A4" s="1240" t="s">
        <v>206</v>
      </c>
      <c r="B4" s="1241"/>
      <c r="C4" s="1241"/>
      <c r="D4" s="1241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</row>
    <row r="5" spans="1:19" ht="24.75" thickBot="1" x14ac:dyDescent="0.3">
      <c r="A5" s="85" t="s">
        <v>14</v>
      </c>
      <c r="B5" s="155" t="s">
        <v>15</v>
      </c>
      <c r="C5" s="85" t="str">
        <f>'Pque N Mundo I'!C8</f>
        <v>Real.</v>
      </c>
      <c r="D5" s="86" t="e">
        <f>'Pque N Mundo I'!#REF!</f>
        <v>#REF!</v>
      </c>
      <c r="E5" s="85" t="str">
        <f>'Pque N Mundo I'!D8</f>
        <v>Real.</v>
      </c>
      <c r="F5" s="86" t="e">
        <f>'Pque N Mundo I'!#REF!</f>
        <v>#REF!</v>
      </c>
      <c r="G5" s="85" t="str">
        <f>'Pque N Mundo I'!E8</f>
        <v>Real.</v>
      </c>
      <c r="H5" s="156" t="e">
        <f>'Pque N Mundo I'!#REF!</f>
        <v>#REF!</v>
      </c>
      <c r="I5" s="100" t="e">
        <f>'Pque N Mundo I'!#REF!</f>
        <v>#REF!</v>
      </c>
      <c r="J5" s="13" t="e">
        <f>'Pque N Mundo I'!#REF!</f>
        <v>#REF!</v>
      </c>
      <c r="K5" s="85" t="str">
        <f>'Pque N Mundo I'!F8</f>
        <v>Real.</v>
      </c>
      <c r="L5" s="156" t="e">
        <f>'Pque N Mundo I'!#REF!</f>
        <v>#REF!</v>
      </c>
      <c r="M5" s="14" t="str">
        <f>'Pque N Mundo I'!G8</f>
        <v>Real.</v>
      </c>
      <c r="N5" s="15" t="e">
        <f>'Pque N Mundo I'!#REF!</f>
        <v>#REF!</v>
      </c>
      <c r="O5" s="14" t="str">
        <f>'Pque N Mundo I'!H8</f>
        <v>Real.</v>
      </c>
      <c r="P5" s="15" t="e">
        <f>'Pque N Mundo I'!#REF!</f>
        <v>#REF!</v>
      </c>
      <c r="Q5" s="100" t="e">
        <f>'Pque N Mundo I'!#REF!</f>
        <v>#REF!</v>
      </c>
      <c r="R5" s="13" t="e">
        <f>'Pque N Mundo I'!#REF!</f>
        <v>#REF!</v>
      </c>
      <c r="S5" s="14" t="s">
        <v>6</v>
      </c>
    </row>
    <row r="6" spans="1:19" ht="15.75" thickTop="1" x14ac:dyDescent="0.25">
      <c r="A6" s="88" t="s">
        <v>397</v>
      </c>
      <c r="B6" s="89">
        <f>SUM('Pque N Mundo I'!B14,'Pque N Mundo II'!B14,'AMA_UBS J Brasil'!B14,'AMA_UBS V Guilherme'!B9,'AMA_UBS V Medeiros'!B9,'UBS Izolina Mazzei'!B9,'UBS Jardim Japão'!B9,'UBS Vila Ede'!B9,'UBS Vila Leonor'!B9,'UBS Vila Sabrina'!B9,'UBS Carandiru'!B9,'UBS Vila Maria P Gnecco'!B9)</f>
        <v>6864</v>
      </c>
      <c r="C6" s="106">
        <f>SUM('AMA_UBS J Brasil'!C14,'AMA_UBS V Guilherme'!C9,'AMA_UBS V Medeiros'!C9,'UBS Izolina Mazzei'!C9,'UBS Jardim Japão'!C9,'UBS Vila Ede'!C9,'UBS Vila Leonor'!C9,'UBS Vila Sabrina'!C9,'UBS Carandiru'!C9,'UBS Vila Maria P Gnecco'!C9)</f>
        <v>3513</v>
      </c>
      <c r="D6" s="117">
        <f t="shared" ref="D6:D12" si="0">C6/$B6</f>
        <v>0.51180069930069927</v>
      </c>
      <c r="E6" s="106">
        <f>SUM('AMA_UBS J Brasil'!D14,'AMA_UBS V Guilherme'!D9,'AMA_UBS V Medeiros'!D9,'UBS Izolina Mazzei'!D9,'UBS Jardim Japão'!D9,'UBS Vila Ede'!D9,'UBS Vila Leonor'!D9,'UBS Vila Sabrina'!D9,'UBS Carandiru'!D9,'UBS Vila Maria P Gnecco'!D9)</f>
        <v>3960</v>
      </c>
      <c r="F6" s="117">
        <f t="shared" ref="F6:F15" si="1">E6/$B6</f>
        <v>0.57692307692307687</v>
      </c>
      <c r="G6" s="106">
        <f>SUM('AMA_UBS J Brasil'!E14,'AMA_UBS V Guilherme'!E9,'AMA_UBS V Medeiros'!E9,'UBS Izolina Mazzei'!E9,'UBS Jardim Japão'!E9,'UBS Vila Ede'!E9,'UBS Vila Leonor'!E9,'UBS Vila Sabrina'!E9,'UBS Carandiru'!E9,'UBS Vila Maria P Gnecco'!E9)</f>
        <v>3635</v>
      </c>
      <c r="H6" s="117">
        <f t="shared" ref="H6:L15" si="2">G6/$B6</f>
        <v>0.52957459207459212</v>
      </c>
      <c r="I6" s="108">
        <f t="shared" ref="I6:I15" si="3">SUM(C6,E6,G6)</f>
        <v>11108</v>
      </c>
      <c r="J6" s="118">
        <f t="shared" ref="J6:J15" si="4">I6/($B6*3)</f>
        <v>0.53943278943278938</v>
      </c>
      <c r="K6" s="106">
        <f>SUM('AMA_UBS J Brasil'!F14,'AMA_UBS V Guilherme'!F9,'AMA_UBS V Medeiros'!F9,'UBS Izolina Mazzei'!F9,'UBS Jardim Japão'!F9,'UBS Vila Ede'!F9,'UBS Vila Leonor'!F9,'UBS Vila Sabrina'!F9,'UBS Carandiru'!F9,'UBS Vila Maria P Gnecco'!F9)</f>
        <v>1492</v>
      </c>
      <c r="L6" s="117">
        <f t="shared" si="2"/>
        <v>0.21736596736596736</v>
      </c>
      <c r="M6" s="106">
        <f>SUM('AMA_UBS J Brasil'!G14,'AMA_UBS V Guilherme'!G9,'AMA_UBS V Medeiros'!G9,'UBS Izolina Mazzei'!G9,'UBS Jardim Japão'!G9,'UBS Vila Ede'!G9,'UBS Vila Leonor'!G9,'UBS Vila Sabrina'!G9,'UBS Carandiru'!G9,'UBS Vila Maria P Gnecco'!G9)</f>
        <v>1679</v>
      </c>
      <c r="N6" s="117">
        <f t="shared" ref="N6:N15" si="5">M6/$B6</f>
        <v>0.24460955710955712</v>
      </c>
      <c r="O6" s="106">
        <f>SUM('AMA_UBS J Brasil'!H14,'AMA_UBS V Guilherme'!H9,'AMA_UBS V Medeiros'!H9,'UBS Izolina Mazzei'!H9,'UBS Jardim Japão'!H9,'UBS Vila Ede'!H9,'UBS Vila Leonor'!H9,'UBS Vila Sabrina'!H9,'UBS Carandiru'!H9,'UBS Vila Maria P Gnecco'!H9)</f>
        <v>2088</v>
      </c>
      <c r="P6" s="117">
        <f t="shared" ref="P6:P15" si="6">O6/$B6</f>
        <v>0.30419580419580422</v>
      </c>
      <c r="Q6" s="108">
        <f t="shared" ref="Q6:Q15" si="7">SUM(K6,M6,O6)</f>
        <v>5259</v>
      </c>
      <c r="R6" s="118">
        <f t="shared" ref="R6:R15" si="8">Q6/($B6*3)</f>
        <v>0.25539044289044288</v>
      </c>
      <c r="S6" s="106">
        <f t="shared" ref="S6:S15" si="9">SUM(C6,E6,G6,K6,M6,O6)</f>
        <v>16367</v>
      </c>
    </row>
    <row r="7" spans="1:19" x14ac:dyDescent="0.25">
      <c r="A7" s="88" t="s">
        <v>9</v>
      </c>
      <c r="B7" s="89">
        <f>SUM('Pque N Mundo I'!B15,'Pque N Mundo II'!B15,'AMA_UBS J Brasil'!B15,'AMA_UBS V Guilherme'!B10,'AMA_UBS V Medeiros'!B10,'UBS Izolina Mazzei'!B10,'UBS Jardim Japão'!B10,'UBS Vila Ede'!B10,'UBS Vila Leonor'!B10,'UBS Vila Sabrina'!B10,'UBS Carandiru'!B10,'UBS Vila Maria P Gnecco'!B10)</f>
        <v>23784</v>
      </c>
      <c r="C7" s="106">
        <f>SUM('AMA_UBS J Brasil'!C15,'AMA_UBS V Guilherme'!C10,'AMA_UBS V Medeiros'!C10,'UBS Izolina Mazzei'!C10,'UBS Jardim Japão'!C10,'UBS Vila Ede'!C10,'UBS Vila Leonor'!C10,'UBS Vila Sabrina'!C10,'UBS Carandiru'!C10,'UBS Vila Maria P Gnecco'!C10)</f>
        <v>7212</v>
      </c>
      <c r="D7" s="117">
        <f t="shared" si="0"/>
        <v>0.30322906155398588</v>
      </c>
      <c r="E7" s="106">
        <f>SUM('AMA_UBS J Brasil'!D15,'AMA_UBS V Guilherme'!D10,'AMA_UBS V Medeiros'!D10,'UBS Izolina Mazzei'!D10,'UBS Jardim Japão'!D10,'UBS Vila Ede'!D10,'UBS Vila Leonor'!D10,'UBS Vila Sabrina'!D10,'UBS Carandiru'!D10,'UBS Vila Maria P Gnecco'!D10)</f>
        <v>8139</v>
      </c>
      <c r="F7" s="117">
        <f t="shared" si="1"/>
        <v>0.342204843592331</v>
      </c>
      <c r="G7" s="106">
        <f>SUM('AMA_UBS J Brasil'!E15,'AMA_UBS V Guilherme'!E10,'AMA_UBS V Medeiros'!E10,'UBS Izolina Mazzei'!E10,'UBS Jardim Japão'!E10,'UBS Vila Ede'!E10,'UBS Vila Leonor'!E10,'UBS Vila Sabrina'!E10,'UBS Carandiru'!E10,'UBS Vila Maria P Gnecco'!E10)</f>
        <v>7055</v>
      </c>
      <c r="H7" s="117">
        <f t="shared" si="2"/>
        <v>0.29662798520013456</v>
      </c>
      <c r="I7" s="108">
        <f t="shared" si="3"/>
        <v>22406</v>
      </c>
      <c r="J7" s="118">
        <f t="shared" si="4"/>
        <v>0.31402063011548381</v>
      </c>
      <c r="K7" s="106">
        <f>SUM('AMA_UBS J Brasil'!F15,'AMA_UBS V Guilherme'!F10,'AMA_UBS V Medeiros'!F10,'UBS Izolina Mazzei'!F10,'UBS Jardim Japão'!F10,'UBS Vila Ede'!F10,'UBS Vila Leonor'!F10,'UBS Vila Sabrina'!F10,'UBS Carandiru'!F10,'UBS Vila Maria P Gnecco'!F10)</f>
        <v>1715</v>
      </c>
      <c r="L7" s="117">
        <f t="shared" si="2"/>
        <v>7.2107299024554317E-2</v>
      </c>
      <c r="M7" s="106">
        <f>SUM('AMA_UBS J Brasil'!G15,'AMA_UBS V Guilherme'!G10,'AMA_UBS V Medeiros'!G10,'UBS Izolina Mazzei'!G10,'UBS Jardim Japão'!G10,'UBS Vila Ede'!G10,'UBS Vila Leonor'!G10,'UBS Vila Sabrina'!G10,'UBS Carandiru'!G10,'UBS Vila Maria P Gnecco'!G10)</f>
        <v>2044</v>
      </c>
      <c r="N7" s="117">
        <f t="shared" si="5"/>
        <v>8.5940127817019846E-2</v>
      </c>
      <c r="O7" s="106">
        <f>SUM('AMA_UBS J Brasil'!H15,'AMA_UBS V Guilherme'!H10,'AMA_UBS V Medeiros'!H10,'UBS Izolina Mazzei'!H10,'UBS Jardim Japão'!H10,'UBS Vila Ede'!H10,'UBS Vila Leonor'!H10,'UBS Vila Sabrina'!H10,'UBS Carandiru'!H10,'UBS Vila Maria P Gnecco'!H10)</f>
        <v>2429</v>
      </c>
      <c r="P7" s="117">
        <f t="shared" si="6"/>
        <v>0.10212748065926673</v>
      </c>
      <c r="Q7" s="108">
        <f t="shared" si="7"/>
        <v>6188</v>
      </c>
      <c r="R7" s="118">
        <f t="shared" si="8"/>
        <v>8.6724969166946969E-2</v>
      </c>
      <c r="S7" s="106">
        <f t="shared" si="9"/>
        <v>28594</v>
      </c>
    </row>
    <row r="8" spans="1:19" x14ac:dyDescent="0.25">
      <c r="A8" s="88" t="s">
        <v>10</v>
      </c>
      <c r="B8" s="89">
        <f>SUM('AMA_UBS J Brasil'!B16,'AMA_UBS V Guilherme'!B11,'AMA_UBS V Medeiros'!B11,'UBS Izolina Mazzei'!B11,'UBS Jardim Japão'!B11,'UBS Vila Ede'!B11,'UBS Vila Leonor'!B11,'UBS Vila Sabrina'!B11,'UBS Carandiru'!B11,'UBS Vila Maria P Gnecco'!B11,'UBS Jardim Julieta'!B9)</f>
        <v>9337</v>
      </c>
      <c r="C8" s="106">
        <f>SUM('AMA_UBS J Brasil'!C16,'AMA_UBS V Guilherme'!C11,'AMA_UBS V Medeiros'!C11,'UBS Izolina Mazzei'!C11,'UBS Jardim Japão'!C11,'UBS Vila Ede'!C11,'UBS Vila Leonor'!C11,'UBS Vila Sabrina'!C11,'UBS Carandiru'!C11,'UBS Vila Maria P Gnecco'!C11,'UBS Jardim Julieta'!C9)</f>
        <v>5610</v>
      </c>
      <c r="D8" s="117">
        <f t="shared" si="0"/>
        <v>0.60083538609831855</v>
      </c>
      <c r="E8" s="106">
        <f>SUM('AMA_UBS J Brasil'!D16,'AMA_UBS V Guilherme'!D11,'AMA_UBS V Medeiros'!D11,'UBS Izolina Mazzei'!D11,'UBS Jardim Japão'!D11,'UBS Vila Ede'!D11,'UBS Vila Leonor'!D11,'UBS Vila Sabrina'!D11,'UBS Carandiru'!D11,'UBS Vila Maria P Gnecco'!D11,'UBS Jardim Julieta'!D9)</f>
        <v>6333</v>
      </c>
      <c r="F8" s="117">
        <f t="shared" si="1"/>
        <v>0.67826925136553495</v>
      </c>
      <c r="G8" s="106">
        <f>SUM('AMA_UBS J Brasil'!E16,'AMA_UBS V Guilherme'!E11,'AMA_UBS V Medeiros'!E11,'UBS Izolina Mazzei'!E11,'UBS Jardim Japão'!E11,'UBS Vila Ede'!E11,'UBS Vila Leonor'!E11,'UBS Vila Sabrina'!E11,'UBS Carandiru'!E11,'UBS Vila Maria P Gnecco'!E11,'UBS Jardim Julieta'!E9)</f>
        <v>7212</v>
      </c>
      <c r="H8" s="117">
        <f t="shared" si="2"/>
        <v>0.77241083859912174</v>
      </c>
      <c r="I8" s="108">
        <f t="shared" si="3"/>
        <v>19155</v>
      </c>
      <c r="J8" s="118">
        <f t="shared" si="4"/>
        <v>0.68383849202099178</v>
      </c>
      <c r="K8" s="106">
        <f>SUM('AMA_UBS J Brasil'!F16,'AMA_UBS V Guilherme'!F11,'AMA_UBS V Medeiros'!F11,'UBS Izolina Mazzei'!F11,'UBS Jardim Japão'!F11,'UBS Vila Ede'!F11,'UBS Vila Leonor'!F11,'UBS Vila Sabrina'!F11,'UBS Carandiru'!F11,'UBS Vila Maria P Gnecco'!F11,'UBS Jardim Julieta'!F9)</f>
        <v>6582</v>
      </c>
      <c r="L8" s="117">
        <f t="shared" si="2"/>
        <v>0.70493734604262615</v>
      </c>
      <c r="M8" s="106">
        <f>SUM('AMA_UBS J Brasil'!G16,'AMA_UBS V Guilherme'!G11,'AMA_UBS V Medeiros'!G11,'UBS Izolina Mazzei'!G11,'UBS Jardim Japão'!G11,'UBS Vila Ede'!G11,'UBS Vila Leonor'!G11,'UBS Vila Sabrina'!G11,'UBS Carandiru'!G11,'UBS Vila Maria P Gnecco'!G11,'UBS Jardim Julieta'!G9)</f>
        <v>7056</v>
      </c>
      <c r="N8" s="117">
        <f t="shared" si="5"/>
        <v>0.75570311663275147</v>
      </c>
      <c r="O8" s="106">
        <f>SUM('AMA_UBS J Brasil'!H16,'AMA_UBS V Guilherme'!H11,'AMA_UBS V Medeiros'!H11,'UBS Izolina Mazzei'!H11,'UBS Jardim Japão'!H11,'UBS Vila Ede'!H11,'UBS Vila Leonor'!H11,'UBS Vila Sabrina'!H11,'UBS Carandiru'!H11,'UBS Vila Maria P Gnecco'!H11,'UBS Jardim Julieta'!H9)</f>
        <v>6535</v>
      </c>
      <c r="P8" s="117">
        <f t="shared" si="6"/>
        <v>0.69990360929634787</v>
      </c>
      <c r="Q8" s="108">
        <f t="shared" si="7"/>
        <v>20173</v>
      </c>
      <c r="R8" s="118">
        <f t="shared" si="8"/>
        <v>0.72018135732390842</v>
      </c>
      <c r="S8" s="106">
        <f t="shared" si="9"/>
        <v>39328</v>
      </c>
    </row>
    <row r="9" spans="1:19" x14ac:dyDescent="0.25">
      <c r="A9" s="88" t="s">
        <v>42</v>
      </c>
      <c r="B9" s="89">
        <f>SUM('AMA_UBS J Brasil'!B18,'AMA_UBS V Guilherme'!B13,'AMA_UBS V Medeiros'!B13,'UBS Izolina Mazzei'!B12,'UBS Jardim Japão'!B12,'UBS Vila Ede'!B12,'UBS Vila Leonor'!B12,'UBS Vila Sabrina'!B12,'UBS Carandiru'!B12,'UBS Vila Maria P Gnecco'!B12,'UBS Jardim Julieta'!B10)</f>
        <v>5394</v>
      </c>
      <c r="C9" s="106">
        <f>SUM('AMA_UBS J Brasil'!C18,'AMA_UBS V Guilherme'!C13,'AMA_UBS V Medeiros'!C13,'UBS Izolina Mazzei'!C12,'UBS Jardim Japão'!C12,'UBS Vila Ede'!C12,'UBS Vila Leonor'!C12,'UBS Vila Sabrina'!C12,'UBS Carandiru'!C12,'UBS Vila Maria P Gnecco'!C12,'UBS Jardim Julieta'!C10)</f>
        <v>2502</v>
      </c>
      <c r="D9" s="117">
        <f t="shared" si="0"/>
        <v>0.4638487208008899</v>
      </c>
      <c r="E9" s="106">
        <f>SUM('AMA_UBS J Brasil'!D18,'AMA_UBS V Guilherme'!D13,'AMA_UBS V Medeiros'!D13,'UBS Izolina Mazzei'!D12,'UBS Jardim Japão'!D12,'UBS Vila Ede'!D12,'UBS Vila Leonor'!D12,'UBS Vila Sabrina'!D12,'UBS Carandiru'!D12,'UBS Vila Maria P Gnecco'!D12,'UBS Jardim Julieta'!D10)</f>
        <v>3111</v>
      </c>
      <c r="F9" s="117">
        <f t="shared" si="1"/>
        <v>0.57675194660734153</v>
      </c>
      <c r="G9" s="106">
        <f>SUM('AMA_UBS J Brasil'!E18,'AMA_UBS V Guilherme'!E13,'AMA_UBS V Medeiros'!E13,'UBS Izolina Mazzei'!E12,'UBS Jardim Japão'!E12,'UBS Vila Ede'!E12,'UBS Vila Leonor'!E12,'UBS Vila Sabrina'!E12,'UBS Carandiru'!E12,'UBS Vila Maria P Gnecco'!E12,'UBS Jardim Julieta'!E10)</f>
        <v>3079</v>
      </c>
      <c r="H9" s="117">
        <f t="shared" si="2"/>
        <v>0.57081942899517979</v>
      </c>
      <c r="I9" s="108">
        <f t="shared" si="3"/>
        <v>8692</v>
      </c>
      <c r="J9" s="118">
        <f t="shared" si="4"/>
        <v>0.53714003213447037</v>
      </c>
      <c r="K9" s="106">
        <f>SUM('AMA_UBS J Brasil'!F18,'AMA_UBS V Guilherme'!F13,'AMA_UBS V Medeiros'!F13,'UBS Izolina Mazzei'!F12,'UBS Jardim Japão'!F12,'UBS Vila Ede'!F12,'UBS Vila Leonor'!F12,'UBS Vila Sabrina'!F12,'UBS Carandiru'!F12,'UBS Vila Maria P Gnecco'!F12,'UBS Jardim Julieta'!F10)</f>
        <v>2178</v>
      </c>
      <c r="L9" s="117">
        <f t="shared" si="2"/>
        <v>0.40378197997775306</v>
      </c>
      <c r="M9" s="106">
        <f>SUM('AMA_UBS J Brasil'!G18,'AMA_UBS V Guilherme'!G13,'AMA_UBS V Medeiros'!G13,'UBS Izolina Mazzei'!G12,'UBS Jardim Japão'!G12,'UBS Vila Ede'!G12,'UBS Vila Leonor'!G12,'UBS Vila Sabrina'!G12,'UBS Carandiru'!G12,'UBS Vila Maria P Gnecco'!G12,'UBS Jardim Julieta'!G10)</f>
        <v>2729</v>
      </c>
      <c r="N9" s="117">
        <f t="shared" si="5"/>
        <v>0.50593251761216163</v>
      </c>
      <c r="O9" s="106">
        <f>SUM('AMA_UBS J Brasil'!H18,'AMA_UBS V Guilherme'!H13,'AMA_UBS V Medeiros'!H13,'UBS Izolina Mazzei'!H12,'UBS Jardim Japão'!H12,'UBS Vila Ede'!H12,'UBS Vila Leonor'!H12,'UBS Vila Sabrina'!H12,'UBS Carandiru'!H12,'UBS Vila Maria P Gnecco'!H12,'UBS Jardim Julieta'!H10)</f>
        <v>2731</v>
      </c>
      <c r="P9" s="117">
        <f t="shared" si="6"/>
        <v>0.50630329996292178</v>
      </c>
      <c r="Q9" s="108">
        <f t="shared" si="7"/>
        <v>7638</v>
      </c>
      <c r="R9" s="118">
        <f t="shared" si="8"/>
        <v>0.47200593251761214</v>
      </c>
      <c r="S9" s="106">
        <f t="shared" si="9"/>
        <v>16330</v>
      </c>
    </row>
    <row r="10" spans="1:19" x14ac:dyDescent="0.25">
      <c r="A10" s="88" t="s">
        <v>12</v>
      </c>
      <c r="B10" s="89">
        <f>SUM('AMA_UBS J Brasil'!B20,'AMA_UBS V Guilherme'!B15,'AMA_UBS V Medeiros'!B15,'UBS Izolina Mazzei'!B16,'UBS Vila Ede'!B13,'UBS Carandiru'!B13)</f>
        <v>625</v>
      </c>
      <c r="C10" s="106">
        <f>SUM('AMA_UBS J Brasil'!C20,'AMA_UBS V Guilherme'!C15,'AMA_UBS V Medeiros'!C15,'UBS Izolina Mazzei'!C16,'UBS Vila Ede'!C13,'UBS Carandiru'!C13)</f>
        <v>728</v>
      </c>
      <c r="D10" s="117">
        <f t="shared" si="0"/>
        <v>1.1648000000000001</v>
      </c>
      <c r="E10" s="106">
        <f>SUM('AMA_UBS J Brasil'!D20,'AMA_UBS V Guilherme'!D15,'AMA_UBS V Medeiros'!D15,'UBS Izolina Mazzei'!D16,'UBS Vila Ede'!D13,'UBS Carandiru'!D13)</f>
        <v>903</v>
      </c>
      <c r="F10" s="117">
        <f t="shared" si="1"/>
        <v>1.4448000000000001</v>
      </c>
      <c r="G10" s="106">
        <f>SUM('AMA_UBS J Brasil'!E20,'AMA_UBS V Guilherme'!E15,'AMA_UBS V Medeiros'!E15,'UBS Izolina Mazzei'!E16,'UBS Vila Ede'!E13,'UBS Carandiru'!E13)</f>
        <v>921</v>
      </c>
      <c r="H10" s="117">
        <f t="shared" si="2"/>
        <v>1.4736</v>
      </c>
      <c r="I10" s="108">
        <f t="shared" si="3"/>
        <v>2552</v>
      </c>
      <c r="J10" s="118">
        <f t="shared" si="4"/>
        <v>1.3610666666666666</v>
      </c>
      <c r="K10" s="106">
        <f>SUM('AMA_UBS J Brasil'!F20,'AMA_UBS V Guilherme'!F15,'AMA_UBS V Medeiros'!F15,'UBS Izolina Mazzei'!F16,'UBS Vila Ede'!F13,'UBS Carandiru'!F13)</f>
        <v>712</v>
      </c>
      <c r="L10" s="117">
        <f t="shared" si="2"/>
        <v>1.1392</v>
      </c>
      <c r="M10" s="106">
        <f>SUM('AMA_UBS J Brasil'!G20,'AMA_UBS V Guilherme'!G15,'AMA_UBS V Medeiros'!G15,'UBS Izolina Mazzei'!G16,'UBS Vila Ede'!G13,'UBS Carandiru'!G13)</f>
        <v>690</v>
      </c>
      <c r="N10" s="117">
        <f t="shared" si="5"/>
        <v>1.1040000000000001</v>
      </c>
      <c r="O10" s="106">
        <f>SUM('AMA_UBS J Brasil'!H20,'AMA_UBS V Guilherme'!H15,'AMA_UBS V Medeiros'!H15,'UBS Izolina Mazzei'!H16,'UBS Vila Ede'!H13,'UBS Carandiru'!H13)</f>
        <v>896</v>
      </c>
      <c r="P10" s="117">
        <f t="shared" si="6"/>
        <v>1.4336</v>
      </c>
      <c r="Q10" s="108">
        <f t="shared" si="7"/>
        <v>2298</v>
      </c>
      <c r="R10" s="118">
        <f t="shared" si="8"/>
        <v>1.2256</v>
      </c>
      <c r="S10" s="106">
        <f t="shared" si="9"/>
        <v>4850</v>
      </c>
    </row>
    <row r="11" spans="1:19" x14ac:dyDescent="0.25">
      <c r="A11" s="48" t="s">
        <v>13</v>
      </c>
      <c r="B11" s="205">
        <f>SUM('AMA_UBS J Brasil'!B21,'AMA_UBS V Guilherme'!B16,'AMA_UBS V Medeiros'!B16,'UBS Izolina Mazzei'!B14,'UBS Jardim Japão'!B14,'UBS Vila Ede'!B14,'UBS Vila Leonor'!B13,'UBS Vila Sabrina'!B13,'UBS Carandiru'!B14,'UBS Vila Maria P Gnecco'!B14,'UBS Jardim Julieta'!B11)</f>
        <v>6209</v>
      </c>
      <c r="C11" s="191">
        <f>SUM('AMA_UBS J Brasil'!C21,'AMA_UBS V Guilherme'!C16,'AMA_UBS V Medeiros'!C16,'UBS Izolina Mazzei'!C14,'UBS Jardim Japão'!C14,'UBS Vila Ede'!C14,'UBS Vila Leonor'!C13,'UBS Vila Sabrina'!C13,'UBS Carandiru'!C14,'UBS Vila Maria P Gnecco'!C14,'UBS Jardim Julieta'!C11)</f>
        <v>3289</v>
      </c>
      <c r="D11" s="206">
        <f t="shared" si="0"/>
        <v>0.52971492994040903</v>
      </c>
      <c r="E11" s="191">
        <f>SUM('AMA_UBS J Brasil'!D21,'AMA_UBS V Guilherme'!D16,'AMA_UBS V Medeiros'!D16,'UBS Izolina Mazzei'!D14,'UBS Jardim Japão'!D14,'UBS Vila Ede'!D14,'UBS Vila Leonor'!D13,'UBS Vila Sabrina'!D13,'UBS Carandiru'!D14,'UBS Vila Maria P Gnecco'!D14,'UBS Jardim Julieta'!D11)</f>
        <v>3864</v>
      </c>
      <c r="F11" s="206">
        <f t="shared" si="1"/>
        <v>0.62232243517474639</v>
      </c>
      <c r="G11" s="191">
        <f>SUM('AMA_UBS J Brasil'!E21,'AMA_UBS V Guilherme'!E16,'AMA_UBS V Medeiros'!E16,'UBS Izolina Mazzei'!E14,'UBS Jardim Japão'!E14,'UBS Vila Ede'!E14,'UBS Vila Leonor'!E13,'UBS Vila Sabrina'!E13,'UBS Carandiru'!E14,'UBS Vila Maria P Gnecco'!E14,'UBS Jardim Julieta'!E11)</f>
        <v>4011</v>
      </c>
      <c r="H11" s="206">
        <f t="shared" si="2"/>
        <v>0.64599774520856823</v>
      </c>
      <c r="I11" s="190">
        <f t="shared" si="3"/>
        <v>11164</v>
      </c>
      <c r="J11" s="207">
        <f t="shared" si="4"/>
        <v>0.59934503677457451</v>
      </c>
      <c r="K11" s="191">
        <f>SUM('AMA_UBS J Brasil'!F21,'AMA_UBS V Guilherme'!F16,'AMA_UBS V Medeiros'!F16,'UBS Izolina Mazzei'!F14,'UBS Jardim Japão'!F14,'UBS Vila Ede'!F14,'UBS Vila Leonor'!F13,'UBS Vila Sabrina'!F13,'UBS Carandiru'!F14,'UBS Vila Maria P Gnecco'!F14,'UBS Jardim Julieta'!F11)</f>
        <v>2941</v>
      </c>
      <c r="L11" s="206">
        <f t="shared" si="2"/>
        <v>0.47366725720727976</v>
      </c>
      <c r="M11" s="191">
        <f>SUM('AMA_UBS J Brasil'!G21,'AMA_UBS V Guilherme'!G16,'AMA_UBS V Medeiros'!G16,'UBS Izolina Mazzei'!G14,'UBS Jardim Japão'!G14,'UBS Vila Ede'!G14,'UBS Vila Leonor'!G13,'UBS Vila Sabrina'!G13,'UBS Carandiru'!G14,'UBS Vila Maria P Gnecco'!G14,'UBS Jardim Julieta'!G11)</f>
        <v>3262</v>
      </c>
      <c r="N11" s="206">
        <f t="shared" si="5"/>
        <v>0.52536640360766629</v>
      </c>
      <c r="O11" s="191">
        <f>SUM('AMA_UBS J Brasil'!H21,'AMA_UBS V Guilherme'!H16,'AMA_UBS V Medeiros'!H16,'UBS Izolina Mazzei'!H14,'UBS Jardim Japão'!H14,'UBS Vila Ede'!H14,'UBS Vila Leonor'!H13,'UBS Vila Sabrina'!H13,'UBS Carandiru'!H14,'UBS Vila Maria P Gnecco'!H14,'UBS Jardim Julieta'!H11)</f>
        <v>3495</v>
      </c>
      <c r="P11" s="206">
        <f t="shared" si="6"/>
        <v>0.56289257529392822</v>
      </c>
      <c r="Q11" s="190">
        <f t="shared" si="7"/>
        <v>9698</v>
      </c>
      <c r="R11" s="207">
        <f t="shared" si="8"/>
        <v>0.52064207870295809</v>
      </c>
      <c r="S11" s="191">
        <f t="shared" si="9"/>
        <v>20862</v>
      </c>
    </row>
    <row r="12" spans="1:19" x14ac:dyDescent="0.25">
      <c r="A12" s="219" t="s">
        <v>185</v>
      </c>
      <c r="B12" s="205">
        <f>'UBS Izolina Mazzei'!B13</f>
        <v>125</v>
      </c>
      <c r="C12" s="191">
        <f>'UBS Izolina Mazzei'!C13</f>
        <v>13</v>
      </c>
      <c r="D12" s="206">
        <f t="shared" si="0"/>
        <v>0.104</v>
      </c>
      <c r="E12" s="191">
        <f>'UBS Izolina Mazzei'!D13</f>
        <v>53</v>
      </c>
      <c r="F12" s="206">
        <f t="shared" si="1"/>
        <v>0.42399999999999999</v>
      </c>
      <c r="G12" s="191">
        <f>'UBS Izolina Mazzei'!E13</f>
        <v>72</v>
      </c>
      <c r="H12" s="206">
        <f t="shared" si="2"/>
        <v>0.57599999999999996</v>
      </c>
      <c r="I12" s="190">
        <f t="shared" si="3"/>
        <v>138</v>
      </c>
      <c r="J12" s="207">
        <f t="shared" si="4"/>
        <v>0.36799999999999999</v>
      </c>
      <c r="K12" s="191">
        <f>'UBS Izolina Mazzei'!F13</f>
        <v>35</v>
      </c>
      <c r="L12" s="206">
        <f t="shared" si="2"/>
        <v>0.28000000000000003</v>
      </c>
      <c r="M12" s="191">
        <f>'UBS Izolina Mazzei'!G13</f>
        <v>60</v>
      </c>
      <c r="N12" s="206">
        <f t="shared" si="5"/>
        <v>0.48</v>
      </c>
      <c r="O12" s="191">
        <f>'UBS Izolina Mazzei'!H13</f>
        <v>52</v>
      </c>
      <c r="P12" s="206">
        <f t="shared" si="6"/>
        <v>0.41599999999999998</v>
      </c>
      <c r="Q12" s="190">
        <f t="shared" si="7"/>
        <v>147</v>
      </c>
      <c r="R12" s="207">
        <f t="shared" si="8"/>
        <v>0.39200000000000002</v>
      </c>
      <c r="S12" s="191">
        <f t="shared" si="9"/>
        <v>285</v>
      </c>
    </row>
    <row r="13" spans="1:19" x14ac:dyDescent="0.25">
      <c r="A13" s="220" t="s">
        <v>204</v>
      </c>
      <c r="B13" s="203">
        <f>'UBS Carandiru'!B15</f>
        <v>100</v>
      </c>
      <c r="C13" s="185">
        <f>'UBS Carandiru'!C15</f>
        <v>29</v>
      </c>
      <c r="D13" s="20">
        <f t="shared" ref="D13:D14" si="10">C13/$B13</f>
        <v>0.28999999999999998</v>
      </c>
      <c r="E13" s="185">
        <f>'UBS Carandiru'!D15</f>
        <v>59</v>
      </c>
      <c r="F13" s="20">
        <f t="shared" ref="F13:F14" si="11">E13/$B13</f>
        <v>0.59</v>
      </c>
      <c r="G13" s="185">
        <f>'UBS Carandiru'!E15</f>
        <v>85</v>
      </c>
      <c r="H13" s="20">
        <f t="shared" ref="H13:H14" si="12">G13/$B13</f>
        <v>0.85</v>
      </c>
      <c r="I13" s="78">
        <f t="shared" si="3"/>
        <v>173</v>
      </c>
      <c r="J13" s="186">
        <f t="shared" si="4"/>
        <v>0.57666666666666666</v>
      </c>
      <c r="K13" s="185">
        <f>'UBS Carandiru'!F15</f>
        <v>86</v>
      </c>
      <c r="L13" s="20">
        <f t="shared" ref="L13:L14" si="13">K13/$B13</f>
        <v>0.86</v>
      </c>
      <c r="M13" s="185">
        <f>'UBS Carandiru'!G15</f>
        <v>29</v>
      </c>
      <c r="N13" s="20">
        <f t="shared" ref="N13:N14" si="14">M13/$B13</f>
        <v>0.28999999999999998</v>
      </c>
      <c r="O13" s="185">
        <f>'UBS Carandiru'!H15</f>
        <v>77</v>
      </c>
      <c r="P13" s="20">
        <f t="shared" ref="P13:P14" si="15">O13/$B13</f>
        <v>0.77</v>
      </c>
      <c r="Q13" s="78">
        <f t="shared" ref="Q13:Q14" si="16">SUM(K13,M13,O13)</f>
        <v>192</v>
      </c>
      <c r="R13" s="186">
        <f t="shared" ref="R13:R14" si="17">Q13/($B13*3)</f>
        <v>0.64</v>
      </c>
      <c r="S13" s="185">
        <f t="shared" ref="S13:S14" si="18">SUM(C13,E13,G13,K13,M13,O13)</f>
        <v>365</v>
      </c>
    </row>
    <row r="14" spans="1:19" ht="15.75" thickBot="1" x14ac:dyDescent="0.3">
      <c r="A14" s="208" t="s">
        <v>205</v>
      </c>
      <c r="B14" s="209" t="e">
        <f>'UBS Carandiru'!#REF!</f>
        <v>#REF!</v>
      </c>
      <c r="C14" s="210" t="e">
        <f>'UBS Carandiru'!#REF!</f>
        <v>#REF!</v>
      </c>
      <c r="D14" s="211" t="e">
        <f t="shared" si="10"/>
        <v>#REF!</v>
      </c>
      <c r="E14" s="210" t="e">
        <f>'UBS Carandiru'!#REF!</f>
        <v>#REF!</v>
      </c>
      <c r="F14" s="211" t="e">
        <f t="shared" si="11"/>
        <v>#REF!</v>
      </c>
      <c r="G14" s="210" t="e">
        <f>'UBS Carandiru'!#REF!</f>
        <v>#REF!</v>
      </c>
      <c r="H14" s="211" t="e">
        <f t="shared" si="12"/>
        <v>#REF!</v>
      </c>
      <c r="I14" s="212" t="e">
        <f t="shared" si="3"/>
        <v>#REF!</v>
      </c>
      <c r="J14" s="213" t="e">
        <f t="shared" si="4"/>
        <v>#REF!</v>
      </c>
      <c r="K14" s="210" t="e">
        <f>'UBS Carandiru'!#REF!</f>
        <v>#REF!</v>
      </c>
      <c r="L14" s="211" t="e">
        <f t="shared" si="13"/>
        <v>#REF!</v>
      </c>
      <c r="M14" s="210" t="e">
        <f>'UBS Carandiru'!#REF!</f>
        <v>#REF!</v>
      </c>
      <c r="N14" s="211" t="e">
        <f t="shared" si="14"/>
        <v>#REF!</v>
      </c>
      <c r="O14" s="210" t="e">
        <f>'UBS Carandiru'!#REF!</f>
        <v>#REF!</v>
      </c>
      <c r="P14" s="211" t="e">
        <f t="shared" si="15"/>
        <v>#REF!</v>
      </c>
      <c r="Q14" s="212" t="e">
        <f t="shared" si="16"/>
        <v>#REF!</v>
      </c>
      <c r="R14" s="213" t="e">
        <f t="shared" si="17"/>
        <v>#REF!</v>
      </c>
      <c r="S14" s="210" t="e">
        <f t="shared" si="18"/>
        <v>#REF!</v>
      </c>
    </row>
    <row r="15" spans="1:19" ht="15.75" thickBot="1" x14ac:dyDescent="0.3">
      <c r="A15" s="6" t="s">
        <v>7</v>
      </c>
      <c r="B15" s="216">
        <f>SUM(B6:B11)</f>
        <v>52213</v>
      </c>
      <c r="C15" s="8">
        <f>SUM(C6:C11)</f>
        <v>22854</v>
      </c>
      <c r="D15" s="22">
        <f>C15/$B15</f>
        <v>0.43770708444257178</v>
      </c>
      <c r="E15" s="8">
        <f>SUM(E6:E11)</f>
        <v>26310</v>
      </c>
      <c r="F15" s="22">
        <f t="shared" si="1"/>
        <v>0.5038974967919867</v>
      </c>
      <c r="G15" s="8">
        <f>SUM(G6:G11)</f>
        <v>25913</v>
      </c>
      <c r="H15" s="22">
        <f t="shared" si="2"/>
        <v>0.49629402639189474</v>
      </c>
      <c r="I15" s="80">
        <f t="shared" si="3"/>
        <v>75077</v>
      </c>
      <c r="J15" s="81">
        <f t="shared" si="4"/>
        <v>0.47929953587548441</v>
      </c>
      <c r="K15" s="8">
        <f>SUM(K6:K11)</f>
        <v>15620</v>
      </c>
      <c r="L15" s="22">
        <f t="shared" si="2"/>
        <v>0.29915921322276062</v>
      </c>
      <c r="M15" s="8">
        <f>SUM(M6:M11)</f>
        <v>17460</v>
      </c>
      <c r="N15" s="22">
        <f t="shared" si="5"/>
        <v>0.33439947905693984</v>
      </c>
      <c r="O15" s="8">
        <f>SUM(O6:O11)</f>
        <v>18174</v>
      </c>
      <c r="P15" s="22">
        <f t="shared" si="6"/>
        <v>0.34807423438607243</v>
      </c>
      <c r="Q15" s="80">
        <f t="shared" si="7"/>
        <v>51254</v>
      </c>
      <c r="R15" s="81">
        <f t="shared" si="8"/>
        <v>0.32721097555525763</v>
      </c>
      <c r="S15" s="8">
        <f t="shared" si="9"/>
        <v>126331</v>
      </c>
    </row>
    <row r="17" spans="1:19" ht="15.75" x14ac:dyDescent="0.25">
      <c r="A17" s="1240" t="s">
        <v>203</v>
      </c>
      <c r="B17" s="1241"/>
      <c r="C17" s="1241"/>
      <c r="D17" s="1241"/>
      <c r="E17" s="1241"/>
      <c r="F17" s="1241"/>
      <c r="G17" s="1241"/>
      <c r="H17" s="1241"/>
      <c r="I17" s="1241"/>
      <c r="J17" s="1241"/>
      <c r="K17" s="1241"/>
      <c r="L17" s="1241"/>
      <c r="M17" s="1241"/>
      <c r="N17" s="1241"/>
      <c r="O17" s="1241"/>
      <c r="P17" s="1241"/>
      <c r="Q17" s="1241"/>
      <c r="R17" s="1241"/>
      <c r="S17" s="1241"/>
    </row>
    <row r="18" spans="1:19" ht="24.75" thickBot="1" x14ac:dyDescent="0.3">
      <c r="A18" s="85" t="s">
        <v>14</v>
      </c>
      <c r="B18" s="155" t="s">
        <v>15</v>
      </c>
      <c r="C18" s="85" t="str">
        <f>'Pque N Mundo I'!C8</f>
        <v>Real.</v>
      </c>
      <c r="D18" s="86" t="e">
        <f>'Pque N Mundo I'!#REF!</f>
        <v>#REF!</v>
      </c>
      <c r="E18" s="85" t="str">
        <f>'Pque N Mundo I'!D8</f>
        <v>Real.</v>
      </c>
      <c r="F18" s="86" t="e">
        <f>'Pque N Mundo I'!#REF!</f>
        <v>#REF!</v>
      </c>
      <c r="G18" s="85" t="str">
        <f>'Pque N Mundo I'!E8</f>
        <v>Real.</v>
      </c>
      <c r="H18" s="86" t="e">
        <f>'Pque N Mundo I'!#REF!</f>
        <v>#REF!</v>
      </c>
      <c r="I18" s="100" t="e">
        <f>'Pque N Mundo I'!#REF!</f>
        <v>#REF!</v>
      </c>
      <c r="J18" s="13" t="e">
        <f>'Pque N Mundo I'!#REF!</f>
        <v>#REF!</v>
      </c>
      <c r="K18" s="85" t="str">
        <f>'Pque N Mundo I'!F8</f>
        <v>Real.</v>
      </c>
      <c r="L18" s="86" t="e">
        <f>'Pque N Mundo I'!#REF!</f>
        <v>#REF!</v>
      </c>
      <c r="M18" s="14" t="str">
        <f>'Pque N Mundo I'!G8</f>
        <v>Real.</v>
      </c>
      <c r="N18" s="15" t="e">
        <f>'Pque N Mundo I'!#REF!</f>
        <v>#REF!</v>
      </c>
      <c r="O18" s="14" t="str">
        <f>'Pque N Mundo I'!H8</f>
        <v>Real.</v>
      </c>
      <c r="P18" s="15" t="e">
        <f>'Pque N Mundo I'!#REF!</f>
        <v>#REF!</v>
      </c>
      <c r="Q18" s="100" t="e">
        <f>'Pque N Mundo I'!#REF!</f>
        <v>#REF!</v>
      </c>
      <c r="R18" s="13" t="e">
        <f>'Pque N Mundo I'!#REF!</f>
        <v>#REF!</v>
      </c>
      <c r="S18" s="14" t="s">
        <v>6</v>
      </c>
    </row>
    <row r="19" spans="1:19" ht="15.75" thickTop="1" x14ac:dyDescent="0.25">
      <c r="A19" s="9" t="s">
        <v>27</v>
      </c>
      <c r="B19" s="87">
        <f>SUM('Pque N Mundo I'!B9,'Pque N Mundo II'!B9)</f>
        <v>10800</v>
      </c>
      <c r="C19" s="105">
        <f>SUM('PRODUÇÃO Geral'!C6,'PRODUÇÃO Geral'!C21)</f>
        <v>8804</v>
      </c>
      <c r="D19" s="19">
        <f t="shared" ref="D19:D30" si="19">C19/$B19</f>
        <v>0.81518518518518523</v>
      </c>
      <c r="E19" s="105">
        <f>SUM('PRODUÇÃO Geral'!D6,'PRODUÇÃO Geral'!D21)</f>
        <v>9483</v>
      </c>
      <c r="F19" s="19">
        <f t="shared" ref="F19:F30" si="20">E19/$B19</f>
        <v>0.87805555555555559</v>
      </c>
      <c r="G19" s="105">
        <f>SUM('PRODUÇÃO Geral'!E6,'PRODUÇÃO Geral'!E21)</f>
        <v>9573</v>
      </c>
      <c r="H19" s="19">
        <f t="shared" ref="H19:L30" si="21">G19/$B19</f>
        <v>0.88638888888888889</v>
      </c>
      <c r="I19" s="77">
        <f t="shared" ref="I19:I30" si="22">SUM(C19,E19,G19)</f>
        <v>27860</v>
      </c>
      <c r="J19" s="116">
        <f t="shared" ref="J19:J30" si="23">I19/($B19*3)</f>
        <v>0.8598765432098765</v>
      </c>
      <c r="K19" s="105">
        <f>SUM('PRODUÇÃO Geral'!F6,'PRODUÇÃO Geral'!F21)</f>
        <v>8113</v>
      </c>
      <c r="L19" s="19">
        <f t="shared" si="21"/>
        <v>0.75120370370370371</v>
      </c>
      <c r="M19" s="105">
        <f>SUM('PRODUÇÃO Geral'!G6,'PRODUÇÃO Geral'!G21)</f>
        <v>8543</v>
      </c>
      <c r="N19" s="19">
        <f t="shared" ref="N19:N30" si="24">M19/$B19</f>
        <v>0.79101851851851857</v>
      </c>
      <c r="O19" s="105">
        <f>SUM('PRODUÇÃO Geral'!H6,'PRODUÇÃO Geral'!H21)</f>
        <v>7672</v>
      </c>
      <c r="P19" s="19">
        <f t="shared" ref="P19:P30" si="25">O19/$B19</f>
        <v>0.71037037037037032</v>
      </c>
      <c r="Q19" s="77">
        <f t="shared" ref="Q19:Q30" si="26">SUM(K19,M19,O19)</f>
        <v>24328</v>
      </c>
      <c r="R19" s="116">
        <f t="shared" ref="R19:R30" si="27">Q19/($B19*3)</f>
        <v>0.7508641975308642</v>
      </c>
      <c r="S19" s="105">
        <f t="shared" ref="S19:S30" si="28">SUM(C19,E19,G19,K19,M19,O19)</f>
        <v>52188</v>
      </c>
    </row>
    <row r="20" spans="1:19" x14ac:dyDescent="0.25">
      <c r="A20" s="88" t="s">
        <v>28</v>
      </c>
      <c r="B20" s="87">
        <f>SUM('Pque N Mundo I'!B10,'Pque N Mundo II'!B10)</f>
        <v>3744</v>
      </c>
      <c r="C20" s="105">
        <f>SUM('PRODUÇÃO Geral'!C7,'PRODUÇÃO Geral'!C22)</f>
        <v>2445</v>
      </c>
      <c r="D20" s="117">
        <f t="shared" si="19"/>
        <v>0.65304487179487181</v>
      </c>
      <c r="E20" s="105">
        <f>SUM('PRODUÇÃO Geral'!D7,'PRODUÇÃO Geral'!D22)</f>
        <v>2926</v>
      </c>
      <c r="F20" s="117">
        <f t="shared" si="20"/>
        <v>0.78151709401709402</v>
      </c>
      <c r="G20" s="105">
        <f>SUM('PRODUÇÃO Geral'!E7,'PRODUÇÃO Geral'!E22)</f>
        <v>2793</v>
      </c>
      <c r="H20" s="117">
        <f t="shared" si="21"/>
        <v>0.74599358974358976</v>
      </c>
      <c r="I20" s="108">
        <f t="shared" si="22"/>
        <v>8164</v>
      </c>
      <c r="J20" s="118">
        <f t="shared" si="23"/>
        <v>0.72685185185185186</v>
      </c>
      <c r="K20" s="105">
        <f>SUM('PRODUÇÃO Geral'!F7,'PRODUÇÃO Geral'!F22)</f>
        <v>2049</v>
      </c>
      <c r="L20" s="117">
        <f t="shared" si="21"/>
        <v>0.54727564102564108</v>
      </c>
      <c r="M20" s="105">
        <f>SUM('PRODUÇÃO Geral'!G7,'PRODUÇÃO Geral'!G22)</f>
        <v>2260</v>
      </c>
      <c r="N20" s="117">
        <f t="shared" si="24"/>
        <v>0.6036324786324786</v>
      </c>
      <c r="O20" s="105">
        <f>SUM('PRODUÇÃO Geral'!H7,'PRODUÇÃO Geral'!H22)</f>
        <v>2268</v>
      </c>
      <c r="P20" s="117">
        <f t="shared" si="25"/>
        <v>0.60576923076923073</v>
      </c>
      <c r="Q20" s="108">
        <f t="shared" si="26"/>
        <v>6577</v>
      </c>
      <c r="R20" s="118">
        <f t="shared" si="27"/>
        <v>0.58555911680911676</v>
      </c>
      <c r="S20" s="106">
        <f t="shared" si="28"/>
        <v>14741</v>
      </c>
    </row>
    <row r="21" spans="1:19" x14ac:dyDescent="0.25">
      <c r="A21" s="88" t="s">
        <v>29</v>
      </c>
      <c r="B21" s="87">
        <f>SUM('Pque N Mundo I'!B11,'Pque N Mundo II'!B11)</f>
        <v>1404</v>
      </c>
      <c r="C21" s="105">
        <f>SUM('PRODUÇÃO Geral'!C8,'PRODUÇÃO Geral'!C23)</f>
        <v>1164</v>
      </c>
      <c r="D21" s="117">
        <f t="shared" si="19"/>
        <v>0.82905982905982911</v>
      </c>
      <c r="E21" s="105">
        <f>SUM('PRODUÇÃO Geral'!D8,'PRODUÇÃO Geral'!D23)</f>
        <v>1260</v>
      </c>
      <c r="F21" s="117">
        <f t="shared" si="20"/>
        <v>0.89743589743589747</v>
      </c>
      <c r="G21" s="105">
        <f>SUM('PRODUÇÃO Geral'!E8,'PRODUÇÃO Geral'!E23)</f>
        <v>1164</v>
      </c>
      <c r="H21" s="117">
        <f t="shared" si="21"/>
        <v>0.82905982905982911</v>
      </c>
      <c r="I21" s="108">
        <f t="shared" si="22"/>
        <v>3588</v>
      </c>
      <c r="J21" s="118">
        <f t="shared" si="23"/>
        <v>0.85185185185185186</v>
      </c>
      <c r="K21" s="105">
        <f>SUM('PRODUÇÃO Geral'!F8,'PRODUÇÃO Geral'!F23)</f>
        <v>891</v>
      </c>
      <c r="L21" s="117">
        <f t="shared" si="21"/>
        <v>0.63461538461538458</v>
      </c>
      <c r="M21" s="105">
        <f>SUM('PRODUÇÃO Geral'!G8,'PRODUÇÃO Geral'!G23)</f>
        <v>870</v>
      </c>
      <c r="N21" s="117">
        <f t="shared" si="24"/>
        <v>0.61965811965811968</v>
      </c>
      <c r="O21" s="105">
        <f>SUM('PRODUÇÃO Geral'!H8,'PRODUÇÃO Geral'!H23)</f>
        <v>1062</v>
      </c>
      <c r="P21" s="117">
        <f t="shared" si="25"/>
        <v>0.75641025641025639</v>
      </c>
      <c r="Q21" s="108">
        <f t="shared" si="26"/>
        <v>2823</v>
      </c>
      <c r="R21" s="118">
        <f t="shared" si="27"/>
        <v>0.67022792022792022</v>
      </c>
      <c r="S21" s="106">
        <f t="shared" si="28"/>
        <v>6411</v>
      </c>
    </row>
    <row r="22" spans="1:19" x14ac:dyDescent="0.25">
      <c r="A22" s="88" t="s">
        <v>398</v>
      </c>
      <c r="B22" s="89">
        <f>'Pque N Mundo II'!B12</f>
        <v>384</v>
      </c>
      <c r="C22" s="106">
        <f>'PRODUÇÃO Geral'!C24</f>
        <v>274</v>
      </c>
      <c r="D22" s="117">
        <f t="shared" si="19"/>
        <v>0.71354166666666663</v>
      </c>
      <c r="E22" s="106">
        <f>'PRODUÇÃO Geral'!D24</f>
        <v>284</v>
      </c>
      <c r="F22" s="117">
        <f t="shared" si="20"/>
        <v>0.73958333333333337</v>
      </c>
      <c r="G22" s="106">
        <f>'PRODUÇÃO Geral'!E24</f>
        <v>252</v>
      </c>
      <c r="H22" s="117">
        <f t="shared" si="21"/>
        <v>0.65625</v>
      </c>
      <c r="I22" s="108">
        <f t="shared" si="22"/>
        <v>810</v>
      </c>
      <c r="J22" s="118">
        <f t="shared" si="23"/>
        <v>0.703125</v>
      </c>
      <c r="K22" s="106">
        <f>'PRODUÇÃO Geral'!F24</f>
        <v>157</v>
      </c>
      <c r="L22" s="117">
        <f t="shared" si="21"/>
        <v>0.40885416666666669</v>
      </c>
      <c r="M22" s="106">
        <f>'PRODUÇÃO Geral'!G24</f>
        <v>161</v>
      </c>
      <c r="N22" s="117">
        <f t="shared" si="24"/>
        <v>0.41927083333333331</v>
      </c>
      <c r="O22" s="106">
        <f>'PRODUÇÃO Geral'!H24</f>
        <v>210</v>
      </c>
      <c r="P22" s="117">
        <f t="shared" si="25"/>
        <v>0.546875</v>
      </c>
      <c r="Q22" s="108">
        <f t="shared" si="26"/>
        <v>528</v>
      </c>
      <c r="R22" s="118">
        <f t="shared" si="27"/>
        <v>0.45833333333333331</v>
      </c>
      <c r="S22" s="106">
        <f t="shared" si="28"/>
        <v>1338</v>
      </c>
    </row>
    <row r="23" spans="1:19" x14ac:dyDescent="0.25">
      <c r="A23" s="88" t="s">
        <v>31</v>
      </c>
      <c r="B23" s="89">
        <f>'Pque N Mundo II'!B13</f>
        <v>1344</v>
      </c>
      <c r="C23" s="106">
        <f>'PRODUÇÃO Geral'!C25</f>
        <v>699</v>
      </c>
      <c r="D23" s="117">
        <f t="shared" si="19"/>
        <v>0.5200892857142857</v>
      </c>
      <c r="E23" s="106">
        <f>'PRODUÇÃO Geral'!D25</f>
        <v>813</v>
      </c>
      <c r="F23" s="117">
        <f t="shared" si="20"/>
        <v>0.6049107142857143</v>
      </c>
      <c r="G23" s="106">
        <f>'PRODUÇÃO Geral'!E25</f>
        <v>537</v>
      </c>
      <c r="H23" s="117">
        <f t="shared" si="21"/>
        <v>0.39955357142857145</v>
      </c>
      <c r="I23" s="108">
        <f t="shared" si="22"/>
        <v>2049</v>
      </c>
      <c r="J23" s="118">
        <f t="shared" si="23"/>
        <v>0.50818452380952384</v>
      </c>
      <c r="K23" s="106">
        <f>'PRODUÇÃO Geral'!F25</f>
        <v>250</v>
      </c>
      <c r="L23" s="117">
        <f t="shared" si="21"/>
        <v>0.18601190476190477</v>
      </c>
      <c r="M23" s="106">
        <f>'PRODUÇÃO Geral'!G25</f>
        <v>244</v>
      </c>
      <c r="N23" s="117">
        <f t="shared" si="24"/>
        <v>0.18154761904761904</v>
      </c>
      <c r="O23" s="106">
        <f>'PRODUÇÃO Geral'!H25</f>
        <v>338</v>
      </c>
      <c r="P23" s="117">
        <f t="shared" si="25"/>
        <v>0.25148809523809523</v>
      </c>
      <c r="Q23" s="108">
        <f t="shared" si="26"/>
        <v>832</v>
      </c>
      <c r="R23" s="118">
        <f t="shared" si="27"/>
        <v>0.20634920634920634</v>
      </c>
      <c r="S23" s="106">
        <f t="shared" si="28"/>
        <v>2881</v>
      </c>
    </row>
    <row r="24" spans="1:19" x14ac:dyDescent="0.25">
      <c r="A24" s="88" t="s">
        <v>397</v>
      </c>
      <c r="B24" s="89">
        <f>SUM('Pque N Mundo I'!B14,'Pque N Mundo II'!B14)</f>
        <v>480</v>
      </c>
      <c r="C24" s="106">
        <f>SUM('PRODUÇÃO Geral'!C11,'PRODUÇÃO Geral'!C26)</f>
        <v>235</v>
      </c>
      <c r="D24" s="117">
        <f t="shared" si="19"/>
        <v>0.48958333333333331</v>
      </c>
      <c r="E24" s="106">
        <f>SUM('PRODUÇÃO Geral'!D11,'PRODUÇÃO Geral'!D26)</f>
        <v>385</v>
      </c>
      <c r="F24" s="117">
        <f t="shared" si="20"/>
        <v>0.80208333333333337</v>
      </c>
      <c r="G24" s="106">
        <f>SUM('PRODUÇÃO Geral'!E11,'PRODUÇÃO Geral'!E26)</f>
        <v>369</v>
      </c>
      <c r="H24" s="117">
        <f t="shared" si="21"/>
        <v>0.76875000000000004</v>
      </c>
      <c r="I24" s="108">
        <f t="shared" si="22"/>
        <v>989</v>
      </c>
      <c r="J24" s="118">
        <f t="shared" si="23"/>
        <v>0.68680555555555556</v>
      </c>
      <c r="K24" s="106">
        <f>SUM('PRODUÇÃO Geral'!F11,'PRODUÇÃO Geral'!F26)</f>
        <v>138</v>
      </c>
      <c r="L24" s="117">
        <f t="shared" si="21"/>
        <v>0.28749999999999998</v>
      </c>
      <c r="M24" s="106">
        <f>SUM('PRODUÇÃO Geral'!G11,'PRODUÇÃO Geral'!G26)</f>
        <v>148</v>
      </c>
      <c r="N24" s="117">
        <f t="shared" si="24"/>
        <v>0.30833333333333335</v>
      </c>
      <c r="O24" s="106">
        <f>SUM('PRODUÇÃO Geral'!H11,'PRODUÇÃO Geral'!H26)</f>
        <v>150</v>
      </c>
      <c r="P24" s="117">
        <f t="shared" si="25"/>
        <v>0.3125</v>
      </c>
      <c r="Q24" s="108">
        <f t="shared" si="26"/>
        <v>436</v>
      </c>
      <c r="R24" s="118">
        <f t="shared" si="27"/>
        <v>0.30277777777777776</v>
      </c>
      <c r="S24" s="106">
        <f t="shared" si="28"/>
        <v>1425</v>
      </c>
    </row>
    <row r="25" spans="1:19" x14ac:dyDescent="0.25">
      <c r="A25" s="88" t="s">
        <v>9</v>
      </c>
      <c r="B25" s="89">
        <f>SUM('Pque N Mundo I'!B15,'Pque N Mundo II'!B15)</f>
        <v>1680</v>
      </c>
      <c r="C25" s="106">
        <f>SUM('PRODUÇÃO Geral'!C12,'PRODUÇÃO Geral'!C27)</f>
        <v>728</v>
      </c>
      <c r="D25" s="117">
        <f t="shared" si="19"/>
        <v>0.43333333333333335</v>
      </c>
      <c r="E25" s="106">
        <f>SUM('PRODUÇÃO Geral'!D12,'PRODUÇÃO Geral'!D27)</f>
        <v>995</v>
      </c>
      <c r="F25" s="117">
        <f t="shared" si="20"/>
        <v>0.59226190476190477</v>
      </c>
      <c r="G25" s="106">
        <f>SUM('PRODUÇÃO Geral'!E12,'PRODUÇÃO Geral'!E27)</f>
        <v>829</v>
      </c>
      <c r="H25" s="117">
        <f t="shared" si="21"/>
        <v>0.49345238095238098</v>
      </c>
      <c r="I25" s="108">
        <f t="shared" si="22"/>
        <v>2552</v>
      </c>
      <c r="J25" s="118">
        <f t="shared" si="23"/>
        <v>0.50634920634920633</v>
      </c>
      <c r="K25" s="106">
        <f>SUM('PRODUÇÃO Geral'!F12,'PRODUÇÃO Geral'!F27)</f>
        <v>276</v>
      </c>
      <c r="L25" s="117">
        <f t="shared" si="21"/>
        <v>0.16428571428571428</v>
      </c>
      <c r="M25" s="106">
        <f>SUM('PRODUÇÃO Geral'!G12,'PRODUÇÃO Geral'!G27)</f>
        <v>278</v>
      </c>
      <c r="N25" s="117">
        <f t="shared" si="24"/>
        <v>0.16547619047619047</v>
      </c>
      <c r="O25" s="106">
        <f>SUM('PRODUÇÃO Geral'!H12,'PRODUÇÃO Geral'!H27)</f>
        <v>303</v>
      </c>
      <c r="P25" s="117">
        <f t="shared" si="25"/>
        <v>0.18035714285714285</v>
      </c>
      <c r="Q25" s="108">
        <f t="shared" si="26"/>
        <v>857</v>
      </c>
      <c r="R25" s="118">
        <f t="shared" si="27"/>
        <v>0.17003968253968255</v>
      </c>
      <c r="S25" s="106">
        <f t="shared" si="28"/>
        <v>3409</v>
      </c>
    </row>
    <row r="26" spans="1:19" x14ac:dyDescent="0.25">
      <c r="A26" s="88" t="s">
        <v>10</v>
      </c>
      <c r="B26" s="89">
        <f>SUM('Pque N Mundo I'!B16,'Pque N Mundo II'!B16)</f>
        <v>1052</v>
      </c>
      <c r="C26" s="106">
        <f>SUM('PRODUÇÃO Geral'!C13,'PRODUÇÃO Geral'!C28)</f>
        <v>559</v>
      </c>
      <c r="D26" s="117">
        <f t="shared" si="19"/>
        <v>0.53136882129277563</v>
      </c>
      <c r="E26" s="106">
        <f>SUM('PRODUÇÃO Geral'!D13,'PRODUÇÃO Geral'!D28)</f>
        <v>534</v>
      </c>
      <c r="F26" s="117">
        <f t="shared" si="20"/>
        <v>0.50760456273764254</v>
      </c>
      <c r="G26" s="106">
        <f>SUM('PRODUÇÃO Geral'!E13,'PRODUÇÃO Geral'!E28)</f>
        <v>739</v>
      </c>
      <c r="H26" s="117">
        <f t="shared" si="21"/>
        <v>0.70247148288973382</v>
      </c>
      <c r="I26" s="108">
        <f t="shared" si="22"/>
        <v>1832</v>
      </c>
      <c r="J26" s="118">
        <f t="shared" si="23"/>
        <v>0.5804816223067174</v>
      </c>
      <c r="K26" s="106">
        <f>SUM('PRODUÇÃO Geral'!F13,'PRODUÇÃO Geral'!F28)</f>
        <v>522</v>
      </c>
      <c r="L26" s="117">
        <f t="shared" si="21"/>
        <v>0.49619771863117873</v>
      </c>
      <c r="M26" s="106">
        <f>SUM('PRODUÇÃO Geral'!G13,'PRODUÇÃO Geral'!G28)</f>
        <v>571</v>
      </c>
      <c r="N26" s="117">
        <f t="shared" si="24"/>
        <v>0.54277566539923949</v>
      </c>
      <c r="O26" s="106">
        <f>SUM('PRODUÇÃO Geral'!H13,'PRODUÇÃO Geral'!H28)</f>
        <v>530</v>
      </c>
      <c r="P26" s="117">
        <f t="shared" si="25"/>
        <v>0.50380228136882133</v>
      </c>
      <c r="Q26" s="108">
        <f t="shared" si="26"/>
        <v>1623</v>
      </c>
      <c r="R26" s="118">
        <f t="shared" si="27"/>
        <v>0.51425855513307983</v>
      </c>
      <c r="S26" s="106">
        <f t="shared" si="28"/>
        <v>3455</v>
      </c>
    </row>
    <row r="27" spans="1:19" x14ac:dyDescent="0.25">
      <c r="A27" s="88" t="s">
        <v>42</v>
      </c>
      <c r="B27" s="89">
        <f>SUM('Pque N Mundo I'!B17,'Pque N Mundo II'!B17)</f>
        <v>526</v>
      </c>
      <c r="C27" s="106">
        <f>SUM('PRODUÇÃO Geral'!C14,'PRODUÇÃO Geral'!C29)</f>
        <v>150</v>
      </c>
      <c r="D27" s="117">
        <f t="shared" si="19"/>
        <v>0.28517110266159695</v>
      </c>
      <c r="E27" s="106">
        <f>SUM('PRODUÇÃO Geral'!D14,'PRODUÇÃO Geral'!D29)</f>
        <v>250</v>
      </c>
      <c r="F27" s="117">
        <f t="shared" si="20"/>
        <v>0.47528517110266161</v>
      </c>
      <c r="G27" s="106">
        <f>SUM('PRODUÇÃO Geral'!E14,'PRODUÇÃO Geral'!E29)</f>
        <v>310</v>
      </c>
      <c r="H27" s="117">
        <f t="shared" si="21"/>
        <v>0.58935361216730042</v>
      </c>
      <c r="I27" s="108">
        <f t="shared" si="22"/>
        <v>710</v>
      </c>
      <c r="J27" s="118">
        <f t="shared" si="23"/>
        <v>0.44993662864385298</v>
      </c>
      <c r="K27" s="106">
        <f>SUM('PRODUÇÃO Geral'!F14,'PRODUÇÃO Geral'!F29)</f>
        <v>264</v>
      </c>
      <c r="L27" s="117">
        <f t="shared" si="21"/>
        <v>0.50190114068441061</v>
      </c>
      <c r="M27" s="106">
        <f>SUM('PRODUÇÃO Geral'!G14,'PRODUÇÃO Geral'!G29)</f>
        <v>233</v>
      </c>
      <c r="N27" s="117">
        <f t="shared" si="24"/>
        <v>0.44296577946768062</v>
      </c>
      <c r="O27" s="106">
        <f>SUM('PRODUÇÃO Geral'!H14,'PRODUÇÃO Geral'!H29)</f>
        <v>288</v>
      </c>
      <c r="P27" s="117">
        <f t="shared" si="25"/>
        <v>0.54752851711026618</v>
      </c>
      <c r="Q27" s="108">
        <f t="shared" si="26"/>
        <v>785</v>
      </c>
      <c r="R27" s="118">
        <f t="shared" si="27"/>
        <v>0.49746514575411915</v>
      </c>
      <c r="S27" s="106">
        <f t="shared" si="28"/>
        <v>1495</v>
      </c>
    </row>
    <row r="28" spans="1:19" x14ac:dyDescent="0.25">
      <c r="A28" s="88" t="s">
        <v>12</v>
      </c>
      <c r="B28" s="89">
        <f>'Pque N Mundo I'!B18</f>
        <v>125</v>
      </c>
      <c r="C28" s="106">
        <f>'PRODUÇÃO Geral'!C15</f>
        <v>172</v>
      </c>
      <c r="D28" s="117">
        <f t="shared" ref="D28" si="29">C28/$B28</f>
        <v>1.3759999999999999</v>
      </c>
      <c r="E28" s="106">
        <f>'PRODUÇÃO Geral'!D15</f>
        <v>146</v>
      </c>
      <c r="F28" s="117">
        <f t="shared" ref="F28" si="30">E28/$B28</f>
        <v>1.1679999999999999</v>
      </c>
      <c r="G28" s="106">
        <f>'PRODUÇÃO Geral'!E15</f>
        <v>237</v>
      </c>
      <c r="H28" s="117">
        <f t="shared" ref="H28" si="31">G28/$B28</f>
        <v>1.8959999999999999</v>
      </c>
      <c r="I28" s="108">
        <f t="shared" si="22"/>
        <v>555</v>
      </c>
      <c r="J28" s="118">
        <f t="shared" si="23"/>
        <v>1.48</v>
      </c>
      <c r="K28" s="106">
        <f>'PRODUÇÃO Geral'!F15</f>
        <v>207</v>
      </c>
      <c r="L28" s="117">
        <f t="shared" ref="L28" si="32">K28/$B28</f>
        <v>1.6559999999999999</v>
      </c>
      <c r="M28" s="106">
        <f>'PRODUÇÃO Geral'!G15</f>
        <v>188</v>
      </c>
      <c r="N28" s="117">
        <f t="shared" ref="N28" si="33">M28/$B28</f>
        <v>1.504</v>
      </c>
      <c r="O28" s="106">
        <f>'PRODUÇÃO Geral'!H15</f>
        <v>239</v>
      </c>
      <c r="P28" s="117">
        <f t="shared" ref="P28" si="34">O28/$B28</f>
        <v>1.9119999999999999</v>
      </c>
      <c r="Q28" s="108">
        <f t="shared" ref="Q28" si="35">SUM(K28,M28,O28)</f>
        <v>634</v>
      </c>
      <c r="R28" s="118">
        <f t="shared" ref="R28" si="36">Q28/($B28*3)</f>
        <v>1.6906666666666668</v>
      </c>
      <c r="S28" s="106">
        <f t="shared" ref="S28" si="37">SUM(C28,E28,G28,K28,M28,O28)</f>
        <v>1189</v>
      </c>
    </row>
    <row r="29" spans="1:19" ht="15.75" thickBot="1" x14ac:dyDescent="0.3">
      <c r="A29" s="110" t="s">
        <v>13</v>
      </c>
      <c r="B29" s="159">
        <f>SUM('Pque N Mundo I'!B19,'Pque N Mundo II'!B19)</f>
        <v>1052</v>
      </c>
      <c r="C29" s="111">
        <f>SUM('PRODUÇÃO Geral'!C16,'PRODUÇÃO Geral'!C31)</f>
        <v>392</v>
      </c>
      <c r="D29" s="121">
        <f t="shared" si="19"/>
        <v>0.37262357414448671</v>
      </c>
      <c r="E29" s="111">
        <f>SUM('PRODUÇÃO Geral'!D16,'PRODUÇÃO Geral'!D31)</f>
        <v>567</v>
      </c>
      <c r="F29" s="121">
        <f t="shared" si="20"/>
        <v>0.53897338403041828</v>
      </c>
      <c r="G29" s="111">
        <f>SUM('PRODUÇÃO Geral'!E16,'PRODUÇÃO Geral'!E31)</f>
        <v>635</v>
      </c>
      <c r="H29" s="121">
        <f t="shared" si="21"/>
        <v>0.60361216730038025</v>
      </c>
      <c r="I29" s="113">
        <f t="shared" si="22"/>
        <v>1594</v>
      </c>
      <c r="J29" s="122">
        <f t="shared" si="23"/>
        <v>0.50506970849176169</v>
      </c>
      <c r="K29" s="111">
        <f>SUM('PRODUÇÃO Geral'!F16,'PRODUÇÃO Geral'!F31)</f>
        <v>626</v>
      </c>
      <c r="L29" s="121">
        <f t="shared" si="21"/>
        <v>0.59505703422053235</v>
      </c>
      <c r="M29" s="111">
        <f>SUM('PRODUÇÃO Geral'!G16,'PRODUÇÃO Geral'!G31)</f>
        <v>602</v>
      </c>
      <c r="N29" s="121">
        <f t="shared" si="24"/>
        <v>0.57224334600760451</v>
      </c>
      <c r="O29" s="111">
        <f>SUM('PRODUÇÃO Geral'!H16,'PRODUÇÃO Geral'!H31)</f>
        <v>465</v>
      </c>
      <c r="P29" s="121">
        <f t="shared" si="25"/>
        <v>0.44201520912547526</v>
      </c>
      <c r="Q29" s="113">
        <f t="shared" si="26"/>
        <v>1693</v>
      </c>
      <c r="R29" s="122">
        <f t="shared" si="27"/>
        <v>0.53643852978453743</v>
      </c>
      <c r="S29" s="111">
        <f t="shared" si="28"/>
        <v>3287</v>
      </c>
    </row>
    <row r="30" spans="1:19" ht="15.75" thickBot="1" x14ac:dyDescent="0.3">
      <c r="A30" s="6" t="s">
        <v>7</v>
      </c>
      <c r="B30" s="216">
        <f>SUM(B19:B29)</f>
        <v>22591</v>
      </c>
      <c r="C30" s="8">
        <f>SUM(C19:C29)</f>
        <v>15622</v>
      </c>
      <c r="D30" s="22">
        <f t="shared" si="19"/>
        <v>0.69151431986189194</v>
      </c>
      <c r="E30" s="8">
        <f>SUM(E19:E29)</f>
        <v>17643</v>
      </c>
      <c r="F30" s="22">
        <f t="shared" si="20"/>
        <v>0.78097472444778893</v>
      </c>
      <c r="G30" s="8">
        <f>SUM(G19:G29)</f>
        <v>17438</v>
      </c>
      <c r="H30" s="22">
        <f t="shared" si="21"/>
        <v>0.77190031428444961</v>
      </c>
      <c r="I30" s="80">
        <f t="shared" si="22"/>
        <v>50703</v>
      </c>
      <c r="J30" s="81">
        <f t="shared" si="23"/>
        <v>0.74812978619804349</v>
      </c>
      <c r="K30" s="8">
        <f>SUM(K19:K29)</f>
        <v>13493</v>
      </c>
      <c r="L30" s="22">
        <f t="shared" si="21"/>
        <v>0.59727325040945511</v>
      </c>
      <c r="M30" s="8">
        <f t="shared" ref="M30" si="38">SUM(M19:M29)</f>
        <v>14098</v>
      </c>
      <c r="N30" s="22">
        <f t="shared" si="24"/>
        <v>0.62405382674516396</v>
      </c>
      <c r="O30" s="8">
        <f t="shared" ref="O30" si="39">SUM(O19:O29)</f>
        <v>13525</v>
      </c>
      <c r="P30" s="22">
        <f t="shared" si="25"/>
        <v>0.59868974370324468</v>
      </c>
      <c r="Q30" s="80">
        <f t="shared" si="26"/>
        <v>41116</v>
      </c>
      <c r="R30" s="81">
        <f t="shared" si="27"/>
        <v>0.60667227361928788</v>
      </c>
      <c r="S30" s="8">
        <f t="shared" si="28"/>
        <v>91819</v>
      </c>
    </row>
    <row r="32" spans="1:19" ht="15.75" x14ac:dyDescent="0.25">
      <c r="A32" s="1240" t="s">
        <v>273</v>
      </c>
      <c r="B32" s="1241"/>
      <c r="C32" s="1241"/>
      <c r="D32" s="1241"/>
      <c r="E32" s="1241"/>
      <c r="F32" s="1241"/>
      <c r="G32" s="1241"/>
      <c r="H32" s="1241"/>
      <c r="I32" s="1241"/>
      <c r="J32" s="1241"/>
      <c r="K32" s="1241"/>
      <c r="L32" s="1241"/>
      <c r="M32" s="1241"/>
      <c r="N32" s="1241"/>
      <c r="O32" s="1241"/>
      <c r="P32" s="1241"/>
      <c r="Q32" s="1241"/>
      <c r="R32" s="1241"/>
      <c r="S32" s="1241"/>
    </row>
    <row r="33" spans="1:19" ht="24.75" thickBot="1" x14ac:dyDescent="0.3">
      <c r="A33" s="85" t="s">
        <v>14</v>
      </c>
      <c r="B33" s="155" t="s">
        <v>15</v>
      </c>
      <c r="C33" s="85" t="str">
        <f>'Pque N Mundo I'!C8</f>
        <v>Real.</v>
      </c>
      <c r="D33" s="86" t="e">
        <f>'Pque N Mundo I'!#REF!</f>
        <v>#REF!</v>
      </c>
      <c r="E33" s="85" t="str">
        <f>'Pque N Mundo I'!D8</f>
        <v>Real.</v>
      </c>
      <c r="F33" s="86" t="e">
        <f>'Pque N Mundo I'!#REF!</f>
        <v>#REF!</v>
      </c>
      <c r="G33" s="85" t="str">
        <f>'Pque N Mundo I'!E8</f>
        <v>Real.</v>
      </c>
      <c r="H33" s="86" t="e">
        <f>'Pque N Mundo I'!#REF!</f>
        <v>#REF!</v>
      </c>
      <c r="I33" s="100" t="e">
        <f>'Pque N Mundo I'!#REF!</f>
        <v>#REF!</v>
      </c>
      <c r="J33" s="13" t="e">
        <f>'Pque N Mundo I'!#REF!</f>
        <v>#REF!</v>
      </c>
      <c r="K33" s="85" t="str">
        <f>'Pque N Mundo I'!F8</f>
        <v>Real.</v>
      </c>
      <c r="L33" s="86" t="e">
        <f>'Pque N Mundo I'!#REF!</f>
        <v>#REF!</v>
      </c>
      <c r="M33" s="14" t="str">
        <f>'Pque N Mundo I'!G8</f>
        <v>Real.</v>
      </c>
      <c r="N33" s="15" t="e">
        <f>'Pque N Mundo I'!#REF!</f>
        <v>#REF!</v>
      </c>
      <c r="O33" s="14" t="str">
        <f>'Pque N Mundo I'!H8</f>
        <v>Real.</v>
      </c>
      <c r="P33" s="15" t="e">
        <f>'Pque N Mundo I'!#REF!</f>
        <v>#REF!</v>
      </c>
      <c r="Q33" s="100" t="e">
        <f>'Pque N Mundo I'!#REF!</f>
        <v>#REF!</v>
      </c>
      <c r="R33" s="13" t="e">
        <f>'Pque N Mundo I'!#REF!</f>
        <v>#REF!</v>
      </c>
      <c r="S33" s="14" t="s">
        <v>6</v>
      </c>
    </row>
    <row r="34" spans="1:19" ht="15.75" thickTop="1" x14ac:dyDescent="0.25">
      <c r="A34" s="27" t="s">
        <v>52</v>
      </c>
      <c r="B34" s="87">
        <f>'CEO II V EDE'!B9</f>
        <v>120</v>
      </c>
      <c r="C34" s="105">
        <f>'CEO II V EDE'!C9</f>
        <v>54</v>
      </c>
      <c r="D34" s="19">
        <f t="shared" ref="D34:D42" si="40">C34/$B34</f>
        <v>0.45</v>
      </c>
      <c r="E34" s="105">
        <f>'CEO II V EDE'!D9</f>
        <v>98</v>
      </c>
      <c r="F34" s="19">
        <f>E34/$B34</f>
        <v>0.81666666666666665</v>
      </c>
      <c r="G34" s="105">
        <f>'CEO II V EDE'!E9</f>
        <v>167</v>
      </c>
      <c r="H34" s="19">
        <f>G34/$B34</f>
        <v>1.3916666666666666</v>
      </c>
      <c r="I34" s="77">
        <f t="shared" ref="I34:I42" si="41">SUM(C34,E34,G34)</f>
        <v>319</v>
      </c>
      <c r="J34" s="116">
        <f t="shared" ref="J34:J42" si="42">I34/($B34*3)</f>
        <v>0.88611111111111107</v>
      </c>
      <c r="K34" s="105">
        <f>'CEO II V EDE'!F9</f>
        <v>59</v>
      </c>
      <c r="L34" s="19">
        <f>K34/$B34</f>
        <v>0.49166666666666664</v>
      </c>
      <c r="M34" s="105">
        <f>'CEO II V EDE'!G9</f>
        <v>160</v>
      </c>
      <c r="N34" s="19">
        <f t="shared" ref="N34" si="43">M34/$B34</f>
        <v>1.3333333333333333</v>
      </c>
      <c r="O34" s="105">
        <f>'CEO II V EDE'!H9</f>
        <v>159</v>
      </c>
      <c r="P34" s="19">
        <f t="shared" ref="P34" si="44">O34/$B34</f>
        <v>1.325</v>
      </c>
      <c r="Q34" s="77">
        <f t="shared" ref="Q34:Q42" si="45">SUM(K34,M34,O34)</f>
        <v>378</v>
      </c>
      <c r="R34" s="116">
        <f t="shared" ref="R34:R42" si="46">Q34/($B34*3)</f>
        <v>1.05</v>
      </c>
      <c r="S34" s="105">
        <f t="shared" ref="S34:S42" si="47">SUM(C34,E34,G34,K34,M34,O34)</f>
        <v>697</v>
      </c>
    </row>
    <row r="35" spans="1:19" x14ac:dyDescent="0.25">
      <c r="A35" s="119" t="s">
        <v>53</v>
      </c>
      <c r="B35" s="160" t="str">
        <f>'CEO II V EDE'!B10</f>
        <v>S/ meta</v>
      </c>
      <c r="C35" s="106">
        <f>'CEO II V EDE'!C10</f>
        <v>26</v>
      </c>
      <c r="D35" s="19" t="s">
        <v>190</v>
      </c>
      <c r="E35" s="106">
        <f>'CEO II V EDE'!D10</f>
        <v>42</v>
      </c>
      <c r="F35" s="19" t="s">
        <v>190</v>
      </c>
      <c r="G35" s="106">
        <f>'CEO II V EDE'!E10</f>
        <v>56</v>
      </c>
      <c r="H35" s="19" t="s">
        <v>190</v>
      </c>
      <c r="I35" s="108">
        <f t="shared" si="41"/>
        <v>124</v>
      </c>
      <c r="J35" s="116" t="e">
        <f t="shared" si="42"/>
        <v>#VALUE!</v>
      </c>
      <c r="K35" s="106">
        <f>'CEO II V EDE'!F10</f>
        <v>23</v>
      </c>
      <c r="L35" s="19" t="s">
        <v>190</v>
      </c>
      <c r="M35" s="106">
        <f>'CEO II V EDE'!G10</f>
        <v>42</v>
      </c>
      <c r="N35" s="19" t="s">
        <v>190</v>
      </c>
      <c r="O35" s="106">
        <f>'CEO II V EDE'!H10</f>
        <v>52</v>
      </c>
      <c r="P35" s="19" t="s">
        <v>190</v>
      </c>
      <c r="Q35" s="108">
        <f t="shared" si="45"/>
        <v>117</v>
      </c>
      <c r="R35" s="116" t="e">
        <f t="shared" si="46"/>
        <v>#VALUE!</v>
      </c>
      <c r="S35" s="106">
        <f t="shared" si="47"/>
        <v>241</v>
      </c>
    </row>
    <row r="36" spans="1:19" x14ac:dyDescent="0.25">
      <c r="A36" s="119" t="s">
        <v>54</v>
      </c>
      <c r="B36" s="89">
        <f>'CEO II V EDE'!B11</f>
        <v>80</v>
      </c>
      <c r="C36" s="106">
        <f>'CEO II V EDE'!C11</f>
        <v>37</v>
      </c>
      <c r="D36" s="19">
        <f t="shared" si="40"/>
        <v>0.46250000000000002</v>
      </c>
      <c r="E36" s="106">
        <f>'CEO II V EDE'!D11</f>
        <v>87</v>
      </c>
      <c r="F36" s="19">
        <f t="shared" ref="F36:F42" si="48">E36/$B36</f>
        <v>1.0874999999999999</v>
      </c>
      <c r="G36" s="106">
        <f>'CEO II V EDE'!E11</f>
        <v>72</v>
      </c>
      <c r="H36" s="19">
        <f t="shared" ref="H36:L42" si="49">G36/$B36</f>
        <v>0.9</v>
      </c>
      <c r="I36" s="108">
        <f t="shared" si="41"/>
        <v>196</v>
      </c>
      <c r="J36" s="116">
        <f t="shared" si="42"/>
        <v>0.81666666666666665</v>
      </c>
      <c r="K36" s="106">
        <f>'CEO II V EDE'!F11</f>
        <v>63</v>
      </c>
      <c r="L36" s="19">
        <f t="shared" si="49"/>
        <v>0.78749999999999998</v>
      </c>
      <c r="M36" s="106">
        <f>'CEO II V EDE'!G11</f>
        <v>45</v>
      </c>
      <c r="N36" s="19">
        <f t="shared" ref="N36:N42" si="50">M36/$B36</f>
        <v>0.5625</v>
      </c>
      <c r="O36" s="106">
        <f>'CEO II V EDE'!H11</f>
        <v>103</v>
      </c>
      <c r="P36" s="19">
        <f t="shared" ref="P36:P42" si="51">O36/$B36</f>
        <v>1.2875000000000001</v>
      </c>
      <c r="Q36" s="108">
        <f t="shared" si="45"/>
        <v>211</v>
      </c>
      <c r="R36" s="116">
        <f t="shared" si="46"/>
        <v>0.87916666666666665</v>
      </c>
      <c r="S36" s="106">
        <f t="shared" si="47"/>
        <v>407</v>
      </c>
    </row>
    <row r="37" spans="1:19" x14ac:dyDescent="0.25">
      <c r="A37" s="119" t="s">
        <v>55</v>
      </c>
      <c r="B37" s="89">
        <f>'CEO II V EDE'!B12</f>
        <v>120</v>
      </c>
      <c r="C37" s="106">
        <f>'CEO II V EDE'!C12</f>
        <v>14</v>
      </c>
      <c r="D37" s="19">
        <f t="shared" si="40"/>
        <v>0.11666666666666667</v>
      </c>
      <c r="E37" s="106">
        <f>'CEO II V EDE'!D12</f>
        <v>12</v>
      </c>
      <c r="F37" s="19">
        <f t="shared" si="48"/>
        <v>0.1</v>
      </c>
      <c r="G37" s="106">
        <f>'CEO II V EDE'!E12</f>
        <v>19</v>
      </c>
      <c r="H37" s="19">
        <f t="shared" si="49"/>
        <v>0.15833333333333333</v>
      </c>
      <c r="I37" s="108">
        <f t="shared" si="41"/>
        <v>45</v>
      </c>
      <c r="J37" s="116">
        <f t="shared" si="42"/>
        <v>0.125</v>
      </c>
      <c r="K37" s="106">
        <f>'CEO II V EDE'!F12</f>
        <v>3</v>
      </c>
      <c r="L37" s="19">
        <f t="shared" si="49"/>
        <v>2.5000000000000001E-2</v>
      </c>
      <c r="M37" s="106">
        <f>'CEO II V EDE'!G12</f>
        <v>28</v>
      </c>
      <c r="N37" s="19">
        <f t="shared" si="50"/>
        <v>0.23333333333333334</v>
      </c>
      <c r="O37" s="106">
        <f>'CEO II V EDE'!H12</f>
        <v>31</v>
      </c>
      <c r="P37" s="19">
        <f t="shared" si="51"/>
        <v>0.25833333333333336</v>
      </c>
      <c r="Q37" s="108">
        <f t="shared" si="45"/>
        <v>62</v>
      </c>
      <c r="R37" s="116">
        <f t="shared" si="46"/>
        <v>0.17222222222222222</v>
      </c>
      <c r="S37" s="106">
        <f t="shared" si="47"/>
        <v>107</v>
      </c>
    </row>
    <row r="38" spans="1:19" x14ac:dyDescent="0.25">
      <c r="A38" s="119" t="s">
        <v>56</v>
      </c>
      <c r="B38" s="89">
        <f>'CEO II V EDE'!B13</f>
        <v>80</v>
      </c>
      <c r="C38" s="106">
        <f>'CEO II V EDE'!C13</f>
        <v>147</v>
      </c>
      <c r="D38" s="19">
        <f t="shared" si="40"/>
        <v>1.8374999999999999</v>
      </c>
      <c r="E38" s="106">
        <f>'CEO II V EDE'!D13</f>
        <v>107</v>
      </c>
      <c r="F38" s="19">
        <f t="shared" si="48"/>
        <v>1.3374999999999999</v>
      </c>
      <c r="G38" s="106">
        <f>'CEO II V EDE'!E13</f>
        <v>89</v>
      </c>
      <c r="H38" s="19">
        <f t="shared" si="49"/>
        <v>1.1125</v>
      </c>
      <c r="I38" s="108">
        <f t="shared" si="41"/>
        <v>343</v>
      </c>
      <c r="J38" s="116">
        <f t="shared" si="42"/>
        <v>1.4291666666666667</v>
      </c>
      <c r="K38" s="106">
        <f>'CEO II V EDE'!F13</f>
        <v>71</v>
      </c>
      <c r="L38" s="19">
        <f t="shared" si="49"/>
        <v>0.88749999999999996</v>
      </c>
      <c r="M38" s="106">
        <f>'CEO II V EDE'!G13</f>
        <v>144</v>
      </c>
      <c r="N38" s="19">
        <f t="shared" si="50"/>
        <v>1.8</v>
      </c>
      <c r="O38" s="106">
        <f>'CEO II V EDE'!H13</f>
        <v>116</v>
      </c>
      <c r="P38" s="19">
        <f t="shared" si="51"/>
        <v>1.45</v>
      </c>
      <c r="Q38" s="108">
        <f t="shared" si="45"/>
        <v>331</v>
      </c>
      <c r="R38" s="116">
        <f t="shared" si="46"/>
        <v>1.3791666666666667</v>
      </c>
      <c r="S38" s="106">
        <f t="shared" si="47"/>
        <v>674</v>
      </c>
    </row>
    <row r="39" spans="1:19" x14ac:dyDescent="0.25">
      <c r="A39" s="161" t="s">
        <v>57</v>
      </c>
      <c r="B39" s="89">
        <f>'CEO II V EDE'!B14</f>
        <v>360</v>
      </c>
      <c r="C39" s="106">
        <f>'CEO II V EDE'!C14</f>
        <v>152</v>
      </c>
      <c r="D39" s="19">
        <f t="shared" si="40"/>
        <v>0.42222222222222222</v>
      </c>
      <c r="E39" s="106">
        <f>'CEO II V EDE'!D14</f>
        <v>228</v>
      </c>
      <c r="F39" s="19">
        <f t="shared" si="48"/>
        <v>0.6333333333333333</v>
      </c>
      <c r="G39" s="106">
        <f>'CEO II V EDE'!E14</f>
        <v>357</v>
      </c>
      <c r="H39" s="19">
        <f t="shared" si="49"/>
        <v>0.9916666666666667</v>
      </c>
      <c r="I39" s="108">
        <f t="shared" si="41"/>
        <v>737</v>
      </c>
      <c r="J39" s="116">
        <f t="shared" si="42"/>
        <v>0.68240740740740746</v>
      </c>
      <c r="K39" s="106">
        <f>'CEO II V EDE'!F14</f>
        <v>129</v>
      </c>
      <c r="L39" s="19">
        <f t="shared" si="49"/>
        <v>0.35833333333333334</v>
      </c>
      <c r="M39" s="106">
        <f>'CEO II V EDE'!G14</f>
        <v>230</v>
      </c>
      <c r="N39" s="19">
        <f t="shared" si="50"/>
        <v>0.63888888888888884</v>
      </c>
      <c r="O39" s="106">
        <f>'CEO II V EDE'!H14</f>
        <v>218</v>
      </c>
      <c r="P39" s="19">
        <f t="shared" si="51"/>
        <v>0.60555555555555551</v>
      </c>
      <c r="Q39" s="108">
        <f t="shared" si="45"/>
        <v>577</v>
      </c>
      <c r="R39" s="116">
        <f t="shared" si="46"/>
        <v>0.53425925925925921</v>
      </c>
      <c r="S39" s="106">
        <f t="shared" si="47"/>
        <v>1314</v>
      </c>
    </row>
    <row r="40" spans="1:19" x14ac:dyDescent="0.25">
      <c r="A40" s="161" t="s">
        <v>424</v>
      </c>
      <c r="B40" s="89">
        <f>'CEO II V EDE'!B15</f>
        <v>320</v>
      </c>
      <c r="C40" s="106">
        <f>'CEO II V EDE'!C15</f>
        <v>143</v>
      </c>
      <c r="D40" s="19">
        <f t="shared" si="40"/>
        <v>0.44687500000000002</v>
      </c>
      <c r="E40" s="106">
        <f>'CEO II V EDE'!D15</f>
        <v>353</v>
      </c>
      <c r="F40" s="19">
        <f t="shared" si="48"/>
        <v>1.1031249999999999</v>
      </c>
      <c r="G40" s="106">
        <f>'CEO II V EDE'!E15</f>
        <v>269</v>
      </c>
      <c r="H40" s="19">
        <f t="shared" si="49"/>
        <v>0.84062499999999996</v>
      </c>
      <c r="I40" s="108">
        <f t="shared" si="41"/>
        <v>765</v>
      </c>
      <c r="J40" s="116">
        <f t="shared" si="42"/>
        <v>0.796875</v>
      </c>
      <c r="K40" s="106">
        <f>'CEO II V EDE'!F15</f>
        <v>144</v>
      </c>
      <c r="L40" s="19">
        <f t="shared" si="49"/>
        <v>0.45</v>
      </c>
      <c r="M40" s="106">
        <f>'CEO II V EDE'!G15</f>
        <v>180</v>
      </c>
      <c r="N40" s="19">
        <f t="shared" si="50"/>
        <v>0.5625</v>
      </c>
      <c r="O40" s="106">
        <f>'CEO II V EDE'!H15</f>
        <v>187</v>
      </c>
      <c r="P40" s="19">
        <f t="shared" si="51"/>
        <v>0.58437499999999998</v>
      </c>
      <c r="Q40" s="108">
        <f t="shared" si="45"/>
        <v>511</v>
      </c>
      <c r="R40" s="116">
        <f t="shared" si="46"/>
        <v>0.53229166666666672</v>
      </c>
      <c r="S40" s="106">
        <f t="shared" si="47"/>
        <v>1276</v>
      </c>
    </row>
    <row r="41" spans="1:19" ht="24.75" thickBot="1" x14ac:dyDescent="0.3">
      <c r="A41" s="120" t="s">
        <v>59</v>
      </c>
      <c r="B41" s="159">
        <f>'CEO II V EDE'!B16</f>
        <v>40</v>
      </c>
      <c r="C41" s="111">
        <f>'CEO II V EDE'!C16</f>
        <v>31</v>
      </c>
      <c r="D41" s="121">
        <f t="shared" si="40"/>
        <v>0.77500000000000002</v>
      </c>
      <c r="E41" s="111">
        <f>'CEO II V EDE'!D16</f>
        <v>67</v>
      </c>
      <c r="F41" s="121">
        <f t="shared" si="48"/>
        <v>1.675</v>
      </c>
      <c r="G41" s="111">
        <f>'CEO II V EDE'!E16</f>
        <v>119</v>
      </c>
      <c r="H41" s="121">
        <f t="shared" si="49"/>
        <v>2.9750000000000001</v>
      </c>
      <c r="I41" s="113">
        <f t="shared" si="41"/>
        <v>217</v>
      </c>
      <c r="J41" s="122">
        <f t="shared" si="42"/>
        <v>1.8083333333333333</v>
      </c>
      <c r="K41" s="111">
        <f>'CEO II V EDE'!F16</f>
        <v>19</v>
      </c>
      <c r="L41" s="121">
        <f t="shared" si="49"/>
        <v>0.47499999999999998</v>
      </c>
      <c r="M41" s="111">
        <f>'CEO II V EDE'!G16</f>
        <v>52</v>
      </c>
      <c r="N41" s="121">
        <f t="shared" si="50"/>
        <v>1.3</v>
      </c>
      <c r="O41" s="111">
        <f>'CEO II V EDE'!H16</f>
        <v>58</v>
      </c>
      <c r="P41" s="121">
        <f t="shared" si="51"/>
        <v>1.45</v>
      </c>
      <c r="Q41" s="113">
        <f t="shared" si="45"/>
        <v>129</v>
      </c>
      <c r="R41" s="122">
        <f t="shared" si="46"/>
        <v>1.075</v>
      </c>
      <c r="S41" s="111">
        <f t="shared" si="47"/>
        <v>346</v>
      </c>
    </row>
    <row r="42" spans="1:19" ht="15.75" thickBot="1" x14ac:dyDescent="0.3">
      <c r="A42" s="6" t="s">
        <v>7</v>
      </c>
      <c r="B42" s="216">
        <f>SUM(B34:B41)</f>
        <v>1120</v>
      </c>
      <c r="C42" s="8">
        <f>SUM(C34:C41)</f>
        <v>604</v>
      </c>
      <c r="D42" s="22">
        <f t="shared" si="40"/>
        <v>0.53928571428571426</v>
      </c>
      <c r="E42" s="8">
        <f>SUM(E34:E41)</f>
        <v>994</v>
      </c>
      <c r="F42" s="22">
        <f t="shared" si="48"/>
        <v>0.88749999999999996</v>
      </c>
      <c r="G42" s="8">
        <f>SUM(G34:G41)</f>
        <v>1148</v>
      </c>
      <c r="H42" s="22">
        <f t="shared" si="49"/>
        <v>1.0249999999999999</v>
      </c>
      <c r="I42" s="80">
        <f t="shared" si="41"/>
        <v>2746</v>
      </c>
      <c r="J42" s="81">
        <f t="shared" si="42"/>
        <v>0.81726190476190474</v>
      </c>
      <c r="K42" s="8">
        <f>SUM(K34:K41)</f>
        <v>511</v>
      </c>
      <c r="L42" s="22">
        <f t="shared" si="49"/>
        <v>0.45624999999999999</v>
      </c>
      <c r="M42" s="8">
        <f t="shared" ref="M42" si="52">SUM(M34:M41)</f>
        <v>881</v>
      </c>
      <c r="N42" s="22">
        <f t="shared" si="50"/>
        <v>0.78660714285714284</v>
      </c>
      <c r="O42" s="8">
        <f t="shared" ref="O42" si="53">SUM(O34:O41)</f>
        <v>924</v>
      </c>
      <c r="P42" s="22">
        <f t="shared" si="51"/>
        <v>0.82499999999999996</v>
      </c>
      <c r="Q42" s="80">
        <f t="shared" si="45"/>
        <v>2316</v>
      </c>
      <c r="R42" s="81">
        <f t="shared" si="46"/>
        <v>0.68928571428571428</v>
      </c>
      <c r="S42" s="8">
        <f t="shared" si="47"/>
        <v>5062</v>
      </c>
    </row>
    <row r="44" spans="1:19" ht="15.75" x14ac:dyDescent="0.25">
      <c r="A44" s="1240" t="s">
        <v>281</v>
      </c>
      <c r="B44" s="1241"/>
      <c r="C44" s="1241"/>
      <c r="D44" s="1241"/>
      <c r="E44" s="1241"/>
      <c r="F44" s="1241"/>
      <c r="G44" s="1241"/>
      <c r="H44" s="1241"/>
      <c r="I44" s="1241"/>
      <c r="J44" s="1241"/>
      <c r="K44" s="1241"/>
      <c r="L44" s="1241"/>
      <c r="M44" s="1241"/>
      <c r="N44" s="1241"/>
      <c r="O44" s="1241"/>
      <c r="P44" s="1241"/>
      <c r="Q44" s="1241"/>
      <c r="R44" s="1241"/>
      <c r="S44" s="1241"/>
    </row>
    <row r="45" spans="1:19" ht="24.75" thickBot="1" x14ac:dyDescent="0.3">
      <c r="A45" s="85" t="s">
        <v>14</v>
      </c>
      <c r="B45" s="155" t="s">
        <v>15</v>
      </c>
      <c r="C45" s="85" t="str">
        <f>'Pque N Mundo I'!C8</f>
        <v>Real.</v>
      </c>
      <c r="D45" s="86" t="e">
        <f>'Pque N Mundo I'!#REF!</f>
        <v>#REF!</v>
      </c>
      <c r="E45" s="85" t="str">
        <f>'Pque N Mundo I'!D8</f>
        <v>Real.</v>
      </c>
      <c r="F45" s="86" t="e">
        <f>'Pque N Mundo I'!#REF!</f>
        <v>#REF!</v>
      </c>
      <c r="G45" s="85" t="str">
        <f>'Pque N Mundo I'!E8</f>
        <v>Real.</v>
      </c>
      <c r="H45" s="86" t="e">
        <f>'Pque N Mundo I'!#REF!</f>
        <v>#REF!</v>
      </c>
      <c r="I45" s="100" t="e">
        <f>'Pque N Mundo I'!#REF!</f>
        <v>#REF!</v>
      </c>
      <c r="J45" s="13" t="e">
        <f>'Pque N Mundo I'!#REF!</f>
        <v>#REF!</v>
      </c>
      <c r="K45" s="85" t="str">
        <f>'Pque N Mundo I'!F8</f>
        <v>Real.</v>
      </c>
      <c r="L45" s="86" t="e">
        <f>'Pque N Mundo I'!#REF!</f>
        <v>#REF!</v>
      </c>
      <c r="M45" s="14" t="str">
        <f>'Pque N Mundo I'!G8</f>
        <v>Real.</v>
      </c>
      <c r="N45" s="15" t="e">
        <f>'Pque N Mundo I'!#REF!</f>
        <v>#REF!</v>
      </c>
      <c r="O45" s="14" t="str">
        <f>'Pque N Mundo I'!H8</f>
        <v>Real.</v>
      </c>
      <c r="P45" s="15" t="e">
        <f>'Pque N Mundo I'!#REF!</f>
        <v>#REF!</v>
      </c>
      <c r="Q45" s="100" t="e">
        <f>'Pque N Mundo I'!#REF!</f>
        <v>#REF!</v>
      </c>
      <c r="R45" s="13" t="e">
        <f>'Pque N Mundo I'!#REF!</f>
        <v>#REF!</v>
      </c>
      <c r="S45" s="14" t="s">
        <v>6</v>
      </c>
    </row>
    <row r="46" spans="1:19" ht="15.75" thickTop="1" x14ac:dyDescent="0.25">
      <c r="A46" s="9" t="s">
        <v>150</v>
      </c>
      <c r="B46" s="1338">
        <f>'EMAD na UBS JD JAPÃO'!$B$9</f>
        <v>60</v>
      </c>
      <c r="C46" s="1317">
        <f>'EMAD na UBS JD JAPÃO'!$C$9</f>
        <v>68</v>
      </c>
      <c r="D46" s="1320">
        <f t="shared" ref="D46:D49" si="54">C46/$B46</f>
        <v>1.1333333333333333</v>
      </c>
      <c r="E46" s="1317">
        <f>'EMAD na UBS JD JAPÃO'!$D$9</f>
        <v>66</v>
      </c>
      <c r="F46" s="1320">
        <f t="shared" ref="F46:F49" si="55">E46/$B46</f>
        <v>1.1000000000000001</v>
      </c>
      <c r="G46" s="1317">
        <f>'EMAD na UBS JD JAPÃO'!$E$9</f>
        <v>67</v>
      </c>
      <c r="H46" s="1320">
        <f t="shared" ref="H46:L49" si="56">G46/$B46</f>
        <v>1.1166666666666667</v>
      </c>
      <c r="I46" s="1323">
        <f>SUM(C46,E46,G46)</f>
        <v>201</v>
      </c>
      <c r="J46" s="1335">
        <f>I46/($B46*3)</f>
        <v>1.1166666666666667</v>
      </c>
      <c r="K46" s="1317">
        <f>'EMAD na UBS JD JAPÃO'!$F$9</f>
        <v>66</v>
      </c>
      <c r="L46" s="1320">
        <f t="shared" si="56"/>
        <v>1.1000000000000001</v>
      </c>
      <c r="M46" s="1317">
        <f>'EMAD na UBS JD JAPÃO'!$G$9</f>
        <v>69</v>
      </c>
      <c r="N46" s="1320">
        <f t="shared" ref="N46:N49" si="57">M46/$B46</f>
        <v>1.1499999999999999</v>
      </c>
      <c r="O46" s="1317">
        <f>'EMAD na UBS JD JAPÃO'!$H$9</f>
        <v>69</v>
      </c>
      <c r="P46" s="1320">
        <f t="shared" ref="P46:P49" si="58">O46/$B46</f>
        <v>1.1499999999999999</v>
      </c>
      <c r="Q46" s="1323">
        <f>SUM(K46,M46,O46)</f>
        <v>204</v>
      </c>
      <c r="R46" s="1335">
        <f>Q46/($B46*3)</f>
        <v>1.1333333333333333</v>
      </c>
      <c r="S46" s="1317">
        <f>SUM(C46,E46,G46,K46,M46,O46)</f>
        <v>405</v>
      </c>
    </row>
    <row r="47" spans="1:19" x14ac:dyDescent="0.25">
      <c r="A47" s="9" t="s">
        <v>151</v>
      </c>
      <c r="B47" s="1339"/>
      <c r="C47" s="1318"/>
      <c r="D47" s="1321" t="e">
        <f t="shared" si="54"/>
        <v>#DIV/0!</v>
      </c>
      <c r="E47" s="1318"/>
      <c r="F47" s="1321" t="e">
        <f t="shared" si="55"/>
        <v>#DIV/0!</v>
      </c>
      <c r="G47" s="1318"/>
      <c r="H47" s="1321" t="e">
        <f t="shared" si="56"/>
        <v>#DIV/0!</v>
      </c>
      <c r="I47" s="1324">
        <f>SUM(C47,E47,G47)</f>
        <v>0</v>
      </c>
      <c r="J47" s="1336" t="e">
        <f>I47/($B47*3)</f>
        <v>#DIV/0!</v>
      </c>
      <c r="K47" s="1318"/>
      <c r="L47" s="1321" t="e">
        <f t="shared" si="56"/>
        <v>#DIV/0!</v>
      </c>
      <c r="M47" s="1318"/>
      <c r="N47" s="1321" t="e">
        <f t="shared" si="57"/>
        <v>#DIV/0!</v>
      </c>
      <c r="O47" s="1318"/>
      <c r="P47" s="1321" t="e">
        <f t="shared" si="58"/>
        <v>#DIV/0!</v>
      </c>
      <c r="Q47" s="1324">
        <f>SUM(K47,M47,O47)</f>
        <v>0</v>
      </c>
      <c r="R47" s="1336" t="e">
        <f>Q47/($B47*3)</f>
        <v>#DIV/0!</v>
      </c>
      <c r="S47" s="1318">
        <f>SUM(C47,E47,G47,K47,M47,O47)</f>
        <v>0</v>
      </c>
    </row>
    <row r="48" spans="1:19" x14ac:dyDescent="0.25">
      <c r="A48" s="9" t="s">
        <v>154</v>
      </c>
      <c r="B48" s="1339"/>
      <c r="C48" s="1318"/>
      <c r="D48" s="1321" t="e">
        <f t="shared" si="54"/>
        <v>#DIV/0!</v>
      </c>
      <c r="E48" s="1318"/>
      <c r="F48" s="1321" t="e">
        <f t="shared" si="55"/>
        <v>#DIV/0!</v>
      </c>
      <c r="G48" s="1318"/>
      <c r="H48" s="1321" t="e">
        <f t="shared" si="56"/>
        <v>#DIV/0!</v>
      </c>
      <c r="I48" s="1324">
        <f>SUM(C48,E48,G48)</f>
        <v>0</v>
      </c>
      <c r="J48" s="1336" t="e">
        <f>I48/($B48*3)</f>
        <v>#DIV/0!</v>
      </c>
      <c r="K48" s="1318"/>
      <c r="L48" s="1321" t="e">
        <f t="shared" si="56"/>
        <v>#DIV/0!</v>
      </c>
      <c r="M48" s="1318"/>
      <c r="N48" s="1321" t="e">
        <f t="shared" si="57"/>
        <v>#DIV/0!</v>
      </c>
      <c r="O48" s="1318"/>
      <c r="P48" s="1321" t="e">
        <f t="shared" si="58"/>
        <v>#DIV/0!</v>
      </c>
      <c r="Q48" s="1324">
        <f>SUM(K48,M48,O48)</f>
        <v>0</v>
      </c>
      <c r="R48" s="1336" t="e">
        <f>Q48/($B48*3)</f>
        <v>#DIV/0!</v>
      </c>
      <c r="S48" s="1318">
        <f>SUM(C48,E48,G48,K48,M48,O48)</f>
        <v>0</v>
      </c>
    </row>
    <row r="49" spans="1:19" ht="15.75" thickBot="1" x14ac:dyDescent="0.3">
      <c r="A49" s="110" t="s">
        <v>152</v>
      </c>
      <c r="B49" s="1340"/>
      <c r="C49" s="1319"/>
      <c r="D49" s="1322" t="e">
        <f t="shared" si="54"/>
        <v>#DIV/0!</v>
      </c>
      <c r="E49" s="1319"/>
      <c r="F49" s="1322" t="e">
        <f t="shared" si="55"/>
        <v>#DIV/0!</v>
      </c>
      <c r="G49" s="1319"/>
      <c r="H49" s="1322" t="e">
        <f t="shared" si="56"/>
        <v>#DIV/0!</v>
      </c>
      <c r="I49" s="1325">
        <f>SUM(C49,E49,G49)</f>
        <v>0</v>
      </c>
      <c r="J49" s="1337" t="e">
        <f>I49/($B49*3)</f>
        <v>#DIV/0!</v>
      </c>
      <c r="K49" s="1319"/>
      <c r="L49" s="1322" t="e">
        <f t="shared" si="56"/>
        <v>#DIV/0!</v>
      </c>
      <c r="M49" s="1319"/>
      <c r="N49" s="1322" t="e">
        <f t="shared" si="57"/>
        <v>#DIV/0!</v>
      </c>
      <c r="O49" s="1319"/>
      <c r="P49" s="1322" t="e">
        <f t="shared" si="58"/>
        <v>#DIV/0!</v>
      </c>
      <c r="Q49" s="1325">
        <f>SUM(K49,M49,O49)</f>
        <v>0</v>
      </c>
      <c r="R49" s="1337" t="e">
        <f>Q49/($B49*3)</f>
        <v>#DIV/0!</v>
      </c>
      <c r="S49" s="1319">
        <f>SUM(C49,E49,G49,K49,M49,O49)</f>
        <v>0</v>
      </c>
    </row>
    <row r="50" spans="1:19" ht="15.75" thickBot="1" x14ac:dyDescent="0.3">
      <c r="A50" s="6" t="s">
        <v>7</v>
      </c>
      <c r="B50" s="216">
        <f>SUM(B46:B49)</f>
        <v>60</v>
      </c>
      <c r="C50" s="8">
        <f>SUM(C46:C49)</f>
        <v>68</v>
      </c>
      <c r="D50" s="22">
        <f>C50/$B$50</f>
        <v>1.1333333333333333</v>
      </c>
      <c r="E50" s="8">
        <f>SUM(E46:E49)</f>
        <v>66</v>
      </c>
      <c r="F50" s="22">
        <f>E50/$B$50</f>
        <v>1.1000000000000001</v>
      </c>
      <c r="G50" s="8">
        <f>SUM(G46:G49)</f>
        <v>67</v>
      </c>
      <c r="H50" s="22">
        <f>G50/$B$50</f>
        <v>1.1166666666666667</v>
      </c>
      <c r="I50" s="80">
        <f>SUM(C50,E50,G50)</f>
        <v>201</v>
      </c>
      <c r="J50" s="81">
        <f>I50/($B50*3)</f>
        <v>1.1166666666666667</v>
      </c>
      <c r="K50" s="8">
        <f>SUM(K46:K49)</f>
        <v>66</v>
      </c>
      <c r="L50" s="22">
        <f>K50/$B$50</f>
        <v>1.1000000000000001</v>
      </c>
      <c r="M50" s="8">
        <f t="shared" ref="M50" si="59">SUM(M46:M49)</f>
        <v>69</v>
      </c>
      <c r="N50" s="22">
        <f>M50/$B$50</f>
        <v>1.1499999999999999</v>
      </c>
      <c r="O50" s="8">
        <f t="shared" ref="O50" si="60">SUM(O46:O49)</f>
        <v>69</v>
      </c>
      <c r="P50" s="22">
        <f>O50/$B$50</f>
        <v>1.1499999999999999</v>
      </c>
      <c r="Q50" s="80">
        <f>SUM(K50,M50,O50)</f>
        <v>204</v>
      </c>
      <c r="R50" s="81">
        <f>Q50/($B50*3)</f>
        <v>1.1333333333333333</v>
      </c>
      <c r="S50" s="8">
        <f>SUM(C50,E50,G50,K50,M50,O50)</f>
        <v>405</v>
      </c>
    </row>
    <row r="52" spans="1:19" ht="15.75" x14ac:dyDescent="0.25">
      <c r="A52" s="1240" t="s">
        <v>292</v>
      </c>
      <c r="B52" s="1241"/>
      <c r="C52" s="1241"/>
      <c r="D52" s="1241"/>
      <c r="E52" s="1241"/>
      <c r="F52" s="1241"/>
      <c r="G52" s="1241"/>
      <c r="H52" s="1241"/>
      <c r="I52" s="1241"/>
      <c r="J52" s="1241"/>
      <c r="K52" s="1241"/>
      <c r="L52" s="1241"/>
      <c r="M52" s="1241"/>
      <c r="N52" s="1241"/>
      <c r="O52" s="1241"/>
      <c r="P52" s="1241"/>
      <c r="Q52" s="1241"/>
      <c r="R52" s="1241"/>
      <c r="S52" s="1241"/>
    </row>
    <row r="53" spans="1:19" ht="24.75" thickBot="1" x14ac:dyDescent="0.3">
      <c r="A53" s="162" t="s">
        <v>97</v>
      </c>
      <c r="B53" s="155" t="s">
        <v>15</v>
      </c>
      <c r="C53" s="162" t="str">
        <f>'Pque N Mundo I'!C8</f>
        <v>Real.</v>
      </c>
      <c r="D53" s="163" t="e">
        <f>'Pque N Mundo I'!#REF!</f>
        <v>#REF!</v>
      </c>
      <c r="E53" s="162" t="str">
        <f>'Pque N Mundo I'!D8</f>
        <v>Real.</v>
      </c>
      <c r="F53" s="163" t="e">
        <f>'Pque N Mundo I'!#REF!</f>
        <v>#REF!</v>
      </c>
      <c r="G53" s="162" t="str">
        <f>'Pque N Mundo I'!E8</f>
        <v>Real.</v>
      </c>
      <c r="H53" s="163" t="e">
        <f>'Pque N Mundo I'!#REF!</f>
        <v>#REF!</v>
      </c>
      <c r="I53" s="100" t="e">
        <f>'Pque N Mundo I'!#REF!</f>
        <v>#REF!</v>
      </c>
      <c r="J53" s="13" t="e">
        <f>'Pque N Mundo I'!#REF!</f>
        <v>#REF!</v>
      </c>
      <c r="K53" s="162" t="str">
        <f>'Pque N Mundo I'!F8</f>
        <v>Real.</v>
      </c>
      <c r="L53" s="163" t="e">
        <f>'Pque N Mundo I'!#REF!</f>
        <v>#REF!</v>
      </c>
      <c r="M53" s="14" t="str">
        <f>'Pque N Mundo I'!G8</f>
        <v>Real.</v>
      </c>
      <c r="N53" s="15" t="e">
        <f>'Pque N Mundo I'!#REF!</f>
        <v>#REF!</v>
      </c>
      <c r="O53" s="14" t="str">
        <f>'Pque N Mundo I'!H8</f>
        <v>Real.</v>
      </c>
      <c r="P53" s="15" t="e">
        <f>'Pque N Mundo I'!#REF!</f>
        <v>#REF!</v>
      </c>
      <c r="Q53" s="100" t="e">
        <f>'Pque N Mundo I'!#REF!</f>
        <v>#REF!</v>
      </c>
      <c r="R53" s="13" t="e">
        <f>'Pque N Mundo I'!#REF!</f>
        <v>#REF!</v>
      </c>
      <c r="S53" s="14" t="s">
        <v>6</v>
      </c>
    </row>
    <row r="54" spans="1:19" ht="24.75" thickTop="1" x14ac:dyDescent="0.25">
      <c r="A54" s="35" t="s">
        <v>136</v>
      </c>
      <c r="B54" s="164">
        <f>'CER Carandiru'!B9</f>
        <v>180</v>
      </c>
      <c r="C54" s="49">
        <f>'CER Carandiru'!C9</f>
        <v>128</v>
      </c>
      <c r="D54" s="165">
        <f t="shared" ref="D54:P56" si="61">C54/$B54</f>
        <v>0.71111111111111114</v>
      </c>
      <c r="E54" s="49">
        <f>'CER Carandiru'!D9</f>
        <v>135</v>
      </c>
      <c r="F54" s="165">
        <f t="shared" ref="F54:F55" si="62">E54/$B54</f>
        <v>0.75</v>
      </c>
      <c r="G54" s="49">
        <f>'CER Carandiru'!E9</f>
        <v>307</v>
      </c>
      <c r="H54" s="165">
        <f t="shared" ref="H54:L55" si="63">G54/$B54</f>
        <v>1.7055555555555555</v>
      </c>
      <c r="I54" s="124">
        <f>SUM(C54,E54,G54)</f>
        <v>570</v>
      </c>
      <c r="J54" s="166">
        <f>I54/($B54*3)</f>
        <v>1.0555555555555556</v>
      </c>
      <c r="K54" s="49">
        <f>'CER Carandiru'!F9</f>
        <v>244</v>
      </c>
      <c r="L54" s="165">
        <f t="shared" si="63"/>
        <v>1.3555555555555556</v>
      </c>
      <c r="M54" s="49">
        <f>'CER Carandiru'!G9</f>
        <v>168</v>
      </c>
      <c r="N54" s="165">
        <f t="shared" ref="N54:N55" si="64">M54/$B54</f>
        <v>0.93333333333333335</v>
      </c>
      <c r="O54" s="49">
        <f>'CER Carandiru'!H9</f>
        <v>352</v>
      </c>
      <c r="P54" s="165">
        <f t="shared" ref="P54:P55" si="65">O54/$B54</f>
        <v>1.9555555555555555</v>
      </c>
      <c r="Q54" s="124">
        <f>SUM(K54,M54,O54)</f>
        <v>764</v>
      </c>
      <c r="R54" s="166">
        <f>Q54/($B54*3)</f>
        <v>1.4148148148148147</v>
      </c>
      <c r="S54" s="49">
        <f>SUM(C54,E54,G54,K54,M54,O54)</f>
        <v>1334</v>
      </c>
    </row>
    <row r="55" spans="1:19" ht="15.75" thickBot="1" x14ac:dyDescent="0.3">
      <c r="A55" s="167" t="s">
        <v>137</v>
      </c>
      <c r="B55" s="168">
        <f>'CER Carandiru'!B10</f>
        <v>490</v>
      </c>
      <c r="C55" s="169">
        <f>'CER Carandiru'!C10</f>
        <v>834</v>
      </c>
      <c r="D55" s="170">
        <f t="shared" si="61"/>
        <v>1.7020408163265306</v>
      </c>
      <c r="E55" s="169">
        <f>'CER Carandiru'!D10</f>
        <v>643</v>
      </c>
      <c r="F55" s="170">
        <f t="shared" si="62"/>
        <v>1.3122448979591836</v>
      </c>
      <c r="G55" s="169">
        <f>'CER Carandiru'!E10</f>
        <v>890</v>
      </c>
      <c r="H55" s="170">
        <f t="shared" si="63"/>
        <v>1.8163265306122449</v>
      </c>
      <c r="I55" s="171">
        <f>SUM(C55,E55,G55)</f>
        <v>2367</v>
      </c>
      <c r="J55" s="172">
        <f>I55/($B55*3)</f>
        <v>1.6102040816326531</v>
      </c>
      <c r="K55" s="169">
        <f>'CER Carandiru'!F10</f>
        <v>737</v>
      </c>
      <c r="L55" s="170">
        <f t="shared" si="63"/>
        <v>1.5040816326530613</v>
      </c>
      <c r="M55" s="169">
        <f>'CER Carandiru'!G10</f>
        <v>958</v>
      </c>
      <c r="N55" s="170">
        <f t="shared" si="64"/>
        <v>1.9551020408163264</v>
      </c>
      <c r="O55" s="169">
        <f>'CER Carandiru'!H10</f>
        <v>963</v>
      </c>
      <c r="P55" s="170">
        <f t="shared" si="65"/>
        <v>1.9653061224489796</v>
      </c>
      <c r="Q55" s="171">
        <f>SUM(K55,M55,O55)</f>
        <v>2658</v>
      </c>
      <c r="R55" s="172">
        <f>Q55/($B55*3)</f>
        <v>1.8081632653061224</v>
      </c>
      <c r="S55" s="169">
        <f>SUM(C55,E55,G55,K55,M55,O55)</f>
        <v>5025</v>
      </c>
    </row>
    <row r="56" spans="1:19" ht="15.75" thickBot="1" x14ac:dyDescent="0.3">
      <c r="A56" s="6" t="s">
        <v>7</v>
      </c>
      <c r="B56" s="216">
        <f>SUM(B54:B55)</f>
        <v>670</v>
      </c>
      <c r="C56" s="23">
        <f>SUM(C54:C55)</f>
        <v>962</v>
      </c>
      <c r="D56" s="170">
        <f>C56/$B56</f>
        <v>1.4358208955223881</v>
      </c>
      <c r="E56" s="23">
        <f>SUM(E54:E55)</f>
        <v>778</v>
      </c>
      <c r="F56" s="170">
        <f>E56/$B56</f>
        <v>1.1611940298507464</v>
      </c>
      <c r="G56" s="23">
        <f>SUM(G54:G55)</f>
        <v>1197</v>
      </c>
      <c r="H56" s="170">
        <f>G56/$B56</f>
        <v>1.7865671641791045</v>
      </c>
      <c r="I56" s="33">
        <f>SUM(C56,E56,G56)</f>
        <v>2937</v>
      </c>
      <c r="J56" s="172">
        <f>I56/($B56*3)</f>
        <v>1.4611940298507462</v>
      </c>
      <c r="K56" s="23">
        <f>SUM(K54:K55)</f>
        <v>981</v>
      </c>
      <c r="L56" s="170">
        <f>K56/$B56</f>
        <v>1.464179104477612</v>
      </c>
      <c r="M56" s="23">
        <f t="shared" ref="M56" si="66">SUM(M54:M55)</f>
        <v>1126</v>
      </c>
      <c r="N56" s="170">
        <f>M56/$B56</f>
        <v>1.6805970149253731</v>
      </c>
      <c r="O56" s="23">
        <f t="shared" ref="O56" si="67">SUM(O54:O55)</f>
        <v>1315</v>
      </c>
      <c r="P56" s="170">
        <f t="shared" si="61"/>
        <v>1.9626865671641791</v>
      </c>
      <c r="Q56" s="33">
        <f>SUM(K56,M56,O56)</f>
        <v>3422</v>
      </c>
      <c r="R56" s="172">
        <f>Q56/($B56*3)</f>
        <v>1.7024875621890547</v>
      </c>
      <c r="S56" s="23">
        <f>SUM(C56,E56,G56,K56,M56,O56)</f>
        <v>6359</v>
      </c>
    </row>
    <row r="58" spans="1:19" ht="15.75" x14ac:dyDescent="0.25">
      <c r="A58" s="1240" t="s">
        <v>294</v>
      </c>
      <c r="B58" s="1241"/>
      <c r="C58" s="1241"/>
      <c r="D58" s="1241"/>
      <c r="E58" s="1241"/>
      <c r="F58" s="1241"/>
      <c r="G58" s="1241"/>
      <c r="H58" s="1241"/>
      <c r="I58" s="1241"/>
      <c r="J58" s="1241"/>
      <c r="K58" s="1241"/>
      <c r="L58" s="1241"/>
      <c r="M58" s="1241"/>
      <c r="N58" s="1241"/>
      <c r="O58" s="1241"/>
      <c r="P58" s="1241"/>
      <c r="Q58" s="1241"/>
      <c r="R58" s="1241"/>
      <c r="S58" s="1241"/>
    </row>
    <row r="59" spans="1:19" ht="24.75" thickBot="1" x14ac:dyDescent="0.3">
      <c r="A59" s="85" t="s">
        <v>96</v>
      </c>
      <c r="B59" s="155" t="s">
        <v>15</v>
      </c>
      <c r="C59" s="85" t="str">
        <f>'Pque N Mundo I'!C8</f>
        <v>Real.</v>
      </c>
      <c r="D59" s="86" t="e">
        <f>'Pque N Mundo I'!#REF!</f>
        <v>#REF!</v>
      </c>
      <c r="E59" s="85" t="str">
        <f>'Pque N Mundo I'!D8</f>
        <v>Real.</v>
      </c>
      <c r="F59" s="86" t="e">
        <f>'Pque N Mundo I'!#REF!</f>
        <v>#REF!</v>
      </c>
      <c r="G59" s="85" t="str">
        <f>'Pque N Mundo I'!E8</f>
        <v>Real.</v>
      </c>
      <c r="H59" s="86" t="e">
        <f>'Pque N Mundo I'!#REF!</f>
        <v>#REF!</v>
      </c>
      <c r="I59" s="100" t="e">
        <f>'Pque N Mundo I'!#REF!</f>
        <v>#REF!</v>
      </c>
      <c r="J59" s="13" t="e">
        <f>'Pque N Mundo I'!#REF!</f>
        <v>#REF!</v>
      </c>
      <c r="K59" s="85" t="str">
        <f>'Pque N Mundo I'!F8</f>
        <v>Real.</v>
      </c>
      <c r="L59" s="86" t="e">
        <f>'Pque N Mundo I'!#REF!</f>
        <v>#REF!</v>
      </c>
      <c r="M59" s="14" t="str">
        <f>'Pque N Mundo I'!G8</f>
        <v>Real.</v>
      </c>
      <c r="N59" s="15" t="e">
        <f>'Pque N Mundo I'!#REF!</f>
        <v>#REF!</v>
      </c>
      <c r="O59" s="14" t="str">
        <f>'Pque N Mundo I'!H8</f>
        <v>Real.</v>
      </c>
      <c r="P59" s="15" t="e">
        <f>'Pque N Mundo I'!#REF!</f>
        <v>#REF!</v>
      </c>
      <c r="Q59" s="100" t="e">
        <f>'Pque N Mundo I'!#REF!</f>
        <v>#REF!</v>
      </c>
      <c r="R59" s="13" t="e">
        <f>'Pque N Mundo I'!#REF!</f>
        <v>#REF!</v>
      </c>
      <c r="S59" s="14" t="s">
        <v>6</v>
      </c>
    </row>
    <row r="60" spans="1:19" ht="16.5" thickTop="1" thickBot="1" x14ac:dyDescent="0.3">
      <c r="A60" s="32" t="s">
        <v>134</v>
      </c>
      <c r="B60" s="216">
        <f>'APD no CER III Carandiru'!B9</f>
        <v>70</v>
      </c>
      <c r="C60" s="200">
        <f>'APD no CER III Carandiru'!C9</f>
        <v>70</v>
      </c>
      <c r="D60" s="174">
        <f t="shared" ref="D60:P61" si="68">C60/$B60</f>
        <v>1</v>
      </c>
      <c r="E60" s="173">
        <f>'APD no CER III Carandiru'!$D$9</f>
        <v>70</v>
      </c>
      <c r="F60" s="174">
        <f t="shared" ref="F60" si="69">E60/$B60</f>
        <v>1</v>
      </c>
      <c r="G60" s="173">
        <f>'APD no CER III Carandiru'!$E$9</f>
        <v>74</v>
      </c>
      <c r="H60" s="174">
        <f t="shared" ref="H60:L60" si="70">G60/$B60</f>
        <v>1.0571428571428572</v>
      </c>
      <c r="I60" s="175">
        <f>SUM(C60,E60,G60)</f>
        <v>214</v>
      </c>
      <c r="J60" s="176">
        <f>I60/($B60*3)</f>
        <v>1.019047619047619</v>
      </c>
      <c r="K60" s="173">
        <f>'APD no CER III Carandiru'!$F$9</f>
        <v>71</v>
      </c>
      <c r="L60" s="174">
        <f t="shared" si="70"/>
        <v>1.0142857142857142</v>
      </c>
      <c r="M60" s="173">
        <f>'APD no CER III Carandiru'!$G$9</f>
        <v>76</v>
      </c>
      <c r="N60" s="174">
        <f t="shared" ref="N60" si="71">M60/$B60</f>
        <v>1.0857142857142856</v>
      </c>
      <c r="O60" s="173">
        <f>'APD no CER III Carandiru'!$H$9</f>
        <v>71</v>
      </c>
      <c r="P60" s="174">
        <f t="shared" ref="P60" si="72">O60/$B60</f>
        <v>1.0142857142857142</v>
      </c>
      <c r="Q60" s="175">
        <f>SUM(K60,M60,O60)</f>
        <v>218</v>
      </c>
      <c r="R60" s="176">
        <f>Q60/($B60*3)</f>
        <v>1.0380952380952382</v>
      </c>
      <c r="S60" s="173">
        <f>SUM(C60,E60,G60,K60,M60,O60)</f>
        <v>432</v>
      </c>
    </row>
    <row r="61" spans="1:19" ht="15.75" thickBot="1" x14ac:dyDescent="0.3">
      <c r="A61" s="6" t="s">
        <v>7</v>
      </c>
      <c r="B61" s="216">
        <f>SUM(B60)</f>
        <v>70</v>
      </c>
      <c r="C61" s="23">
        <f>SUM(C60)</f>
        <v>70</v>
      </c>
      <c r="D61" s="22">
        <f>C61/$B61</f>
        <v>1</v>
      </c>
      <c r="E61" s="23">
        <f>SUM(E60)</f>
        <v>70</v>
      </c>
      <c r="F61" s="22">
        <f>E61/$B61</f>
        <v>1</v>
      </c>
      <c r="G61" s="23">
        <f>SUM(G60)</f>
        <v>74</v>
      </c>
      <c r="H61" s="22">
        <f>G61/$B61</f>
        <v>1.0571428571428572</v>
      </c>
      <c r="I61" s="33">
        <f>SUM(C61,E61,G61)</f>
        <v>214</v>
      </c>
      <c r="J61" s="81">
        <f>I61/($B61*3)</f>
        <v>1.019047619047619</v>
      </c>
      <c r="K61" s="23">
        <f>SUM(K60)</f>
        <v>71</v>
      </c>
      <c r="L61" s="22">
        <f t="shared" si="68"/>
        <v>1.0142857142857142</v>
      </c>
      <c r="M61" s="23">
        <f t="shared" ref="M61" si="73">SUM(M60)</f>
        <v>76</v>
      </c>
      <c r="N61" s="22">
        <f t="shared" si="68"/>
        <v>1.0857142857142856</v>
      </c>
      <c r="O61" s="23">
        <f t="shared" ref="O61" si="74">SUM(O60)</f>
        <v>71</v>
      </c>
      <c r="P61" s="22">
        <f t="shared" si="68"/>
        <v>1.0142857142857142</v>
      </c>
      <c r="Q61" s="33">
        <f>SUM(K61,M61,O61)</f>
        <v>218</v>
      </c>
      <c r="R61" s="81">
        <f>Q61/($B61*3)</f>
        <v>1.0380952380952382</v>
      </c>
      <c r="S61" s="23">
        <f>SUM(C61,E61,G61,K61,M61,O61)</f>
        <v>432</v>
      </c>
    </row>
    <row r="63" spans="1:19" ht="15.75" x14ac:dyDescent="0.25">
      <c r="A63" s="1240" t="s">
        <v>290</v>
      </c>
      <c r="B63" s="1241"/>
      <c r="C63" s="1241"/>
      <c r="D63" s="1241"/>
      <c r="E63" s="1241"/>
      <c r="F63" s="1241"/>
      <c r="G63" s="1241"/>
      <c r="H63" s="1241"/>
      <c r="I63" s="1241"/>
      <c r="J63" s="1241"/>
      <c r="K63" s="1241"/>
      <c r="L63" s="1241"/>
      <c r="M63" s="1241"/>
      <c r="N63" s="1241"/>
      <c r="O63" s="1241"/>
      <c r="P63" s="1241"/>
      <c r="Q63" s="1241"/>
      <c r="R63" s="1241"/>
      <c r="S63" s="1241"/>
    </row>
    <row r="64" spans="1:19" ht="24.75" thickBot="1" x14ac:dyDescent="0.3">
      <c r="A64" s="85" t="s">
        <v>14</v>
      </c>
      <c r="B64" s="155" t="s">
        <v>15</v>
      </c>
      <c r="C64" s="85" t="str">
        <f>'Pque N Mundo I'!C8</f>
        <v>Real.</v>
      </c>
      <c r="D64" s="86" t="e">
        <f>'Pque N Mundo I'!#REF!</f>
        <v>#REF!</v>
      </c>
      <c r="E64" s="85" t="str">
        <f>'Pque N Mundo I'!D8</f>
        <v>Real.</v>
      </c>
      <c r="F64" s="86" t="e">
        <f>'Pque N Mundo I'!#REF!</f>
        <v>#REF!</v>
      </c>
      <c r="G64" s="85" t="str">
        <f>'Pque N Mundo I'!E8</f>
        <v>Real.</v>
      </c>
      <c r="H64" s="86" t="e">
        <f>'Pque N Mundo I'!#REF!</f>
        <v>#REF!</v>
      </c>
      <c r="I64" s="100" t="e">
        <f>'Pque N Mundo I'!#REF!</f>
        <v>#REF!</v>
      </c>
      <c r="J64" s="13" t="e">
        <f>'Pque N Mundo I'!#REF!</f>
        <v>#REF!</v>
      </c>
      <c r="K64" s="85" t="str">
        <f>'Pque N Mundo I'!F8</f>
        <v>Real.</v>
      </c>
      <c r="L64" s="86" t="e">
        <f>'Pque N Mundo I'!#REF!</f>
        <v>#REF!</v>
      </c>
      <c r="M64" s="14" t="str">
        <f>'Pque N Mundo I'!G8</f>
        <v>Real.</v>
      </c>
      <c r="N64" s="15" t="e">
        <f>'Pque N Mundo I'!#REF!</f>
        <v>#REF!</v>
      </c>
      <c r="O64" s="14" t="str">
        <f>'Pque N Mundo I'!H8</f>
        <v>Real.</v>
      </c>
      <c r="P64" s="15" t="e">
        <f>'Pque N Mundo I'!#REF!</f>
        <v>#REF!</v>
      </c>
      <c r="Q64" s="100" t="e">
        <f>'Pque N Mundo I'!#REF!</f>
        <v>#REF!</v>
      </c>
      <c r="R64" s="13" t="e">
        <f>'Pque N Mundo I'!#REF!</f>
        <v>#REF!</v>
      </c>
      <c r="S64" s="14" t="s">
        <v>6</v>
      </c>
    </row>
    <row r="65" spans="1:19" ht="15.75" thickTop="1" x14ac:dyDescent="0.25">
      <c r="A65" s="88" t="s">
        <v>83</v>
      </c>
      <c r="B65" s="89" t="e">
        <f>#REF!</f>
        <v>#REF!</v>
      </c>
      <c r="C65" s="106" t="e">
        <f>#REF!</f>
        <v>#REF!</v>
      </c>
      <c r="D65" s="117" t="e">
        <f t="shared" ref="D65:D71" si="75">C65/$B65</f>
        <v>#REF!</v>
      </c>
      <c r="E65" s="106" t="e">
        <f>#REF!</f>
        <v>#REF!</v>
      </c>
      <c r="F65" s="117" t="e">
        <f t="shared" ref="F65:F72" si="76">E65/$B65</f>
        <v>#REF!</v>
      </c>
      <c r="G65" s="106" t="e">
        <f>#REF!</f>
        <v>#REF!</v>
      </c>
      <c r="H65" s="117" t="e">
        <f t="shared" ref="H65:L72" si="77">G65/$B65</f>
        <v>#REF!</v>
      </c>
      <c r="I65" s="108" t="e">
        <f t="shared" ref="I65:I72" si="78">SUM(C65,E65,G65)</f>
        <v>#REF!</v>
      </c>
      <c r="J65" s="118" t="e">
        <f t="shared" ref="J65:J72" si="79">I65/($B65*3)</f>
        <v>#REF!</v>
      </c>
      <c r="K65" s="106" t="e">
        <f>#REF!</f>
        <v>#REF!</v>
      </c>
      <c r="L65" s="117" t="e">
        <f t="shared" si="77"/>
        <v>#REF!</v>
      </c>
      <c r="M65" s="106" t="e">
        <f>#REF!</f>
        <v>#REF!</v>
      </c>
      <c r="N65" s="117" t="e">
        <f t="shared" ref="N65:N72" si="80">M65/$B65</f>
        <v>#REF!</v>
      </c>
      <c r="O65" s="106" t="e">
        <f>#REF!</f>
        <v>#REF!</v>
      </c>
      <c r="P65" s="117" t="e">
        <f t="shared" ref="P65:P72" si="81">O65/$B65</f>
        <v>#REF!</v>
      </c>
      <c r="Q65" s="108" t="e">
        <f t="shared" ref="Q65:Q72" si="82">SUM(K65,M65,O65)</f>
        <v>#REF!</v>
      </c>
      <c r="R65" s="118" t="e">
        <f t="shared" ref="R65:R72" si="83">Q65/($B65*3)</f>
        <v>#REF!</v>
      </c>
      <c r="S65" s="106" t="e">
        <f t="shared" ref="S65:S72" si="84">SUM(C65,E65,G65,K65,M65,O65)</f>
        <v>#REF!</v>
      </c>
    </row>
    <row r="66" spans="1:19" x14ac:dyDescent="0.25">
      <c r="A66" s="88" t="s">
        <v>77</v>
      </c>
      <c r="B66" s="89" t="e">
        <f>#REF!</f>
        <v>#REF!</v>
      </c>
      <c r="C66" s="106" t="e">
        <f>#REF!</f>
        <v>#REF!</v>
      </c>
      <c r="D66" s="117" t="e">
        <f t="shared" si="75"/>
        <v>#REF!</v>
      </c>
      <c r="E66" s="106" t="e">
        <f>#REF!</f>
        <v>#REF!</v>
      </c>
      <c r="F66" s="117" t="e">
        <f t="shared" si="76"/>
        <v>#REF!</v>
      </c>
      <c r="G66" s="106" t="e">
        <f>#REF!</f>
        <v>#REF!</v>
      </c>
      <c r="H66" s="117" t="e">
        <f t="shared" si="77"/>
        <v>#REF!</v>
      </c>
      <c r="I66" s="108" t="e">
        <f t="shared" si="78"/>
        <v>#REF!</v>
      </c>
      <c r="J66" s="118" t="e">
        <f t="shared" si="79"/>
        <v>#REF!</v>
      </c>
      <c r="K66" s="106" t="e">
        <f>#REF!</f>
        <v>#REF!</v>
      </c>
      <c r="L66" s="117" t="e">
        <f t="shared" si="77"/>
        <v>#REF!</v>
      </c>
      <c r="M66" s="106" t="e">
        <f>#REF!</f>
        <v>#REF!</v>
      </c>
      <c r="N66" s="117" t="e">
        <f t="shared" si="80"/>
        <v>#REF!</v>
      </c>
      <c r="O66" s="106" t="e">
        <f>#REF!</f>
        <v>#REF!</v>
      </c>
      <c r="P66" s="117" t="e">
        <f t="shared" si="81"/>
        <v>#REF!</v>
      </c>
      <c r="Q66" s="108" t="e">
        <f t="shared" si="82"/>
        <v>#REF!</v>
      </c>
      <c r="R66" s="118" t="e">
        <f t="shared" si="83"/>
        <v>#REF!</v>
      </c>
      <c r="S66" s="106" t="e">
        <f t="shared" si="84"/>
        <v>#REF!</v>
      </c>
    </row>
    <row r="67" spans="1:19" x14ac:dyDescent="0.25">
      <c r="A67" s="88" t="s">
        <v>78</v>
      </c>
      <c r="B67" s="89" t="e">
        <f>#REF!</f>
        <v>#REF!</v>
      </c>
      <c r="C67" s="106" t="e">
        <f>#REF!</f>
        <v>#REF!</v>
      </c>
      <c r="D67" s="117" t="e">
        <f t="shared" si="75"/>
        <v>#REF!</v>
      </c>
      <c r="E67" s="106" t="e">
        <f>#REF!</f>
        <v>#REF!</v>
      </c>
      <c r="F67" s="117" t="e">
        <f t="shared" si="76"/>
        <v>#REF!</v>
      </c>
      <c r="G67" s="106" t="e">
        <f>#REF!</f>
        <v>#REF!</v>
      </c>
      <c r="H67" s="117" t="e">
        <f t="shared" si="77"/>
        <v>#REF!</v>
      </c>
      <c r="I67" s="108" t="e">
        <f t="shared" si="78"/>
        <v>#REF!</v>
      </c>
      <c r="J67" s="118" t="e">
        <f t="shared" si="79"/>
        <v>#REF!</v>
      </c>
      <c r="K67" s="106" t="e">
        <f>#REF!</f>
        <v>#REF!</v>
      </c>
      <c r="L67" s="117" t="e">
        <f t="shared" si="77"/>
        <v>#REF!</v>
      </c>
      <c r="M67" s="106" t="e">
        <f>#REF!</f>
        <v>#REF!</v>
      </c>
      <c r="N67" s="117" t="e">
        <f t="shared" si="80"/>
        <v>#REF!</v>
      </c>
      <c r="O67" s="106" t="e">
        <f>#REF!</f>
        <v>#REF!</v>
      </c>
      <c r="P67" s="117" t="e">
        <f t="shared" si="81"/>
        <v>#REF!</v>
      </c>
      <c r="Q67" s="108" t="e">
        <f t="shared" si="82"/>
        <v>#REF!</v>
      </c>
      <c r="R67" s="118" t="e">
        <f t="shared" si="83"/>
        <v>#REF!</v>
      </c>
      <c r="S67" s="106" t="e">
        <f t="shared" si="84"/>
        <v>#REF!</v>
      </c>
    </row>
    <row r="68" spans="1:19" x14ac:dyDescent="0.25">
      <c r="A68" s="88" t="s">
        <v>79</v>
      </c>
      <c r="B68" s="89" t="e">
        <f>#REF!</f>
        <v>#REF!</v>
      </c>
      <c r="C68" s="106" t="e">
        <f>#REF!</f>
        <v>#REF!</v>
      </c>
      <c r="D68" s="117" t="e">
        <f t="shared" si="75"/>
        <v>#REF!</v>
      </c>
      <c r="E68" s="106" t="e">
        <f>#REF!</f>
        <v>#REF!</v>
      </c>
      <c r="F68" s="117" t="e">
        <f t="shared" si="76"/>
        <v>#REF!</v>
      </c>
      <c r="G68" s="106" t="e">
        <f>#REF!</f>
        <v>#REF!</v>
      </c>
      <c r="H68" s="117" t="e">
        <f t="shared" si="77"/>
        <v>#REF!</v>
      </c>
      <c r="I68" s="108" t="e">
        <f t="shared" si="78"/>
        <v>#REF!</v>
      </c>
      <c r="J68" s="118" t="e">
        <f t="shared" si="79"/>
        <v>#REF!</v>
      </c>
      <c r="K68" s="106" t="e">
        <f>#REF!</f>
        <v>#REF!</v>
      </c>
      <c r="L68" s="117" t="e">
        <f t="shared" si="77"/>
        <v>#REF!</v>
      </c>
      <c r="M68" s="106" t="e">
        <f>#REF!</f>
        <v>#REF!</v>
      </c>
      <c r="N68" s="117" t="e">
        <f t="shared" si="80"/>
        <v>#REF!</v>
      </c>
      <c r="O68" s="106" t="e">
        <f>#REF!</f>
        <v>#REF!</v>
      </c>
      <c r="P68" s="117" t="e">
        <f t="shared" si="81"/>
        <v>#REF!</v>
      </c>
      <c r="Q68" s="108" t="e">
        <f t="shared" si="82"/>
        <v>#REF!</v>
      </c>
      <c r="R68" s="118" t="e">
        <f t="shared" si="83"/>
        <v>#REF!</v>
      </c>
      <c r="S68" s="106" t="e">
        <f t="shared" si="84"/>
        <v>#REF!</v>
      </c>
    </row>
    <row r="69" spans="1:19" x14ac:dyDescent="0.25">
      <c r="A69" s="88" t="s">
        <v>80</v>
      </c>
      <c r="B69" s="89" t="e">
        <f>#REF!</f>
        <v>#REF!</v>
      </c>
      <c r="C69" s="106" t="e">
        <f>#REF!</f>
        <v>#REF!</v>
      </c>
      <c r="D69" s="117" t="e">
        <f t="shared" si="75"/>
        <v>#REF!</v>
      </c>
      <c r="E69" s="106" t="e">
        <f>#REF!</f>
        <v>#REF!</v>
      </c>
      <c r="F69" s="117" t="e">
        <f t="shared" si="76"/>
        <v>#REF!</v>
      </c>
      <c r="G69" s="106" t="e">
        <f>#REF!</f>
        <v>#REF!</v>
      </c>
      <c r="H69" s="117" t="e">
        <f t="shared" si="77"/>
        <v>#REF!</v>
      </c>
      <c r="I69" s="108" t="e">
        <f t="shared" si="78"/>
        <v>#REF!</v>
      </c>
      <c r="J69" s="118" t="e">
        <f t="shared" si="79"/>
        <v>#REF!</v>
      </c>
      <c r="K69" s="106" t="e">
        <f>#REF!</f>
        <v>#REF!</v>
      </c>
      <c r="L69" s="117" t="e">
        <f t="shared" si="77"/>
        <v>#REF!</v>
      </c>
      <c r="M69" s="106" t="e">
        <f>#REF!</f>
        <v>#REF!</v>
      </c>
      <c r="N69" s="117" t="e">
        <f t="shared" si="80"/>
        <v>#REF!</v>
      </c>
      <c r="O69" s="106" t="e">
        <f>#REF!</f>
        <v>#REF!</v>
      </c>
      <c r="P69" s="117" t="e">
        <f t="shared" si="81"/>
        <v>#REF!</v>
      </c>
      <c r="Q69" s="108" t="e">
        <f t="shared" si="82"/>
        <v>#REF!</v>
      </c>
      <c r="R69" s="118" t="e">
        <f t="shared" si="83"/>
        <v>#REF!</v>
      </c>
      <c r="S69" s="106" t="e">
        <f t="shared" si="84"/>
        <v>#REF!</v>
      </c>
    </row>
    <row r="70" spans="1:19" x14ac:dyDescent="0.25">
      <c r="A70" s="88" t="s">
        <v>81</v>
      </c>
      <c r="B70" s="89" t="e">
        <f>#REF!</f>
        <v>#REF!</v>
      </c>
      <c r="C70" s="106" t="e">
        <f>#REF!</f>
        <v>#REF!</v>
      </c>
      <c r="D70" s="117" t="e">
        <f t="shared" si="75"/>
        <v>#REF!</v>
      </c>
      <c r="E70" s="106" t="e">
        <f>#REF!</f>
        <v>#REF!</v>
      </c>
      <c r="F70" s="117" t="e">
        <f t="shared" si="76"/>
        <v>#REF!</v>
      </c>
      <c r="G70" s="106" t="e">
        <f>#REF!</f>
        <v>#REF!</v>
      </c>
      <c r="H70" s="117" t="e">
        <f t="shared" si="77"/>
        <v>#REF!</v>
      </c>
      <c r="I70" s="108" t="e">
        <f t="shared" si="78"/>
        <v>#REF!</v>
      </c>
      <c r="J70" s="118" t="e">
        <f t="shared" si="79"/>
        <v>#REF!</v>
      </c>
      <c r="K70" s="106" t="e">
        <f>#REF!</f>
        <v>#REF!</v>
      </c>
      <c r="L70" s="117" t="e">
        <f t="shared" si="77"/>
        <v>#REF!</v>
      </c>
      <c r="M70" s="106" t="e">
        <f>#REF!</f>
        <v>#REF!</v>
      </c>
      <c r="N70" s="117" t="e">
        <f t="shared" si="80"/>
        <v>#REF!</v>
      </c>
      <c r="O70" s="106" t="e">
        <f>#REF!</f>
        <v>#REF!</v>
      </c>
      <c r="P70" s="117" t="e">
        <f t="shared" si="81"/>
        <v>#REF!</v>
      </c>
      <c r="Q70" s="108" t="e">
        <f t="shared" si="82"/>
        <v>#REF!</v>
      </c>
      <c r="R70" s="118" t="e">
        <f t="shared" si="83"/>
        <v>#REF!</v>
      </c>
      <c r="S70" s="106" t="e">
        <f t="shared" si="84"/>
        <v>#REF!</v>
      </c>
    </row>
    <row r="71" spans="1:19" ht="15.75" thickBot="1" x14ac:dyDescent="0.3">
      <c r="A71" s="63" t="s">
        <v>82</v>
      </c>
      <c r="B71" s="90" t="e">
        <f>#REF!</f>
        <v>#REF!</v>
      </c>
      <c r="C71" s="115" t="e">
        <f>#REF!</f>
        <v>#REF!</v>
      </c>
      <c r="D71" s="66" t="e">
        <f t="shared" si="75"/>
        <v>#REF!</v>
      </c>
      <c r="E71" s="115" t="e">
        <f>#REF!</f>
        <v>#REF!</v>
      </c>
      <c r="F71" s="66" t="e">
        <f t="shared" si="76"/>
        <v>#REF!</v>
      </c>
      <c r="G71" s="115" t="e">
        <f>#REF!</f>
        <v>#REF!</v>
      </c>
      <c r="H71" s="66" t="e">
        <f t="shared" si="77"/>
        <v>#REF!</v>
      </c>
      <c r="I71" s="130" t="e">
        <f t="shared" si="78"/>
        <v>#REF!</v>
      </c>
      <c r="J71" s="177" t="e">
        <f t="shared" si="79"/>
        <v>#REF!</v>
      </c>
      <c r="K71" s="115" t="e">
        <f>#REF!</f>
        <v>#REF!</v>
      </c>
      <c r="L71" s="66" t="e">
        <f t="shared" si="77"/>
        <v>#REF!</v>
      </c>
      <c r="M71" s="115" t="e">
        <f>#REF!</f>
        <v>#REF!</v>
      </c>
      <c r="N71" s="66" t="e">
        <f t="shared" si="80"/>
        <v>#REF!</v>
      </c>
      <c r="O71" s="115" t="e">
        <f>#REF!</f>
        <v>#REF!</v>
      </c>
      <c r="P71" s="66" t="e">
        <f t="shared" si="81"/>
        <v>#REF!</v>
      </c>
      <c r="Q71" s="130" t="e">
        <f t="shared" si="82"/>
        <v>#REF!</v>
      </c>
      <c r="R71" s="177" t="e">
        <f t="shared" si="83"/>
        <v>#REF!</v>
      </c>
      <c r="S71" s="115" t="e">
        <f t="shared" si="84"/>
        <v>#REF!</v>
      </c>
    </row>
    <row r="72" spans="1:19" ht="15.75" thickBot="1" x14ac:dyDescent="0.3">
      <c r="A72" s="67" t="s">
        <v>7</v>
      </c>
      <c r="B72" s="178" t="e">
        <f>SUM(B65:B71)</f>
        <v>#REF!</v>
      </c>
      <c r="C72" s="68" t="e">
        <f>SUM(C65:C71)</f>
        <v>#REF!</v>
      </c>
      <c r="D72" s="69" t="e">
        <f>C72/$B72</f>
        <v>#REF!</v>
      </c>
      <c r="E72" s="68" t="e">
        <f>SUM(E65:E71)</f>
        <v>#REF!</v>
      </c>
      <c r="F72" s="69" t="e">
        <f t="shared" si="76"/>
        <v>#REF!</v>
      </c>
      <c r="G72" s="68" t="e">
        <f>SUM(G65:G71)</f>
        <v>#REF!</v>
      </c>
      <c r="H72" s="69" t="e">
        <f t="shared" si="77"/>
        <v>#REF!</v>
      </c>
      <c r="I72" s="179" t="e">
        <f t="shared" si="78"/>
        <v>#REF!</v>
      </c>
      <c r="J72" s="180" t="e">
        <f t="shared" si="79"/>
        <v>#REF!</v>
      </c>
      <c r="K72" s="68" t="e">
        <f>SUM(K65:K71)</f>
        <v>#REF!</v>
      </c>
      <c r="L72" s="69" t="e">
        <f t="shared" si="77"/>
        <v>#REF!</v>
      </c>
      <c r="M72" s="68" t="e">
        <f t="shared" ref="M72" si="85">SUM(M65:M71)</f>
        <v>#REF!</v>
      </c>
      <c r="N72" s="69" t="e">
        <f t="shared" si="80"/>
        <v>#REF!</v>
      </c>
      <c r="O72" s="68" t="e">
        <f t="shared" ref="O72" si="86">SUM(O65:O71)</f>
        <v>#REF!</v>
      </c>
      <c r="P72" s="69" t="e">
        <f t="shared" si="81"/>
        <v>#REF!</v>
      </c>
      <c r="Q72" s="179" t="e">
        <f t="shared" si="82"/>
        <v>#REF!</v>
      </c>
      <c r="R72" s="180" t="e">
        <f t="shared" si="83"/>
        <v>#REF!</v>
      </c>
      <c r="S72" s="68" t="e">
        <f t="shared" si="84"/>
        <v>#REF!</v>
      </c>
    </row>
    <row r="74" spans="1:19" ht="15.75" x14ac:dyDescent="0.25">
      <c r="A74" s="1240" t="s">
        <v>300</v>
      </c>
      <c r="B74" s="1241"/>
      <c r="C74" s="1241"/>
      <c r="D74" s="1241"/>
      <c r="E74" s="1241"/>
      <c r="F74" s="1241"/>
      <c r="G74" s="1241"/>
      <c r="H74" s="1241"/>
      <c r="I74" s="1241"/>
      <c r="J74" s="1241"/>
      <c r="K74" s="1241"/>
      <c r="L74" s="1241"/>
      <c r="M74" s="1241"/>
      <c r="N74" s="1241"/>
      <c r="O74" s="1241"/>
      <c r="P74" s="1241"/>
      <c r="Q74" s="1241"/>
      <c r="R74" s="1241"/>
      <c r="S74" s="1241"/>
    </row>
    <row r="75" spans="1:19" ht="24.75" thickBot="1" x14ac:dyDescent="0.3">
      <c r="A75" s="85" t="s">
        <v>96</v>
      </c>
      <c r="B75" s="155" t="s">
        <v>15</v>
      </c>
      <c r="C75" s="85" t="str">
        <f>'Pque N Mundo I'!C8</f>
        <v>Real.</v>
      </c>
      <c r="D75" s="86" t="e">
        <f>'Pque N Mundo I'!#REF!</f>
        <v>#REF!</v>
      </c>
      <c r="E75" s="85" t="str">
        <f>'Pque N Mundo I'!D8</f>
        <v>Real.</v>
      </c>
      <c r="F75" s="86" t="e">
        <f>'Pque N Mundo I'!#REF!</f>
        <v>#REF!</v>
      </c>
      <c r="G75" s="85" t="str">
        <f>'Pque N Mundo I'!E8</f>
        <v>Real.</v>
      </c>
      <c r="H75" s="86" t="e">
        <f>'Pque N Mundo I'!#REF!</f>
        <v>#REF!</v>
      </c>
      <c r="I75" s="100" t="e">
        <f>'Pque N Mundo I'!#REF!</f>
        <v>#REF!</v>
      </c>
      <c r="J75" s="13" t="e">
        <f>'Pque N Mundo I'!#REF!</f>
        <v>#REF!</v>
      </c>
      <c r="K75" s="85" t="str">
        <f>'Pque N Mundo I'!F8</f>
        <v>Real.</v>
      </c>
      <c r="L75" s="86" t="e">
        <f>'Pque N Mundo I'!#REF!</f>
        <v>#REF!</v>
      </c>
      <c r="M75" s="14" t="str">
        <f>'Pque N Mundo I'!G8</f>
        <v>Real.</v>
      </c>
      <c r="N75" s="15" t="e">
        <f>'Pque N Mundo I'!#REF!</f>
        <v>#REF!</v>
      </c>
      <c r="O75" s="14" t="str">
        <f>'Pque N Mundo I'!H8</f>
        <v>Real.</v>
      </c>
      <c r="P75" s="15" t="e">
        <f>'Pque N Mundo I'!#REF!</f>
        <v>#REF!</v>
      </c>
      <c r="Q75" s="100" t="e">
        <f>'Pque N Mundo I'!#REF!</f>
        <v>#REF!</v>
      </c>
      <c r="R75" s="13" t="e">
        <f>'Pque N Mundo I'!#REF!</f>
        <v>#REF!</v>
      </c>
      <c r="S75" s="14" t="s">
        <v>6</v>
      </c>
    </row>
    <row r="76" spans="1:19" ht="16.5" thickTop="1" thickBot="1" x14ac:dyDescent="0.3">
      <c r="A76" s="181" t="s">
        <v>135</v>
      </c>
      <c r="B76" s="182">
        <f>'CAPS INF II VM-VG'!B9</f>
        <v>155</v>
      </c>
      <c r="C76" s="183">
        <f>'CAPS INF II VM-VG'!C9</f>
        <v>581</v>
      </c>
      <c r="D76" s="174">
        <f t="shared" ref="D76:P77" si="87">C76/$B76</f>
        <v>3.7483870967741937</v>
      </c>
      <c r="E76" s="183">
        <f>'CAPS INF II VM-VG'!$D$9</f>
        <v>558</v>
      </c>
      <c r="F76" s="174">
        <f t="shared" ref="F76" si="88">E76/$B76</f>
        <v>3.6</v>
      </c>
      <c r="G76" s="183">
        <f>'CAPS INF II VM-VG'!$E$9</f>
        <v>996</v>
      </c>
      <c r="H76" s="174">
        <f t="shared" ref="H76:L76" si="89">G76/$B76</f>
        <v>6.4258064516129032</v>
      </c>
      <c r="I76" s="184">
        <f>SUM(C76,E76,G76)</f>
        <v>2135</v>
      </c>
      <c r="J76" s="176">
        <f>I76/($B76*3)</f>
        <v>4.591397849462366</v>
      </c>
      <c r="K76" s="183">
        <f>'CAPS INF II VM-VG'!$F$9</f>
        <v>940</v>
      </c>
      <c r="L76" s="174">
        <f t="shared" si="89"/>
        <v>6.064516129032258</v>
      </c>
      <c r="M76" s="183">
        <f>'CAPS INF II VM-VG'!$G$9</f>
        <v>930</v>
      </c>
      <c r="N76" s="174">
        <f t="shared" ref="N76" si="90">M76/$B76</f>
        <v>6</v>
      </c>
      <c r="O76" s="183">
        <f>'CAPS INF II VM-VG'!$H$9</f>
        <v>928</v>
      </c>
      <c r="P76" s="174">
        <f t="shared" ref="P76" si="91">O76/$B76</f>
        <v>5.9870967741935486</v>
      </c>
      <c r="Q76" s="184">
        <f>SUM(K76,M76,O76)</f>
        <v>2798</v>
      </c>
      <c r="R76" s="176">
        <f>Q76/($B76*3)</f>
        <v>6.0172043010752692</v>
      </c>
      <c r="S76" s="183">
        <f>SUM(C76,E76,G76,K76,M76,O76)</f>
        <v>4933</v>
      </c>
    </row>
    <row r="77" spans="1:19" ht="15.75" thickBot="1" x14ac:dyDescent="0.3">
      <c r="A77" s="6" t="s">
        <v>7</v>
      </c>
      <c r="B77" s="216">
        <f>SUM(B76:B76)</f>
        <v>155</v>
      </c>
      <c r="C77" s="8">
        <f>SUM(C76:C76)</f>
        <v>581</v>
      </c>
      <c r="D77" s="22">
        <f t="shared" si="87"/>
        <v>3.7483870967741937</v>
      </c>
      <c r="E77" s="8">
        <f>SUM(E76:E76)</f>
        <v>558</v>
      </c>
      <c r="F77" s="22">
        <f t="shared" si="87"/>
        <v>3.6</v>
      </c>
      <c r="G77" s="8">
        <f>SUM(G76:G76)</f>
        <v>996</v>
      </c>
      <c r="H77" s="22">
        <f t="shared" si="87"/>
        <v>6.4258064516129032</v>
      </c>
      <c r="I77" s="80">
        <f>SUM(C77,E77,G77)</f>
        <v>2135</v>
      </c>
      <c r="J77" s="81">
        <f>I77/($B77*3)</f>
        <v>4.591397849462366</v>
      </c>
      <c r="K77" s="8">
        <f>SUM(K76:K76)</f>
        <v>940</v>
      </c>
      <c r="L77" s="22">
        <f t="shared" si="87"/>
        <v>6.064516129032258</v>
      </c>
      <c r="M77" s="8">
        <f t="shared" ref="M77" si="92">SUM(M76:M76)</f>
        <v>930</v>
      </c>
      <c r="N77" s="22">
        <f t="shared" si="87"/>
        <v>6</v>
      </c>
      <c r="O77" s="8">
        <f t="shared" ref="O77" si="93">SUM(O76:O76)</f>
        <v>928</v>
      </c>
      <c r="P77" s="22">
        <f t="shared" si="87"/>
        <v>5.9870967741935486</v>
      </c>
      <c r="Q77" s="80">
        <f>SUM(K77,M77,O77)</f>
        <v>2798</v>
      </c>
      <c r="R77" s="81">
        <f>Q77/($B77*3)</f>
        <v>6.0172043010752692</v>
      </c>
      <c r="S77" s="8">
        <f>SUM(C77,E77,G77,K77,M77,O77)</f>
        <v>4933</v>
      </c>
    </row>
    <row r="79" spans="1:19" ht="15.75" x14ac:dyDescent="0.25">
      <c r="A79" s="1240" t="s">
        <v>302</v>
      </c>
      <c r="B79" s="1241"/>
      <c r="C79" s="1241"/>
      <c r="D79" s="1241"/>
      <c r="E79" s="1241"/>
      <c r="F79" s="1241"/>
      <c r="G79" s="1241"/>
      <c r="H79" s="1241"/>
      <c r="I79" s="1241"/>
      <c r="J79" s="1241"/>
      <c r="K79" s="1241"/>
      <c r="L79" s="1241"/>
      <c r="M79" s="1241"/>
      <c r="N79" s="1241"/>
      <c r="O79" s="1241"/>
      <c r="P79" s="1241"/>
      <c r="Q79" s="1241"/>
      <c r="R79" s="1241"/>
      <c r="S79" s="1241"/>
    </row>
    <row r="80" spans="1:19" ht="24.75" thickBot="1" x14ac:dyDescent="0.3">
      <c r="A80" s="85" t="s">
        <v>14</v>
      </c>
      <c r="B80" s="155" t="s">
        <v>15</v>
      </c>
      <c r="C80" s="85" t="str">
        <f>'Pque N Mundo I'!C8</f>
        <v>Real.</v>
      </c>
      <c r="D80" s="86" t="e">
        <f>'Pque N Mundo I'!#REF!</f>
        <v>#REF!</v>
      </c>
      <c r="E80" s="85" t="str">
        <f>'Pque N Mundo I'!D8</f>
        <v>Real.</v>
      </c>
      <c r="F80" s="86" t="e">
        <f>'Pque N Mundo I'!#REF!</f>
        <v>#REF!</v>
      </c>
      <c r="G80" s="85" t="str">
        <f>'Pque N Mundo I'!E8</f>
        <v>Real.</v>
      </c>
      <c r="H80" s="86" t="e">
        <f>'Pque N Mundo I'!#REF!</f>
        <v>#REF!</v>
      </c>
      <c r="I80" s="100" t="e">
        <f>'Pque N Mundo I'!#REF!</f>
        <v>#REF!</v>
      </c>
      <c r="J80" s="13" t="e">
        <f>'Pque N Mundo I'!#REF!</f>
        <v>#REF!</v>
      </c>
      <c r="K80" s="85" t="str">
        <f>'Pque N Mundo I'!F8</f>
        <v>Real.</v>
      </c>
      <c r="L80" s="86" t="e">
        <f>'Pque N Mundo I'!#REF!</f>
        <v>#REF!</v>
      </c>
      <c r="M80" s="14" t="str">
        <f>'Pque N Mundo I'!G8</f>
        <v>Real.</v>
      </c>
      <c r="N80" s="15" t="e">
        <f>'Pque N Mundo I'!#REF!</f>
        <v>#REF!</v>
      </c>
      <c r="O80" s="14" t="str">
        <f>'Pque N Mundo I'!H8</f>
        <v>Real.</v>
      </c>
      <c r="P80" s="15" t="e">
        <f>'Pque N Mundo I'!#REF!</f>
        <v>#REF!</v>
      </c>
      <c r="Q80" s="100" t="e">
        <f>'Pque N Mundo I'!#REF!</f>
        <v>#REF!</v>
      </c>
      <c r="R80" s="13" t="e">
        <f>'Pque N Mundo I'!#REF!</f>
        <v>#REF!</v>
      </c>
      <c r="S80" s="14" t="s">
        <v>6</v>
      </c>
    </row>
    <row r="81" spans="1:19" ht="15.75" thickTop="1" x14ac:dyDescent="0.25">
      <c r="A81" s="88" t="s">
        <v>98</v>
      </c>
      <c r="B81" s="89">
        <f>'HORA CERTA'!B9</f>
        <v>396</v>
      </c>
      <c r="C81" s="106">
        <f>'HORA CERTA'!C9</f>
        <v>349</v>
      </c>
      <c r="D81" s="117">
        <f t="shared" ref="D81:D91" si="94">C81/$B81</f>
        <v>0.88131313131313127</v>
      </c>
      <c r="E81" s="106">
        <f>'HORA CERTA'!D9</f>
        <v>343</v>
      </c>
      <c r="F81" s="117">
        <f t="shared" ref="F81:F91" si="95">E81/$B81</f>
        <v>0.86616161616161613</v>
      </c>
      <c r="G81" s="106">
        <f>'HORA CERTA'!E9</f>
        <v>142</v>
      </c>
      <c r="H81" s="117">
        <f t="shared" ref="H81:L91" si="96">G81/$B81</f>
        <v>0.35858585858585856</v>
      </c>
      <c r="I81" s="108">
        <f t="shared" ref="I81:I91" si="97">SUM(C81,E81,G81)</f>
        <v>834</v>
      </c>
      <c r="J81" s="118">
        <f t="shared" ref="J81:J91" si="98">I81/($B81*3)</f>
        <v>0.70202020202020199</v>
      </c>
      <c r="K81" s="106">
        <f>'HORA CERTA'!F9</f>
        <v>136</v>
      </c>
      <c r="L81" s="117">
        <f t="shared" si="96"/>
        <v>0.34343434343434343</v>
      </c>
      <c r="M81" s="106">
        <f>'HORA CERTA'!G9</f>
        <v>285</v>
      </c>
      <c r="N81" s="117">
        <f t="shared" ref="N81:N91" si="99">M81/$B81</f>
        <v>0.71969696969696972</v>
      </c>
      <c r="O81" s="106">
        <f>'HORA CERTA'!H9</f>
        <v>236</v>
      </c>
      <c r="P81" s="117">
        <f t="shared" ref="P81:P91" si="100">O81/$B81</f>
        <v>0.59595959595959591</v>
      </c>
      <c r="Q81" s="108">
        <f t="shared" ref="Q81:Q91" si="101">SUM(K81,M81,O81)</f>
        <v>657</v>
      </c>
      <c r="R81" s="118">
        <f t="shared" ref="R81:R91" si="102">Q81/($B81*3)</f>
        <v>0.55303030303030298</v>
      </c>
      <c r="S81" s="106">
        <f t="shared" ref="S81:S91" si="103">SUM(C81,E81,G81,K81,M81,O81)</f>
        <v>1491</v>
      </c>
    </row>
    <row r="82" spans="1:19" x14ac:dyDescent="0.25">
      <c r="A82" s="88" t="s">
        <v>99</v>
      </c>
      <c r="B82" s="89">
        <f>'HORA CERTA'!B10</f>
        <v>792</v>
      </c>
      <c r="C82" s="106">
        <f>'HORA CERTA'!C10</f>
        <v>560</v>
      </c>
      <c r="D82" s="117">
        <f t="shared" si="94"/>
        <v>0.70707070707070707</v>
      </c>
      <c r="E82" s="106">
        <f>'HORA CERTA'!D10</f>
        <v>722</v>
      </c>
      <c r="F82" s="117">
        <f t="shared" si="95"/>
        <v>0.91161616161616166</v>
      </c>
      <c r="G82" s="106">
        <f>'HORA CERTA'!E10</f>
        <v>367</v>
      </c>
      <c r="H82" s="117">
        <f t="shared" si="96"/>
        <v>0.4633838383838384</v>
      </c>
      <c r="I82" s="108">
        <f t="shared" si="97"/>
        <v>1649</v>
      </c>
      <c r="J82" s="118">
        <f t="shared" si="98"/>
        <v>0.69402356902356899</v>
      </c>
      <c r="K82" s="106">
        <f>'HORA CERTA'!F10</f>
        <v>225</v>
      </c>
      <c r="L82" s="117">
        <f t="shared" si="96"/>
        <v>0.28409090909090912</v>
      </c>
      <c r="M82" s="106">
        <f>'HORA CERTA'!G10</f>
        <v>439</v>
      </c>
      <c r="N82" s="117">
        <f t="shared" si="99"/>
        <v>0.55429292929292928</v>
      </c>
      <c r="O82" s="106">
        <f>'HORA CERTA'!H10</f>
        <v>580</v>
      </c>
      <c r="P82" s="117">
        <f t="shared" si="100"/>
        <v>0.73232323232323238</v>
      </c>
      <c r="Q82" s="108">
        <f t="shared" si="101"/>
        <v>1244</v>
      </c>
      <c r="R82" s="118">
        <f t="shared" si="102"/>
        <v>0.52356902356902357</v>
      </c>
      <c r="S82" s="106">
        <f t="shared" si="103"/>
        <v>2893</v>
      </c>
    </row>
    <row r="83" spans="1:19" x14ac:dyDescent="0.25">
      <c r="A83" s="88" t="s">
        <v>100</v>
      </c>
      <c r="B83" s="89">
        <f>'HORA CERTA'!B14</f>
        <v>660</v>
      </c>
      <c r="C83" s="106">
        <f>'HORA CERTA'!C14</f>
        <v>477</v>
      </c>
      <c r="D83" s="117">
        <f t="shared" si="94"/>
        <v>0.72272727272727277</v>
      </c>
      <c r="E83" s="106">
        <f>'HORA CERTA'!D14</f>
        <v>603</v>
      </c>
      <c r="F83" s="117">
        <f t="shared" si="95"/>
        <v>0.91363636363636369</v>
      </c>
      <c r="G83" s="106">
        <f>'HORA CERTA'!E14</f>
        <v>320</v>
      </c>
      <c r="H83" s="117">
        <f t="shared" si="96"/>
        <v>0.48484848484848486</v>
      </c>
      <c r="I83" s="108">
        <f t="shared" si="97"/>
        <v>1400</v>
      </c>
      <c r="J83" s="118">
        <f t="shared" si="98"/>
        <v>0.70707070707070707</v>
      </c>
      <c r="K83" s="106">
        <f>'HORA CERTA'!F14</f>
        <v>160</v>
      </c>
      <c r="L83" s="117">
        <f t="shared" si="96"/>
        <v>0.24242424242424243</v>
      </c>
      <c r="M83" s="106">
        <f>'HORA CERTA'!G14</f>
        <v>277</v>
      </c>
      <c r="N83" s="117">
        <f t="shared" si="99"/>
        <v>0.41969696969696968</v>
      </c>
      <c r="O83" s="106">
        <f>'HORA CERTA'!H14</f>
        <v>330</v>
      </c>
      <c r="P83" s="117">
        <f t="shared" si="100"/>
        <v>0.5</v>
      </c>
      <c r="Q83" s="108">
        <f t="shared" si="101"/>
        <v>767</v>
      </c>
      <c r="R83" s="118">
        <f t="shared" si="102"/>
        <v>0.38737373737373737</v>
      </c>
      <c r="S83" s="106">
        <f t="shared" si="103"/>
        <v>2167</v>
      </c>
    </row>
    <row r="84" spans="1:19" x14ac:dyDescent="0.25">
      <c r="A84" s="88" t="s">
        <v>101</v>
      </c>
      <c r="B84" s="89">
        <f>'HORA CERTA'!B18</f>
        <v>660</v>
      </c>
      <c r="C84" s="106">
        <f>'HORA CERTA'!C18</f>
        <v>388</v>
      </c>
      <c r="D84" s="117">
        <f t="shared" si="94"/>
        <v>0.58787878787878789</v>
      </c>
      <c r="E84" s="106">
        <f>'HORA CERTA'!D18</f>
        <v>480</v>
      </c>
      <c r="F84" s="117">
        <f t="shared" si="95"/>
        <v>0.72727272727272729</v>
      </c>
      <c r="G84" s="106">
        <f>'HORA CERTA'!E18</f>
        <v>253</v>
      </c>
      <c r="H84" s="117">
        <f t="shared" si="96"/>
        <v>0.38333333333333336</v>
      </c>
      <c r="I84" s="108">
        <f t="shared" si="97"/>
        <v>1121</v>
      </c>
      <c r="J84" s="118">
        <f t="shared" si="98"/>
        <v>0.5661616161616162</v>
      </c>
      <c r="K84" s="106">
        <f>'HORA CERTA'!F18</f>
        <v>147</v>
      </c>
      <c r="L84" s="117">
        <f t="shared" si="96"/>
        <v>0.22272727272727272</v>
      </c>
      <c r="M84" s="106">
        <f>'HORA CERTA'!G18</f>
        <v>346</v>
      </c>
      <c r="N84" s="117">
        <f t="shared" si="99"/>
        <v>0.52424242424242429</v>
      </c>
      <c r="O84" s="106">
        <f>'HORA CERTA'!H18</f>
        <v>382</v>
      </c>
      <c r="P84" s="117">
        <f t="shared" si="100"/>
        <v>0.57878787878787874</v>
      </c>
      <c r="Q84" s="108">
        <f t="shared" si="101"/>
        <v>875</v>
      </c>
      <c r="R84" s="118">
        <f t="shared" si="102"/>
        <v>0.44191919191919193</v>
      </c>
      <c r="S84" s="106">
        <f t="shared" si="103"/>
        <v>1996</v>
      </c>
    </row>
    <row r="85" spans="1:19" x14ac:dyDescent="0.25">
      <c r="A85" s="88" t="s">
        <v>102</v>
      </c>
      <c r="B85" s="89">
        <f>'HORA CERTA'!B19</f>
        <v>484</v>
      </c>
      <c r="C85" s="106">
        <f>'HORA CERTA'!C19</f>
        <v>729</v>
      </c>
      <c r="D85" s="117">
        <f t="shared" si="94"/>
        <v>1.5061983471074381</v>
      </c>
      <c r="E85" s="106">
        <f>'HORA CERTA'!D19</f>
        <v>740</v>
      </c>
      <c r="F85" s="117">
        <f t="shared" si="95"/>
        <v>1.5289256198347108</v>
      </c>
      <c r="G85" s="106">
        <f>'HORA CERTA'!E19</f>
        <v>389</v>
      </c>
      <c r="H85" s="117">
        <f t="shared" si="96"/>
        <v>0.80371900826446285</v>
      </c>
      <c r="I85" s="108">
        <f t="shared" si="97"/>
        <v>1858</v>
      </c>
      <c r="J85" s="118">
        <f t="shared" si="98"/>
        <v>1.2796143250688705</v>
      </c>
      <c r="K85" s="106">
        <f>'HORA CERTA'!F19</f>
        <v>201</v>
      </c>
      <c r="L85" s="117">
        <f t="shared" si="96"/>
        <v>0.41528925619834711</v>
      </c>
      <c r="M85" s="106">
        <f>'HORA CERTA'!G19</f>
        <v>458</v>
      </c>
      <c r="N85" s="117">
        <f t="shared" si="99"/>
        <v>0.94628099173553715</v>
      </c>
      <c r="O85" s="106">
        <f>'HORA CERTA'!H19</f>
        <v>529</v>
      </c>
      <c r="P85" s="117">
        <f t="shared" si="100"/>
        <v>1.0929752066115703</v>
      </c>
      <c r="Q85" s="108">
        <f t="shared" si="101"/>
        <v>1188</v>
      </c>
      <c r="R85" s="118">
        <f t="shared" si="102"/>
        <v>0.81818181818181823</v>
      </c>
      <c r="S85" s="106">
        <f t="shared" si="103"/>
        <v>3046</v>
      </c>
    </row>
    <row r="86" spans="1:19" x14ac:dyDescent="0.25">
      <c r="A86" s="88" t="s">
        <v>103</v>
      </c>
      <c r="B86" s="89">
        <f>'HORA CERTA'!B21</f>
        <v>264</v>
      </c>
      <c r="C86" s="106">
        <f>'HORA CERTA'!C21</f>
        <v>221</v>
      </c>
      <c r="D86" s="117">
        <f t="shared" si="94"/>
        <v>0.83712121212121215</v>
      </c>
      <c r="E86" s="106">
        <f>'HORA CERTA'!D21</f>
        <v>232</v>
      </c>
      <c r="F86" s="117">
        <f t="shared" si="95"/>
        <v>0.87878787878787878</v>
      </c>
      <c r="G86" s="106">
        <f>'HORA CERTA'!E21</f>
        <v>179</v>
      </c>
      <c r="H86" s="117">
        <f t="shared" si="96"/>
        <v>0.67803030303030298</v>
      </c>
      <c r="I86" s="108">
        <f t="shared" si="97"/>
        <v>632</v>
      </c>
      <c r="J86" s="118">
        <f t="shared" si="98"/>
        <v>0.79797979797979801</v>
      </c>
      <c r="K86" s="106">
        <f>'HORA CERTA'!F21</f>
        <v>119</v>
      </c>
      <c r="L86" s="117">
        <f t="shared" si="96"/>
        <v>0.45075757575757575</v>
      </c>
      <c r="M86" s="106">
        <f>'HORA CERTA'!G21</f>
        <v>161</v>
      </c>
      <c r="N86" s="117">
        <f t="shared" si="99"/>
        <v>0.60984848484848486</v>
      </c>
      <c r="O86" s="106">
        <f>'HORA CERTA'!H21</f>
        <v>327</v>
      </c>
      <c r="P86" s="117">
        <f t="shared" si="100"/>
        <v>1.2386363636363635</v>
      </c>
      <c r="Q86" s="108">
        <f t="shared" si="101"/>
        <v>607</v>
      </c>
      <c r="R86" s="118">
        <f t="shared" si="102"/>
        <v>0.76641414141414144</v>
      </c>
      <c r="S86" s="106">
        <f t="shared" si="103"/>
        <v>1239</v>
      </c>
    </row>
    <row r="87" spans="1:19" x14ac:dyDescent="0.25">
      <c r="A87" s="88" t="s">
        <v>104</v>
      </c>
      <c r="B87" s="89">
        <f>'HORA CERTA'!B22</f>
        <v>396</v>
      </c>
      <c r="C87" s="106">
        <f>'HORA CERTA'!C22</f>
        <v>291</v>
      </c>
      <c r="D87" s="117">
        <f t="shared" si="94"/>
        <v>0.73484848484848486</v>
      </c>
      <c r="E87" s="106">
        <f>'HORA CERTA'!D22</f>
        <v>330</v>
      </c>
      <c r="F87" s="117">
        <f t="shared" si="95"/>
        <v>0.83333333333333337</v>
      </c>
      <c r="G87" s="106">
        <f>'HORA CERTA'!E22</f>
        <v>278</v>
      </c>
      <c r="H87" s="117">
        <f t="shared" si="96"/>
        <v>0.70202020202020199</v>
      </c>
      <c r="I87" s="108">
        <f t="shared" si="97"/>
        <v>899</v>
      </c>
      <c r="J87" s="118">
        <f t="shared" si="98"/>
        <v>0.7567340067340067</v>
      </c>
      <c r="K87" s="106">
        <f>'HORA CERTA'!F22</f>
        <v>178</v>
      </c>
      <c r="L87" s="117">
        <f t="shared" si="96"/>
        <v>0.4494949494949495</v>
      </c>
      <c r="M87" s="106">
        <f>'HORA CERTA'!G22</f>
        <v>405</v>
      </c>
      <c r="N87" s="117">
        <f t="shared" si="99"/>
        <v>1.0227272727272727</v>
      </c>
      <c r="O87" s="106">
        <f>'HORA CERTA'!H22</f>
        <v>171</v>
      </c>
      <c r="P87" s="117">
        <f t="shared" si="100"/>
        <v>0.43181818181818182</v>
      </c>
      <c r="Q87" s="108">
        <f t="shared" si="101"/>
        <v>754</v>
      </c>
      <c r="R87" s="118">
        <f t="shared" si="102"/>
        <v>0.63468013468013473</v>
      </c>
      <c r="S87" s="106">
        <f t="shared" si="103"/>
        <v>1653</v>
      </c>
    </row>
    <row r="88" spans="1:19" x14ac:dyDescent="0.25">
      <c r="A88" s="88" t="s">
        <v>105</v>
      </c>
      <c r="B88" s="89">
        <f>'HORA CERTA'!B13</f>
        <v>540</v>
      </c>
      <c r="C88" s="106">
        <f>'HORA CERTA'!C13</f>
        <v>404</v>
      </c>
      <c r="D88" s="117">
        <f t="shared" si="94"/>
        <v>0.74814814814814812</v>
      </c>
      <c r="E88" s="106">
        <f>'HORA CERTA'!D13</f>
        <v>445</v>
      </c>
      <c r="F88" s="117">
        <f t="shared" si="95"/>
        <v>0.82407407407407407</v>
      </c>
      <c r="G88" s="106">
        <f>'HORA CERTA'!E13</f>
        <v>279</v>
      </c>
      <c r="H88" s="117">
        <f t="shared" si="96"/>
        <v>0.51666666666666672</v>
      </c>
      <c r="I88" s="108">
        <f t="shared" si="97"/>
        <v>1128</v>
      </c>
      <c r="J88" s="118">
        <f t="shared" si="98"/>
        <v>0.6962962962962963</v>
      </c>
      <c r="K88" s="106">
        <f>'HORA CERTA'!F13</f>
        <v>186</v>
      </c>
      <c r="L88" s="117">
        <f t="shared" si="96"/>
        <v>0.34444444444444444</v>
      </c>
      <c r="M88" s="106">
        <f>'HORA CERTA'!G13</f>
        <v>323</v>
      </c>
      <c r="N88" s="117">
        <f t="shared" si="99"/>
        <v>0.5981481481481481</v>
      </c>
      <c r="O88" s="106">
        <f>'HORA CERTA'!H13</f>
        <v>417</v>
      </c>
      <c r="P88" s="117">
        <f t="shared" si="100"/>
        <v>0.77222222222222225</v>
      </c>
      <c r="Q88" s="108">
        <f t="shared" si="101"/>
        <v>926</v>
      </c>
      <c r="R88" s="118">
        <f t="shared" si="102"/>
        <v>0.57160493827160497</v>
      </c>
      <c r="S88" s="106">
        <f t="shared" si="103"/>
        <v>2054</v>
      </c>
    </row>
    <row r="89" spans="1:19" x14ac:dyDescent="0.25">
      <c r="A89" s="88" t="s">
        <v>106</v>
      </c>
      <c r="B89" s="89">
        <f>'HORA CERTA'!B15</f>
        <v>132</v>
      </c>
      <c r="C89" s="106">
        <f>'HORA CERTA'!C15</f>
        <v>108</v>
      </c>
      <c r="D89" s="117">
        <f t="shared" si="94"/>
        <v>0.81818181818181823</v>
      </c>
      <c r="E89" s="106">
        <f>'HORA CERTA'!D15</f>
        <v>130</v>
      </c>
      <c r="F89" s="117">
        <f t="shared" si="95"/>
        <v>0.98484848484848486</v>
      </c>
      <c r="G89" s="106">
        <f>'HORA CERTA'!E15</f>
        <v>112</v>
      </c>
      <c r="H89" s="117">
        <f t="shared" si="96"/>
        <v>0.84848484848484851</v>
      </c>
      <c r="I89" s="108">
        <f t="shared" si="97"/>
        <v>350</v>
      </c>
      <c r="J89" s="118">
        <f t="shared" si="98"/>
        <v>0.88383838383838387</v>
      </c>
      <c r="K89" s="106">
        <f>'HORA CERTA'!F15</f>
        <v>39</v>
      </c>
      <c r="L89" s="117">
        <f t="shared" si="96"/>
        <v>0.29545454545454547</v>
      </c>
      <c r="M89" s="106">
        <f>'HORA CERTA'!G15</f>
        <v>153</v>
      </c>
      <c r="N89" s="117">
        <f t="shared" si="99"/>
        <v>1.1590909090909092</v>
      </c>
      <c r="O89" s="106">
        <f>'HORA CERTA'!H15</f>
        <v>208</v>
      </c>
      <c r="P89" s="117">
        <f t="shared" si="100"/>
        <v>1.5757575757575757</v>
      </c>
      <c r="Q89" s="108">
        <f t="shared" si="101"/>
        <v>400</v>
      </c>
      <c r="R89" s="118">
        <f t="shared" si="102"/>
        <v>1.0101010101010102</v>
      </c>
      <c r="S89" s="106">
        <f t="shared" si="103"/>
        <v>750</v>
      </c>
    </row>
    <row r="90" spans="1:19" ht="15.75" thickBot="1" x14ac:dyDescent="0.3">
      <c r="A90" s="110" t="s">
        <v>107</v>
      </c>
      <c r="B90" s="159" t="e">
        <f>'HORA CERTA'!#REF!</f>
        <v>#REF!</v>
      </c>
      <c r="C90" s="111" t="e">
        <f>'HORA CERTA'!#REF!</f>
        <v>#REF!</v>
      </c>
      <c r="D90" s="121" t="e">
        <f t="shared" si="94"/>
        <v>#REF!</v>
      </c>
      <c r="E90" s="111" t="e">
        <f>'HORA CERTA'!#REF!</f>
        <v>#REF!</v>
      </c>
      <c r="F90" s="121" t="e">
        <f t="shared" si="95"/>
        <v>#REF!</v>
      </c>
      <c r="G90" s="111" t="e">
        <f>'HORA CERTA'!#REF!</f>
        <v>#REF!</v>
      </c>
      <c r="H90" s="121" t="e">
        <f t="shared" si="96"/>
        <v>#REF!</v>
      </c>
      <c r="I90" s="113" t="e">
        <f t="shared" si="97"/>
        <v>#REF!</v>
      </c>
      <c r="J90" s="122" t="e">
        <f t="shared" si="98"/>
        <v>#REF!</v>
      </c>
      <c r="K90" s="111" t="e">
        <f>'HORA CERTA'!#REF!</f>
        <v>#REF!</v>
      </c>
      <c r="L90" s="121" t="e">
        <f t="shared" si="96"/>
        <v>#REF!</v>
      </c>
      <c r="M90" s="111" t="e">
        <f>'HORA CERTA'!#REF!</f>
        <v>#REF!</v>
      </c>
      <c r="N90" s="121" t="e">
        <f t="shared" si="99"/>
        <v>#REF!</v>
      </c>
      <c r="O90" s="111" t="e">
        <f>'HORA CERTA'!#REF!</f>
        <v>#REF!</v>
      </c>
      <c r="P90" s="121" t="e">
        <f t="shared" si="100"/>
        <v>#REF!</v>
      </c>
      <c r="Q90" s="113" t="e">
        <f t="shared" si="101"/>
        <v>#REF!</v>
      </c>
      <c r="R90" s="122" t="e">
        <f t="shared" si="102"/>
        <v>#REF!</v>
      </c>
      <c r="S90" s="111" t="e">
        <f t="shared" si="103"/>
        <v>#REF!</v>
      </c>
    </row>
    <row r="91" spans="1:19" ht="15.75" thickBot="1" x14ac:dyDescent="0.3">
      <c r="A91" s="6" t="s">
        <v>7</v>
      </c>
      <c r="B91" s="216" t="e">
        <f>SUM(B81:B90)</f>
        <v>#REF!</v>
      </c>
      <c r="C91" s="8" t="e">
        <f>SUM(C81:C90)</f>
        <v>#REF!</v>
      </c>
      <c r="D91" s="22" t="e">
        <f t="shared" si="94"/>
        <v>#REF!</v>
      </c>
      <c r="E91" s="8" t="e">
        <f>SUM(E81:E90)</f>
        <v>#REF!</v>
      </c>
      <c r="F91" s="22" t="e">
        <f t="shared" si="95"/>
        <v>#REF!</v>
      </c>
      <c r="G91" s="8" t="e">
        <f>SUM(G81:G90)</f>
        <v>#REF!</v>
      </c>
      <c r="H91" s="22" t="e">
        <f t="shared" si="96"/>
        <v>#REF!</v>
      </c>
      <c r="I91" s="80" t="e">
        <f t="shared" si="97"/>
        <v>#REF!</v>
      </c>
      <c r="J91" s="81" t="e">
        <f t="shared" si="98"/>
        <v>#REF!</v>
      </c>
      <c r="K91" s="8" t="e">
        <f>SUM(K81:K90)</f>
        <v>#REF!</v>
      </c>
      <c r="L91" s="22" t="e">
        <f t="shared" si="96"/>
        <v>#REF!</v>
      </c>
      <c r="M91" s="8" t="e">
        <f t="shared" ref="M91" si="104">SUM(M81:M90)</f>
        <v>#REF!</v>
      </c>
      <c r="N91" s="22" t="e">
        <f t="shared" si="99"/>
        <v>#REF!</v>
      </c>
      <c r="O91" s="8" t="e">
        <f t="shared" ref="O91" si="105">SUM(O81:O90)</f>
        <v>#REF!</v>
      </c>
      <c r="P91" s="22" t="e">
        <f t="shared" si="100"/>
        <v>#REF!</v>
      </c>
      <c r="Q91" s="80" t="e">
        <f t="shared" si="101"/>
        <v>#REF!</v>
      </c>
      <c r="R91" s="81" t="e">
        <f t="shared" si="102"/>
        <v>#REF!</v>
      </c>
      <c r="S91" s="8" t="e">
        <f t="shared" si="103"/>
        <v>#REF!</v>
      </c>
    </row>
    <row r="93" spans="1:19" ht="15.75" x14ac:dyDescent="0.25">
      <c r="A93" s="1240" t="s">
        <v>304</v>
      </c>
      <c r="B93" s="1241"/>
      <c r="C93" s="1241"/>
      <c r="D93" s="1241"/>
      <c r="E93" s="1241"/>
      <c r="F93" s="1241"/>
      <c r="G93" s="1241"/>
      <c r="H93" s="1241"/>
      <c r="I93" s="1241"/>
      <c r="J93" s="1241"/>
      <c r="K93" s="1241"/>
      <c r="L93" s="1241"/>
      <c r="M93" s="1241"/>
      <c r="N93" s="1241"/>
      <c r="O93" s="1241"/>
      <c r="P93" s="1241"/>
      <c r="Q93" s="1241"/>
      <c r="R93" s="1241"/>
      <c r="S93" s="1241"/>
    </row>
    <row r="94" spans="1:19" ht="24.75" thickBot="1" x14ac:dyDescent="0.3">
      <c r="A94" s="14" t="s">
        <v>14</v>
      </c>
      <c r="B94" s="12" t="s">
        <v>164</v>
      </c>
      <c r="C94" s="14" t="str">
        <f>'Pque N Mundo I'!C8</f>
        <v>Real.</v>
      </c>
      <c r="D94" s="15" t="e">
        <f>'Pque N Mundo I'!#REF!</f>
        <v>#REF!</v>
      </c>
      <c r="E94" s="14" t="str">
        <f>'Pque N Mundo I'!D8</f>
        <v>Real.</v>
      </c>
      <c r="F94" s="15" t="e">
        <f>'Pque N Mundo I'!#REF!</f>
        <v>#REF!</v>
      </c>
      <c r="G94" s="14" t="str">
        <f>'Pque N Mundo I'!E8</f>
        <v>Real.</v>
      </c>
      <c r="H94" s="15" t="e">
        <f>'Pque N Mundo I'!#REF!</f>
        <v>#REF!</v>
      </c>
      <c r="I94" s="100" t="e">
        <f>'Pque N Mundo I'!#REF!</f>
        <v>#REF!</v>
      </c>
      <c r="J94" s="252" t="e">
        <f>'Pque N Mundo I'!#REF!</f>
        <v>#REF!</v>
      </c>
      <c r="K94" s="14" t="str">
        <f>'Pque N Mundo I'!F8</f>
        <v>Real.</v>
      </c>
      <c r="L94" s="15" t="e">
        <f>'Pque N Mundo I'!#REF!</f>
        <v>#REF!</v>
      </c>
      <c r="M94" s="14" t="str">
        <f>'Pque N Mundo I'!G8</f>
        <v>Real.</v>
      </c>
      <c r="N94" s="15" t="e">
        <f>'Pque N Mundo I'!#REF!</f>
        <v>#REF!</v>
      </c>
      <c r="O94" s="14" t="str">
        <f>'Pque N Mundo I'!H8</f>
        <v>Real.</v>
      </c>
      <c r="P94" s="15" t="e">
        <f>'Pque N Mundo I'!#REF!</f>
        <v>#REF!</v>
      </c>
      <c r="Q94" s="100" t="e">
        <f>'Pque N Mundo I'!#REF!</f>
        <v>#REF!</v>
      </c>
      <c r="R94" s="252" t="e">
        <f>'Pque N Mundo I'!#REF!</f>
        <v>#REF!</v>
      </c>
      <c r="S94" s="14" t="s">
        <v>6</v>
      </c>
    </row>
    <row r="95" spans="1:19" ht="15.75" thickTop="1" x14ac:dyDescent="0.25">
      <c r="A95" s="42" t="s">
        <v>155</v>
      </c>
      <c r="B95" s="43">
        <f>'HORA CERTA'!$B$39</f>
        <v>120</v>
      </c>
      <c r="C95" s="131">
        <f>'HORA CERTA'!$C$39</f>
        <v>138</v>
      </c>
      <c r="D95" s="45">
        <f t="shared" ref="D95:D102" si="106">C95/$B95</f>
        <v>1.1499999999999999</v>
      </c>
      <c r="E95" s="131">
        <f>'HORA CERTA'!$D$39</f>
        <v>98</v>
      </c>
      <c r="F95" s="45">
        <f t="shared" ref="F95:F102" si="107">E95/$B95</f>
        <v>0.81666666666666665</v>
      </c>
      <c r="G95" s="131">
        <f>'HORA CERTA'!$E$39</f>
        <v>80</v>
      </c>
      <c r="H95" s="45">
        <f t="shared" ref="H95:H102" si="108">G95/$B95</f>
        <v>0.66666666666666663</v>
      </c>
      <c r="I95" s="132">
        <f>SUM(C95,E95,G95)</f>
        <v>316</v>
      </c>
      <c r="J95" s="133">
        <f>I95/($B95*3)</f>
        <v>0.87777777777777777</v>
      </c>
      <c r="K95" s="131">
        <f>'HORA CERTA'!$F$39</f>
        <v>96</v>
      </c>
      <c r="L95" s="45">
        <f t="shared" ref="L95:L102" si="109">K95/$B95</f>
        <v>0.8</v>
      </c>
      <c r="M95" s="131">
        <f>'HORA CERTA'!$G$39</f>
        <v>144</v>
      </c>
      <c r="N95" s="45">
        <f t="shared" ref="N95:N102" si="110">M95/$B95</f>
        <v>1.2</v>
      </c>
      <c r="O95" s="131">
        <f>'HORA CERTA'!$H$39</f>
        <v>147</v>
      </c>
      <c r="P95" s="45">
        <f t="shared" ref="P95:P102" si="111">O95/$B95</f>
        <v>1.2250000000000001</v>
      </c>
      <c r="Q95" s="132">
        <f>SUM(K95,M95,O95)</f>
        <v>387</v>
      </c>
      <c r="R95" s="133">
        <f>Q95/($B95*3)</f>
        <v>1.075</v>
      </c>
      <c r="S95" s="131">
        <f t="shared" ref="S95:S102" si="112">SUM(C95,E95,G95,K95,M95,O95)</f>
        <v>703</v>
      </c>
    </row>
    <row r="96" spans="1:19" x14ac:dyDescent="0.25">
      <c r="A96" s="36" t="s">
        <v>156</v>
      </c>
      <c r="B96" s="25">
        <f>'HORA CERTA'!$B$40</f>
        <v>120</v>
      </c>
      <c r="C96" s="189">
        <f>'HORA CERTA'!$C$40</f>
        <v>135</v>
      </c>
      <c r="D96" s="45">
        <f t="shared" si="106"/>
        <v>1.125</v>
      </c>
      <c r="E96" s="128">
        <f>'HORA CERTA'!$D$40</f>
        <v>174</v>
      </c>
      <c r="F96" s="45">
        <f t="shared" si="107"/>
        <v>1.45</v>
      </c>
      <c r="G96" s="128">
        <f>'HORA CERTA'!$E$40</f>
        <v>107</v>
      </c>
      <c r="H96" s="45">
        <f t="shared" si="108"/>
        <v>0.89166666666666672</v>
      </c>
      <c r="I96" s="188">
        <f t="shared" ref="I96:I102" si="113">SUM(C96,E96,G96)</f>
        <v>416</v>
      </c>
      <c r="J96" s="133">
        <f t="shared" ref="J96:J102" si="114">I96/($B96*3)</f>
        <v>1.1555555555555554</v>
      </c>
      <c r="K96" s="128">
        <f>'HORA CERTA'!$F$40</f>
        <v>76</v>
      </c>
      <c r="L96" s="45">
        <f t="shared" si="109"/>
        <v>0.6333333333333333</v>
      </c>
      <c r="M96" s="189">
        <f>'HORA CERTA'!$G$40</f>
        <v>118</v>
      </c>
      <c r="N96" s="45">
        <f t="shared" si="110"/>
        <v>0.98333333333333328</v>
      </c>
      <c r="O96" s="189">
        <f>'HORA CERTA'!$H$40</f>
        <v>119</v>
      </c>
      <c r="P96" s="45">
        <f t="shared" si="111"/>
        <v>0.9916666666666667</v>
      </c>
      <c r="Q96" s="188">
        <f t="shared" ref="Q96:Q102" si="115">SUM(K96,M96,O96)</f>
        <v>313</v>
      </c>
      <c r="R96" s="133">
        <f t="shared" ref="R96:R102" si="116">Q96/($B96*3)</f>
        <v>0.86944444444444446</v>
      </c>
      <c r="S96" s="189">
        <f t="shared" si="112"/>
        <v>729</v>
      </c>
    </row>
    <row r="97" spans="1:19" x14ac:dyDescent="0.25">
      <c r="A97" s="36" t="s">
        <v>157</v>
      </c>
      <c r="B97" s="25">
        <f>'HORA CERTA'!$B$41</f>
        <v>200</v>
      </c>
      <c r="C97" s="189">
        <f>'HORA CERTA'!$C$41</f>
        <v>111</v>
      </c>
      <c r="D97" s="45">
        <f t="shared" si="106"/>
        <v>0.55500000000000005</v>
      </c>
      <c r="E97" s="128">
        <f>'HORA CERTA'!$D$41</f>
        <v>70</v>
      </c>
      <c r="F97" s="45">
        <f t="shared" si="107"/>
        <v>0.35</v>
      </c>
      <c r="G97" s="128">
        <f>'HORA CERTA'!$E$41</f>
        <v>94</v>
      </c>
      <c r="H97" s="45">
        <f t="shared" si="108"/>
        <v>0.47</v>
      </c>
      <c r="I97" s="188">
        <f t="shared" si="113"/>
        <v>275</v>
      </c>
      <c r="J97" s="133">
        <f t="shared" si="114"/>
        <v>0.45833333333333331</v>
      </c>
      <c r="K97" s="128">
        <f>'HORA CERTA'!$F$41</f>
        <v>86</v>
      </c>
      <c r="L97" s="45">
        <f t="shared" si="109"/>
        <v>0.43</v>
      </c>
      <c r="M97" s="189">
        <f>'HORA CERTA'!$G$41</f>
        <v>133</v>
      </c>
      <c r="N97" s="45">
        <f t="shared" si="110"/>
        <v>0.66500000000000004</v>
      </c>
      <c r="O97" s="189">
        <f>'HORA CERTA'!$H$41</f>
        <v>160</v>
      </c>
      <c r="P97" s="45">
        <f t="shared" si="111"/>
        <v>0.8</v>
      </c>
      <c r="Q97" s="188">
        <f t="shared" si="115"/>
        <v>379</v>
      </c>
      <c r="R97" s="133">
        <f t="shared" si="116"/>
        <v>0.63166666666666671</v>
      </c>
      <c r="S97" s="189">
        <f t="shared" si="112"/>
        <v>654</v>
      </c>
    </row>
    <row r="98" spans="1:19" x14ac:dyDescent="0.25">
      <c r="A98" s="36" t="s">
        <v>158</v>
      </c>
      <c r="B98" s="25" t="e">
        <f>'HORA CERTA'!#REF!</f>
        <v>#REF!</v>
      </c>
      <c r="C98" s="189" t="e">
        <f>'HORA CERTA'!#REF!</f>
        <v>#REF!</v>
      </c>
      <c r="D98" s="45" t="e">
        <f t="shared" si="106"/>
        <v>#REF!</v>
      </c>
      <c r="E98" s="128" t="e">
        <f>'HORA CERTA'!#REF!</f>
        <v>#REF!</v>
      </c>
      <c r="F98" s="45" t="e">
        <f t="shared" si="107"/>
        <v>#REF!</v>
      </c>
      <c r="G98" s="128" t="e">
        <f>'HORA CERTA'!#REF!</f>
        <v>#REF!</v>
      </c>
      <c r="H98" s="45" t="e">
        <f t="shared" si="108"/>
        <v>#REF!</v>
      </c>
      <c r="I98" s="188" t="e">
        <f t="shared" si="113"/>
        <v>#REF!</v>
      </c>
      <c r="J98" s="133" t="e">
        <f t="shared" si="114"/>
        <v>#REF!</v>
      </c>
      <c r="K98" s="128" t="e">
        <f>'HORA CERTA'!#REF!</f>
        <v>#REF!</v>
      </c>
      <c r="L98" s="45" t="e">
        <f t="shared" si="109"/>
        <v>#REF!</v>
      </c>
      <c r="M98" s="189" t="e">
        <f>'HORA CERTA'!#REF!</f>
        <v>#REF!</v>
      </c>
      <c r="N98" s="45" t="e">
        <f t="shared" si="110"/>
        <v>#REF!</v>
      </c>
      <c r="O98" s="189" t="e">
        <f>'HORA CERTA'!#REF!</f>
        <v>#REF!</v>
      </c>
      <c r="P98" s="45" t="e">
        <f t="shared" si="111"/>
        <v>#REF!</v>
      </c>
      <c r="Q98" s="188" t="e">
        <f t="shared" si="115"/>
        <v>#REF!</v>
      </c>
      <c r="R98" s="133" t="e">
        <f t="shared" si="116"/>
        <v>#REF!</v>
      </c>
      <c r="S98" s="189" t="e">
        <f t="shared" si="112"/>
        <v>#REF!</v>
      </c>
    </row>
    <row r="99" spans="1:19" x14ac:dyDescent="0.25">
      <c r="A99" s="36" t="s">
        <v>159</v>
      </c>
      <c r="B99" s="25">
        <f>'HORA CERTA'!$B$42</f>
        <v>300</v>
      </c>
      <c r="C99" s="189">
        <f>'HORA CERTA'!$C$42</f>
        <v>152</v>
      </c>
      <c r="D99" s="45">
        <f t="shared" si="106"/>
        <v>0.50666666666666671</v>
      </c>
      <c r="E99" s="128">
        <f>'HORA CERTA'!$D$42</f>
        <v>431</v>
      </c>
      <c r="F99" s="45">
        <f t="shared" si="107"/>
        <v>1.4366666666666668</v>
      </c>
      <c r="G99" s="128">
        <f>'HORA CERTA'!$E$42</f>
        <v>375</v>
      </c>
      <c r="H99" s="45">
        <f t="shared" si="108"/>
        <v>1.25</v>
      </c>
      <c r="I99" s="188">
        <f t="shared" si="113"/>
        <v>958</v>
      </c>
      <c r="J99" s="133">
        <f t="shared" si="114"/>
        <v>1.0644444444444445</v>
      </c>
      <c r="K99" s="128">
        <f>'HORA CERTA'!$F$42</f>
        <v>69</v>
      </c>
      <c r="L99" s="45">
        <f t="shared" si="109"/>
        <v>0.23</v>
      </c>
      <c r="M99" s="189">
        <f>'HORA CERTA'!$G$42</f>
        <v>278</v>
      </c>
      <c r="N99" s="45">
        <f t="shared" si="110"/>
        <v>0.92666666666666664</v>
      </c>
      <c r="O99" s="189">
        <f>'HORA CERTA'!$H$42</f>
        <v>157</v>
      </c>
      <c r="P99" s="45">
        <f t="shared" si="111"/>
        <v>0.52333333333333332</v>
      </c>
      <c r="Q99" s="188">
        <f t="shared" si="115"/>
        <v>504</v>
      </c>
      <c r="R99" s="133">
        <f t="shared" si="116"/>
        <v>0.56000000000000005</v>
      </c>
      <c r="S99" s="189">
        <f t="shared" si="112"/>
        <v>1462</v>
      </c>
    </row>
    <row r="100" spans="1:19" x14ac:dyDescent="0.25">
      <c r="A100" s="36" t="s">
        <v>160</v>
      </c>
      <c r="B100" s="25">
        <f>'HORA CERTA'!$B$43</f>
        <v>132</v>
      </c>
      <c r="C100" s="189">
        <f>'HORA CERTA'!$C$43</f>
        <v>104</v>
      </c>
      <c r="D100" s="45">
        <f t="shared" si="106"/>
        <v>0.78787878787878785</v>
      </c>
      <c r="E100" s="128">
        <f>'HORA CERTA'!$D$43</f>
        <v>127</v>
      </c>
      <c r="F100" s="45">
        <f t="shared" si="107"/>
        <v>0.96212121212121215</v>
      </c>
      <c r="G100" s="128">
        <f>'HORA CERTA'!$E$43</f>
        <v>124</v>
      </c>
      <c r="H100" s="45">
        <f t="shared" si="108"/>
        <v>0.93939393939393945</v>
      </c>
      <c r="I100" s="188">
        <f t="shared" si="113"/>
        <v>355</v>
      </c>
      <c r="J100" s="133">
        <f t="shared" si="114"/>
        <v>0.89646464646464652</v>
      </c>
      <c r="K100" s="128">
        <f>'HORA CERTA'!$F$43</f>
        <v>40</v>
      </c>
      <c r="L100" s="45">
        <f t="shared" si="109"/>
        <v>0.30303030303030304</v>
      </c>
      <c r="M100" s="189">
        <f>'HORA CERTA'!$G$43</f>
        <v>182</v>
      </c>
      <c r="N100" s="45">
        <f t="shared" si="110"/>
        <v>1.3787878787878789</v>
      </c>
      <c r="O100" s="189">
        <f>'HORA CERTA'!$H$43</f>
        <v>197</v>
      </c>
      <c r="P100" s="45">
        <f t="shared" si="111"/>
        <v>1.4924242424242424</v>
      </c>
      <c r="Q100" s="188">
        <f t="shared" si="115"/>
        <v>419</v>
      </c>
      <c r="R100" s="133">
        <f t="shared" si="116"/>
        <v>1.0580808080808082</v>
      </c>
      <c r="S100" s="189">
        <f t="shared" si="112"/>
        <v>774</v>
      </c>
    </row>
    <row r="101" spans="1:19" ht="15.75" thickBot="1" x14ac:dyDescent="0.3">
      <c r="A101" s="36" t="s">
        <v>161</v>
      </c>
      <c r="B101" s="25">
        <f>'HORA CERTA'!$B$44</f>
        <v>176</v>
      </c>
      <c r="C101" s="189">
        <f>'HORA CERTA'!$C$44</f>
        <v>79</v>
      </c>
      <c r="D101" s="37">
        <f t="shared" si="106"/>
        <v>0.44886363636363635</v>
      </c>
      <c r="E101" s="128">
        <f>'HORA CERTA'!$D$44</f>
        <v>174</v>
      </c>
      <c r="F101" s="37">
        <f t="shared" si="107"/>
        <v>0.98863636363636365</v>
      </c>
      <c r="G101" s="128">
        <f>'HORA CERTA'!$E$44</f>
        <v>232</v>
      </c>
      <c r="H101" s="37">
        <f t="shared" si="108"/>
        <v>1.3181818181818181</v>
      </c>
      <c r="I101" s="188">
        <f t="shared" si="113"/>
        <v>485</v>
      </c>
      <c r="J101" s="192">
        <f t="shared" si="114"/>
        <v>0.91856060606060608</v>
      </c>
      <c r="K101" s="128">
        <f>'HORA CERTA'!$F$44</f>
        <v>195</v>
      </c>
      <c r="L101" s="37">
        <f t="shared" si="109"/>
        <v>1.1079545454545454</v>
      </c>
      <c r="M101" s="189">
        <f>'HORA CERTA'!$G$44</f>
        <v>146</v>
      </c>
      <c r="N101" s="37">
        <f t="shared" si="110"/>
        <v>0.82954545454545459</v>
      </c>
      <c r="O101" s="189">
        <f>'HORA CERTA'!$H$44</f>
        <v>127</v>
      </c>
      <c r="P101" s="37">
        <f t="shared" si="111"/>
        <v>0.72159090909090906</v>
      </c>
      <c r="Q101" s="188">
        <f t="shared" si="115"/>
        <v>468</v>
      </c>
      <c r="R101" s="192">
        <f t="shared" si="116"/>
        <v>0.88636363636363635</v>
      </c>
      <c r="S101" s="189">
        <f t="shared" si="112"/>
        <v>953</v>
      </c>
    </row>
    <row r="102" spans="1:19" ht="15.75" thickBot="1" x14ac:dyDescent="0.3">
      <c r="A102" s="38" t="s">
        <v>7</v>
      </c>
      <c r="B102" s="39" t="e">
        <f>SUM(B95:B101)</f>
        <v>#REF!</v>
      </c>
      <c r="C102" s="40" t="e">
        <f>SUM(C95:C101)</f>
        <v>#REF!</v>
      </c>
      <c r="D102" s="102" t="e">
        <f t="shared" si="106"/>
        <v>#REF!</v>
      </c>
      <c r="E102" s="40" t="e">
        <f>SUM(E95:E101)</f>
        <v>#REF!</v>
      </c>
      <c r="F102" s="102" t="e">
        <f t="shared" si="107"/>
        <v>#REF!</v>
      </c>
      <c r="G102" s="40" t="e">
        <f>SUM(G95:G101)</f>
        <v>#REF!</v>
      </c>
      <c r="H102" s="102" t="e">
        <f t="shared" si="108"/>
        <v>#REF!</v>
      </c>
      <c r="I102" s="150" t="e">
        <f t="shared" si="113"/>
        <v>#REF!</v>
      </c>
      <c r="J102" s="193" t="e">
        <f t="shared" si="114"/>
        <v>#REF!</v>
      </c>
      <c r="K102" s="40" t="e">
        <f>SUM(K95:K101)</f>
        <v>#REF!</v>
      </c>
      <c r="L102" s="102" t="e">
        <f t="shared" si="109"/>
        <v>#REF!</v>
      </c>
      <c r="M102" s="40" t="e">
        <f t="shared" ref="M102" si="117">SUM(M95:M101)</f>
        <v>#REF!</v>
      </c>
      <c r="N102" s="102" t="e">
        <f t="shared" si="110"/>
        <v>#REF!</v>
      </c>
      <c r="O102" s="40" t="e">
        <f t="shared" ref="O102" si="118">SUM(O95:O101)</f>
        <v>#REF!</v>
      </c>
      <c r="P102" s="102" t="e">
        <f t="shared" si="111"/>
        <v>#REF!</v>
      </c>
      <c r="Q102" s="150" t="e">
        <f t="shared" si="115"/>
        <v>#REF!</v>
      </c>
      <c r="R102" s="193" t="e">
        <f t="shared" si="116"/>
        <v>#REF!</v>
      </c>
      <c r="S102" s="40" t="e">
        <f t="shared" si="112"/>
        <v>#REF!</v>
      </c>
    </row>
  </sheetData>
  <sheetProtection sheet="1" objects="1" scenarios="1"/>
  <mergeCells count="30">
    <mergeCell ref="A93:S93"/>
    <mergeCell ref="A1:S1"/>
    <mergeCell ref="A2:S2"/>
    <mergeCell ref="S46:S49"/>
    <mergeCell ref="A74:S74"/>
    <mergeCell ref="A79:S79"/>
    <mergeCell ref="A52:S52"/>
    <mergeCell ref="A58:S58"/>
    <mergeCell ref="A63:S63"/>
    <mergeCell ref="M46:M49"/>
    <mergeCell ref="O46:O49"/>
    <mergeCell ref="P46:P49"/>
    <mergeCell ref="Q46:Q49"/>
    <mergeCell ref="R46:R49"/>
    <mergeCell ref="A4:S4"/>
    <mergeCell ref="A17:S17"/>
    <mergeCell ref="N46:N49"/>
    <mergeCell ref="A32:S32"/>
    <mergeCell ref="A44:S44"/>
    <mergeCell ref="B46:B49"/>
    <mergeCell ref="C46:C49"/>
    <mergeCell ref="D46:D49"/>
    <mergeCell ref="E46:E49"/>
    <mergeCell ref="F46:F49"/>
    <mergeCell ref="G46:G49"/>
    <mergeCell ref="H46:H49"/>
    <mergeCell ref="K46:K49"/>
    <mergeCell ref="L46:L49"/>
    <mergeCell ref="I46:I49"/>
    <mergeCell ref="J46:J49"/>
  </mergeCells>
  <conditionalFormatting sqref="L81:L93 D81:D93 D76:D78 L76:L78 F76:F78 F81:F93 N81:N93 R76:R78 N76:N78 P76:P78 P81:P93 L54:L57 F54:F57 D54:D57 D60:D62 L60:L62 F60:F62 L65:L73 F65:F73 D65:D73 P54:P57 R54:R57 R60:R62 R65:R73 N54:N57 P60:P62 N60:N62 P65:P73 N65:N73 D46:D51 R46:R51 F34:F43 D34:D43 L34:L43 P34:P43 R34:R43 N34:N43 L6:L17 R19:R31 R6:R17 F6:F17 N6:N17 P6:P17 D6:D17 R3:R4 D19:D31 D3:D4 P19:P31 P3:P4 N19:N31 N3:N4 F19:F31 F3:F4 L19:L31 L3:L4 P95:P1048576 N95:N1048576 F95:F1048576 D95:D1048576 L95:L1048576 R81:R93 R95:R1048576 F46:F51 L46:L51 N46:N51 P46:P51 H76:J78 H54:J57 H60:J62 H65:J73 H46:J51 H34:J43 H19:J31 H6:J17 H3:J4 H81:J93 H95:J1048576">
    <cfRule type="cellIs" dxfId="17" priority="14" operator="lessThan">
      <formula>0.84</formula>
    </cfRule>
    <cfRule type="cellIs" dxfId="16" priority="15" operator="greaterThan">
      <formula>1</formula>
    </cfRule>
    <cfRule type="cellIs" dxfId="15" priority="16" operator="between">
      <formula>0.85</formula>
      <formula>1</formula>
    </cfRule>
  </conditionalFormatting>
  <conditionalFormatting sqref="D81:D93 L81:L93 L76:L78 D76:D78 F76:F78 N81:N93 F81:F93 R76:R78 N76:N78 P76:P78 P81:P93 D54:D57 F54:F57 L54:L57 L60:L62 D60:D62 F60:F62 D65:D73 F65:F73 L65:L73 P54:P57 R54:R57 R60:R62 R65:R73 N54:N57 P60:P62 N60:N62 P65:P73 N65:N73 D46:D51 R46:R51 L34:L43 D34:D43 F34:F43 P34:P43 R34:R43 N34:N43 D6:D17 F6:F17 R19:R31 R6:R17 N6:N17 P6:P17 L6:L17 R3:R4 L19:L31 L3:L4 P19:P31 P3:P4 N19:N31 N3:N4 F19:F31 F3:F4 D19:D31 D3:D4 P95:P1048576 N95:N1048576 L95:L1048576 D95:D1048576 F95:F1048576 R81:R93 R95:R1048576 F46:F51 L46:L51 N46:N51 P46:P51 H76:J78 H54:J57 H60:J62 H65:J73 H46:J51 H34:J43 H19:J31 H6:J17 H3:J4 H81:J93 H95:J1048576">
    <cfRule type="cellIs" dxfId="14" priority="13" operator="equal">
      <formula>0</formula>
    </cfRule>
  </conditionalFormatting>
  <conditionalFormatting sqref="L95:L102 N95:N102 D95:D102 P95:P102 F95:F102 R95:R102 H95:J102">
    <cfRule type="cellIs" dxfId="13" priority="1" operator="equal">
      <formula>0</formula>
    </cfRule>
  </conditionalFormatting>
  <conditionalFormatting sqref="D95:D102 F95:F102 N95:N102 L95:L102 P95:P102 R95:R102 H95:J102">
    <cfRule type="cellIs" dxfId="12" priority="10" operator="lessThan">
      <formula>0.84</formula>
    </cfRule>
    <cfRule type="cellIs" dxfId="11" priority="11" operator="greaterThan">
      <formula>1</formula>
    </cfRule>
    <cfRule type="cellIs" dxfId="10" priority="12" operator="between">
      <formula>0.85</formula>
      <formula>1</formula>
    </cfRule>
  </conditionalFormatting>
  <conditionalFormatting sqref="L95:L102 N95:N102 D95:D102 P95:P102 F95:F102 R95:R102 H95:J102">
    <cfRule type="cellIs" dxfId="9" priority="9" operator="equal">
      <formula>0</formula>
    </cfRule>
  </conditionalFormatting>
  <conditionalFormatting sqref="D95:D102 F95:F102 N95:N102 L95:L102 P95:P102 R95:R102 H95:J102">
    <cfRule type="cellIs" dxfId="8" priority="6" operator="lessThan">
      <formula>0.84</formula>
    </cfRule>
    <cfRule type="cellIs" dxfId="7" priority="7" operator="greaterThan">
      <formula>1</formula>
    </cfRule>
    <cfRule type="cellIs" dxfId="6" priority="8" operator="between">
      <formula>0.85</formula>
      <formula>1</formula>
    </cfRule>
  </conditionalFormatting>
  <conditionalFormatting sqref="L95:L102 N95:N102 D95:D102 P95:P102 F95:F102 R95:R102 H95:J102">
    <cfRule type="cellIs" dxfId="5" priority="5" operator="equal">
      <formula>0</formula>
    </cfRule>
  </conditionalFormatting>
  <conditionalFormatting sqref="D95:D102 F95:F102 N95:N102 L95:L102 P95:P102 R95:R102 H95:J102">
    <cfRule type="cellIs" dxfId="4" priority="2" operator="lessThan">
      <formula>0.84</formula>
    </cfRule>
    <cfRule type="cellIs" dxfId="3" priority="3" operator="greaterThan">
      <formula>1</formula>
    </cfRule>
    <cfRule type="cellIs" dxfId="2" priority="4" operator="between">
      <formula>0.85</formula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</sheetPr>
  <dimension ref="A1:Q303"/>
  <sheetViews>
    <sheetView showGridLines="0" workbookViewId="0">
      <selection sqref="A1:K1"/>
    </sheetView>
  </sheetViews>
  <sheetFormatPr defaultColWidth="8.85546875" defaultRowHeight="15" x14ac:dyDescent="0.25"/>
  <cols>
    <col min="1" max="1" width="43.28515625" customWidth="1"/>
    <col min="2" max="2" width="8.85546875" style="154"/>
    <col min="6" max="6" width="8.140625" bestFit="1" customWidth="1"/>
    <col min="15" max="17" width="8.85546875" style="154"/>
  </cols>
  <sheetData>
    <row r="1" spans="1:17" ht="18" x14ac:dyDescent="0.35">
      <c r="A1" s="1239" t="s">
        <v>187</v>
      </c>
      <c r="B1" s="1239"/>
      <c r="C1" s="1239"/>
      <c r="D1" s="1239"/>
      <c r="E1" s="1239"/>
      <c r="F1" s="1239"/>
      <c r="G1" s="1239"/>
      <c r="H1" s="1239"/>
      <c r="I1" s="1239"/>
      <c r="J1" s="1239"/>
      <c r="K1" s="1239"/>
      <c r="L1" s="1"/>
      <c r="M1" s="1"/>
    </row>
    <row r="2" spans="1:17" ht="18" x14ac:dyDescent="0.35">
      <c r="A2" s="1239" t="s">
        <v>188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"/>
      <c r="M2" s="1"/>
    </row>
    <row r="3" spans="1:17" x14ac:dyDescent="0.25">
      <c r="A3" s="103" t="s">
        <v>192</v>
      </c>
    </row>
    <row r="4" spans="1:17" ht="15.75" x14ac:dyDescent="0.25">
      <c r="A4" s="1240" t="s">
        <v>266</v>
      </c>
      <c r="B4" s="1241"/>
      <c r="C4" s="1241"/>
      <c r="D4" s="1241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</row>
    <row r="5" spans="1:17" ht="36.75" thickBot="1" x14ac:dyDescent="0.3">
      <c r="A5" s="85" t="s">
        <v>14</v>
      </c>
      <c r="B5" s="104" t="s">
        <v>165</v>
      </c>
      <c r="C5" s="221" t="s">
        <v>2</v>
      </c>
      <c r="D5" s="222" t="s">
        <v>1</v>
      </c>
      <c r="E5" s="221" t="s">
        <v>3</v>
      </c>
      <c r="F5" s="222" t="s">
        <v>1</v>
      </c>
      <c r="G5" s="221" t="s">
        <v>4</v>
      </c>
      <c r="H5" s="222" t="s">
        <v>1</v>
      </c>
      <c r="I5" s="221" t="s">
        <v>5</v>
      </c>
      <c r="J5" s="222" t="s">
        <v>1</v>
      </c>
      <c r="K5" s="223" t="s">
        <v>194</v>
      </c>
      <c r="L5" s="224" t="s">
        <v>1</v>
      </c>
      <c r="M5" s="223" t="s">
        <v>195</v>
      </c>
      <c r="N5" s="224" t="s">
        <v>1</v>
      </c>
      <c r="O5" s="251" t="s">
        <v>197</v>
      </c>
      <c r="P5" s="252" t="s">
        <v>196</v>
      </c>
      <c r="Q5" s="223" t="s">
        <v>6</v>
      </c>
    </row>
    <row r="6" spans="1:17" ht="15.75" thickTop="1" x14ac:dyDescent="0.25">
      <c r="A6" s="9" t="s">
        <v>16</v>
      </c>
      <c r="B6" s="10">
        <f>'Pque N Mundo I'!B25</f>
        <v>30</v>
      </c>
      <c r="C6" s="105">
        <f>'Pque N Mundo I'!C25</f>
        <v>30</v>
      </c>
      <c r="D6" s="53">
        <f t="shared" ref="D6:D18" si="0">C6/$B6</f>
        <v>1</v>
      </c>
      <c r="E6" s="105">
        <f>'Pque N Mundo I'!D25</f>
        <v>0</v>
      </c>
      <c r="F6" s="53">
        <f t="shared" ref="F6:F18" si="1">E6/$B6</f>
        <v>0</v>
      </c>
      <c r="G6" s="105">
        <f>'Pque N Mundo I'!E25</f>
        <v>0</v>
      </c>
      <c r="H6" s="53">
        <f t="shared" ref="H6:H18" si="2">G6/$B6</f>
        <v>0</v>
      </c>
      <c r="I6" s="105">
        <f>'Pque N Mundo I'!F25</f>
        <v>0</v>
      </c>
      <c r="J6" s="53">
        <f t="shared" ref="J6:J18" si="3">I6/$B6</f>
        <v>0</v>
      </c>
      <c r="K6" s="105">
        <f>'Pque N Mundo I'!G25</f>
        <v>0</v>
      </c>
      <c r="L6" s="53">
        <f t="shared" ref="L6:L18" si="4">K6/$B6</f>
        <v>0</v>
      </c>
      <c r="M6" s="105">
        <f>'Pque N Mundo I'!H25</f>
        <v>0</v>
      </c>
      <c r="N6" s="53">
        <f t="shared" ref="N6:N18" si="5">M6/$B6</f>
        <v>0</v>
      </c>
      <c r="O6" s="241">
        <f t="shared" ref="O6:O18" si="6">SUM(I6,K6,M6)</f>
        <v>0</v>
      </c>
      <c r="P6" s="116">
        <f t="shared" ref="P6:P18" si="7">O6/($B6*3)</f>
        <v>0</v>
      </c>
      <c r="Q6" s="244">
        <f t="shared" ref="Q6:Q18" si="8">SUM(C6,E6,G6,I6,K6,M6)</f>
        <v>30</v>
      </c>
    </row>
    <row r="7" spans="1:17" x14ac:dyDescent="0.25">
      <c r="A7" s="88" t="s">
        <v>17</v>
      </c>
      <c r="B7" s="83">
        <f>'Pque N Mundo I'!B26</f>
        <v>5</v>
      </c>
      <c r="C7" s="106">
        <f>'Pque N Mundo I'!C26</f>
        <v>5</v>
      </c>
      <c r="D7" s="107">
        <f>C7/$B7</f>
        <v>1</v>
      </c>
      <c r="E7" s="106">
        <f>'Pque N Mundo I'!D26</f>
        <v>0</v>
      </c>
      <c r="F7" s="107">
        <f t="shared" si="1"/>
        <v>0</v>
      </c>
      <c r="G7" s="106">
        <f>'Pque N Mundo I'!E26</f>
        <v>0</v>
      </c>
      <c r="H7" s="107">
        <f t="shared" si="2"/>
        <v>0</v>
      </c>
      <c r="I7" s="106">
        <f>'Pque N Mundo I'!F26</f>
        <v>0</v>
      </c>
      <c r="J7" s="107">
        <f t="shared" si="3"/>
        <v>0</v>
      </c>
      <c r="K7" s="106">
        <f>'Pque N Mundo I'!G26</f>
        <v>0</v>
      </c>
      <c r="L7" s="107">
        <f t="shared" si="4"/>
        <v>0</v>
      </c>
      <c r="M7" s="106">
        <f>'Pque N Mundo I'!H26</f>
        <v>0</v>
      </c>
      <c r="N7" s="107">
        <f t="shared" si="5"/>
        <v>0</v>
      </c>
      <c r="O7" s="253">
        <f t="shared" si="6"/>
        <v>0</v>
      </c>
      <c r="P7" s="118">
        <f t="shared" si="7"/>
        <v>0</v>
      </c>
      <c r="Q7" s="243">
        <f t="shared" si="8"/>
        <v>5</v>
      </c>
    </row>
    <row r="8" spans="1:17" x14ac:dyDescent="0.25">
      <c r="A8" s="88" t="s">
        <v>18</v>
      </c>
      <c r="B8" s="83">
        <f>'Pque N Mundo I'!B27</f>
        <v>5</v>
      </c>
      <c r="C8" s="106">
        <f>'Pque N Mundo I'!C27</f>
        <v>5</v>
      </c>
      <c r="D8" s="107">
        <f t="shared" si="0"/>
        <v>1</v>
      </c>
      <c r="E8" s="106">
        <f>'Pque N Mundo I'!D27</f>
        <v>0</v>
      </c>
      <c r="F8" s="107">
        <f t="shared" si="1"/>
        <v>0</v>
      </c>
      <c r="G8" s="106">
        <f>'Pque N Mundo I'!E27</f>
        <v>0</v>
      </c>
      <c r="H8" s="107">
        <f t="shared" si="2"/>
        <v>0</v>
      </c>
      <c r="I8" s="106">
        <f>'Pque N Mundo I'!F27</f>
        <v>0</v>
      </c>
      <c r="J8" s="107">
        <f t="shared" si="3"/>
        <v>0</v>
      </c>
      <c r="K8" s="106">
        <f>'Pque N Mundo I'!G27</f>
        <v>0</v>
      </c>
      <c r="L8" s="107">
        <f t="shared" si="4"/>
        <v>0</v>
      </c>
      <c r="M8" s="106">
        <f>'Pque N Mundo I'!H27</f>
        <v>0</v>
      </c>
      <c r="N8" s="107">
        <f t="shared" si="5"/>
        <v>0</v>
      </c>
      <c r="O8" s="253">
        <f t="shared" si="6"/>
        <v>0</v>
      </c>
      <c r="P8" s="118">
        <f t="shared" si="7"/>
        <v>0</v>
      </c>
      <c r="Q8" s="243">
        <f t="shared" si="8"/>
        <v>5</v>
      </c>
    </row>
    <row r="9" spans="1:17" x14ac:dyDescent="0.25">
      <c r="A9" s="88" t="s">
        <v>33</v>
      </c>
      <c r="B9" s="89">
        <f>'Pque N Mundo I'!B29</f>
        <v>3</v>
      </c>
      <c r="C9" s="106">
        <f>'Pque N Mundo I'!C29</f>
        <v>3</v>
      </c>
      <c r="D9" s="107">
        <f t="shared" si="0"/>
        <v>1</v>
      </c>
      <c r="E9" s="106">
        <f>'Pque N Mundo I'!D29</f>
        <v>0</v>
      </c>
      <c r="F9" s="107">
        <f t="shared" si="1"/>
        <v>0</v>
      </c>
      <c r="G9" s="106">
        <f>'Pque N Mundo I'!E29</f>
        <v>0</v>
      </c>
      <c r="H9" s="107">
        <f t="shared" si="2"/>
        <v>0</v>
      </c>
      <c r="I9" s="106">
        <f>'Pque N Mundo I'!F29</f>
        <v>0</v>
      </c>
      <c r="J9" s="107">
        <f t="shared" si="3"/>
        <v>0</v>
      </c>
      <c r="K9" s="106">
        <f>'Pque N Mundo I'!G29</f>
        <v>0</v>
      </c>
      <c r="L9" s="107">
        <f t="shared" si="4"/>
        <v>0</v>
      </c>
      <c r="M9" s="106">
        <f>'Pque N Mundo I'!H29</f>
        <v>0</v>
      </c>
      <c r="N9" s="107">
        <f t="shared" si="5"/>
        <v>0</v>
      </c>
      <c r="O9" s="253">
        <f t="shared" si="6"/>
        <v>0</v>
      </c>
      <c r="P9" s="118">
        <f t="shared" si="7"/>
        <v>0</v>
      </c>
      <c r="Q9" s="243">
        <f t="shared" si="8"/>
        <v>3</v>
      </c>
    </row>
    <row r="10" spans="1:17" x14ac:dyDescent="0.25">
      <c r="A10" s="88" t="s">
        <v>20</v>
      </c>
      <c r="B10" s="83">
        <f>'Pque N Mundo I'!B31</f>
        <v>2</v>
      </c>
      <c r="C10" s="106">
        <f>'Pque N Mundo I'!C31</f>
        <v>2</v>
      </c>
      <c r="D10" s="107">
        <f t="shared" si="0"/>
        <v>1</v>
      </c>
      <c r="E10" s="106">
        <f>'Pque N Mundo I'!D31</f>
        <v>0</v>
      </c>
      <c r="F10" s="107">
        <f t="shared" si="1"/>
        <v>0</v>
      </c>
      <c r="G10" s="106">
        <f>'Pque N Mundo I'!E31</f>
        <v>0</v>
      </c>
      <c r="H10" s="107">
        <f t="shared" si="2"/>
        <v>0</v>
      </c>
      <c r="I10" s="106">
        <f>'Pque N Mundo I'!F31</f>
        <v>0</v>
      </c>
      <c r="J10" s="107">
        <f t="shared" si="3"/>
        <v>0</v>
      </c>
      <c r="K10" s="106">
        <f>'Pque N Mundo I'!G31</f>
        <v>0</v>
      </c>
      <c r="L10" s="107">
        <f t="shared" si="4"/>
        <v>0</v>
      </c>
      <c r="M10" s="106">
        <f>'Pque N Mundo I'!H31</f>
        <v>0</v>
      </c>
      <c r="N10" s="107">
        <f t="shared" si="5"/>
        <v>0</v>
      </c>
      <c r="O10" s="253">
        <f t="shared" si="6"/>
        <v>0</v>
      </c>
      <c r="P10" s="118">
        <f t="shared" si="7"/>
        <v>0</v>
      </c>
      <c r="Q10" s="243">
        <f t="shared" si="8"/>
        <v>2</v>
      </c>
    </row>
    <row r="11" spans="1:17" x14ac:dyDescent="0.25">
      <c r="A11" s="88" t="s">
        <v>43</v>
      </c>
      <c r="B11" s="83">
        <f>'Pque N Mundo I'!B32</f>
        <v>1</v>
      </c>
      <c r="C11" s="106">
        <f>'Pque N Mundo I'!C32</f>
        <v>1</v>
      </c>
      <c r="D11" s="107">
        <f t="shared" si="0"/>
        <v>1</v>
      </c>
      <c r="E11" s="106">
        <f>'Pque N Mundo I'!D32</f>
        <v>0</v>
      </c>
      <c r="F11" s="107">
        <f t="shared" si="1"/>
        <v>0</v>
      </c>
      <c r="G11" s="106">
        <f>'Pque N Mundo I'!E32</f>
        <v>0</v>
      </c>
      <c r="H11" s="107">
        <f t="shared" si="2"/>
        <v>0</v>
      </c>
      <c r="I11" s="106">
        <f>'Pque N Mundo I'!F32</f>
        <v>0</v>
      </c>
      <c r="J11" s="107">
        <f t="shared" si="3"/>
        <v>0</v>
      </c>
      <c r="K11" s="106">
        <f>'Pque N Mundo I'!G32</f>
        <v>0</v>
      </c>
      <c r="L11" s="107">
        <f t="shared" si="4"/>
        <v>0</v>
      </c>
      <c r="M11" s="106">
        <f>'Pque N Mundo I'!H32</f>
        <v>0</v>
      </c>
      <c r="N11" s="107">
        <f t="shared" si="5"/>
        <v>0</v>
      </c>
      <c r="O11" s="253">
        <f t="shared" si="6"/>
        <v>0</v>
      </c>
      <c r="P11" s="118">
        <f t="shared" si="7"/>
        <v>0</v>
      </c>
      <c r="Q11" s="243">
        <f t="shared" si="8"/>
        <v>1</v>
      </c>
    </row>
    <row r="12" spans="1:17" x14ac:dyDescent="0.25">
      <c r="A12" s="88" t="s">
        <v>22</v>
      </c>
      <c r="B12" s="83">
        <f>'Pque N Mundo I'!B33</f>
        <v>1</v>
      </c>
      <c r="C12" s="106">
        <f>'Pque N Mundo I'!C33</f>
        <v>1</v>
      </c>
      <c r="D12" s="107">
        <f>C12/$B12</f>
        <v>1</v>
      </c>
      <c r="E12" s="106">
        <f>'Pque N Mundo I'!D33</f>
        <v>0</v>
      </c>
      <c r="F12" s="107">
        <f t="shared" si="1"/>
        <v>0</v>
      </c>
      <c r="G12" s="106">
        <f>'Pque N Mundo I'!E33</f>
        <v>0</v>
      </c>
      <c r="H12" s="107">
        <f t="shared" si="2"/>
        <v>0</v>
      </c>
      <c r="I12" s="106">
        <f>'Pque N Mundo I'!F33</f>
        <v>0</v>
      </c>
      <c r="J12" s="107">
        <f t="shared" si="3"/>
        <v>0</v>
      </c>
      <c r="K12" s="106">
        <f>'Pque N Mundo I'!G33</f>
        <v>0</v>
      </c>
      <c r="L12" s="107">
        <f t="shared" si="4"/>
        <v>0</v>
      </c>
      <c r="M12" s="106">
        <f>'Pque N Mundo I'!H33</f>
        <v>0</v>
      </c>
      <c r="N12" s="107">
        <f t="shared" si="5"/>
        <v>0</v>
      </c>
      <c r="O12" s="253">
        <f t="shared" si="6"/>
        <v>0</v>
      </c>
      <c r="P12" s="118">
        <f t="shared" si="7"/>
        <v>0</v>
      </c>
      <c r="Q12" s="243">
        <f t="shared" si="8"/>
        <v>1</v>
      </c>
    </row>
    <row r="13" spans="1:17" x14ac:dyDescent="0.25">
      <c r="A13" s="88" t="s">
        <v>23</v>
      </c>
      <c r="B13" s="83">
        <f>'Pque N Mundo I'!B34</f>
        <v>2</v>
      </c>
      <c r="C13" s="109">
        <f>'Pque N Mundo I'!C34</f>
        <v>1.5</v>
      </c>
      <c r="D13" s="107">
        <f t="shared" si="0"/>
        <v>0.75</v>
      </c>
      <c r="E13" s="109">
        <f>'Pque N Mundo I'!D34</f>
        <v>0</v>
      </c>
      <c r="F13" s="107">
        <f t="shared" si="1"/>
        <v>0</v>
      </c>
      <c r="G13" s="109">
        <f>'Pque N Mundo I'!E34</f>
        <v>0</v>
      </c>
      <c r="H13" s="107">
        <f t="shared" si="2"/>
        <v>0</v>
      </c>
      <c r="I13" s="106">
        <f>'Pque N Mundo I'!F34</f>
        <v>0</v>
      </c>
      <c r="J13" s="107">
        <f t="shared" si="3"/>
        <v>0</v>
      </c>
      <c r="K13" s="106">
        <f>'Pque N Mundo I'!G34</f>
        <v>0</v>
      </c>
      <c r="L13" s="107">
        <f t="shared" si="4"/>
        <v>0</v>
      </c>
      <c r="M13" s="106">
        <f>'Pque N Mundo I'!H34</f>
        <v>0</v>
      </c>
      <c r="N13" s="107">
        <f t="shared" si="5"/>
        <v>0</v>
      </c>
      <c r="O13" s="253">
        <f t="shared" si="6"/>
        <v>0</v>
      </c>
      <c r="P13" s="118">
        <f t="shared" si="7"/>
        <v>0</v>
      </c>
      <c r="Q13" s="243">
        <f t="shared" si="8"/>
        <v>1.5</v>
      </c>
    </row>
    <row r="14" spans="1:17" x14ac:dyDescent="0.25">
      <c r="A14" s="88" t="s">
        <v>24</v>
      </c>
      <c r="B14" s="83">
        <f>'Pque N Mundo I'!B35</f>
        <v>2</v>
      </c>
      <c r="C14" s="106">
        <f>'Pque N Mundo I'!C35</f>
        <v>2</v>
      </c>
      <c r="D14" s="107">
        <f t="shared" si="0"/>
        <v>1</v>
      </c>
      <c r="E14" s="106">
        <f>'Pque N Mundo I'!D35</f>
        <v>0</v>
      </c>
      <c r="F14" s="107">
        <f t="shared" si="1"/>
        <v>0</v>
      </c>
      <c r="G14" s="106">
        <f>'Pque N Mundo I'!E35</f>
        <v>0</v>
      </c>
      <c r="H14" s="107">
        <f t="shared" si="2"/>
        <v>0</v>
      </c>
      <c r="I14" s="106">
        <f>'Pque N Mundo I'!F35</f>
        <v>0</v>
      </c>
      <c r="J14" s="107">
        <f t="shared" si="3"/>
        <v>0</v>
      </c>
      <c r="K14" s="106">
        <f>'Pque N Mundo I'!G35</f>
        <v>0</v>
      </c>
      <c r="L14" s="107">
        <f t="shared" si="4"/>
        <v>0</v>
      </c>
      <c r="M14" s="106">
        <f>'Pque N Mundo I'!H35</f>
        <v>0</v>
      </c>
      <c r="N14" s="107">
        <f t="shared" si="5"/>
        <v>0</v>
      </c>
      <c r="O14" s="253">
        <f t="shared" si="6"/>
        <v>0</v>
      </c>
      <c r="P14" s="118">
        <f t="shared" si="7"/>
        <v>0</v>
      </c>
      <c r="Q14" s="243">
        <f t="shared" si="8"/>
        <v>2</v>
      </c>
    </row>
    <row r="15" spans="1:17" x14ac:dyDescent="0.25">
      <c r="A15" s="88" t="s">
        <v>25</v>
      </c>
      <c r="B15" s="83">
        <f>'Pque N Mundo I'!B36</f>
        <v>3</v>
      </c>
      <c r="C15" s="106">
        <f>'Pque N Mundo I'!C36</f>
        <v>3</v>
      </c>
      <c r="D15" s="107">
        <f t="shared" si="0"/>
        <v>1</v>
      </c>
      <c r="E15" s="106">
        <f>'Pque N Mundo I'!D36</f>
        <v>0</v>
      </c>
      <c r="F15" s="107">
        <f t="shared" si="1"/>
        <v>0</v>
      </c>
      <c r="G15" s="106">
        <f>'Pque N Mundo I'!E36</f>
        <v>0</v>
      </c>
      <c r="H15" s="107">
        <f t="shared" si="2"/>
        <v>0</v>
      </c>
      <c r="I15" s="106">
        <f>'Pque N Mundo I'!F36</f>
        <v>0</v>
      </c>
      <c r="J15" s="107">
        <f t="shared" si="3"/>
        <v>0</v>
      </c>
      <c r="K15" s="106">
        <f>'Pque N Mundo I'!G36</f>
        <v>0</v>
      </c>
      <c r="L15" s="107">
        <f t="shared" si="4"/>
        <v>0</v>
      </c>
      <c r="M15" s="106">
        <f>'Pque N Mundo I'!H36</f>
        <v>0</v>
      </c>
      <c r="N15" s="107">
        <f t="shared" si="5"/>
        <v>0</v>
      </c>
      <c r="O15" s="253">
        <f t="shared" si="6"/>
        <v>0</v>
      </c>
      <c r="P15" s="118">
        <f t="shared" si="7"/>
        <v>0</v>
      </c>
      <c r="Q15" s="243">
        <f t="shared" si="8"/>
        <v>3</v>
      </c>
    </row>
    <row r="16" spans="1:17" x14ac:dyDescent="0.25">
      <c r="A16" s="88" t="s">
        <v>26</v>
      </c>
      <c r="B16" s="83">
        <f>'Pque N Mundo I'!B38</f>
        <v>1</v>
      </c>
      <c r="C16" s="106">
        <f>'Pque N Mundo I'!C38</f>
        <v>0</v>
      </c>
      <c r="D16" s="107">
        <f t="shared" si="0"/>
        <v>0</v>
      </c>
      <c r="E16" s="106">
        <f>'Pque N Mundo I'!D38</f>
        <v>0</v>
      </c>
      <c r="F16" s="107">
        <f t="shared" si="1"/>
        <v>0</v>
      </c>
      <c r="G16" s="106">
        <f>'Pque N Mundo I'!E38</f>
        <v>0</v>
      </c>
      <c r="H16" s="107">
        <f t="shared" si="2"/>
        <v>0</v>
      </c>
      <c r="I16" s="106">
        <f>'Pque N Mundo I'!F38</f>
        <v>0</v>
      </c>
      <c r="J16" s="107">
        <f t="shared" si="3"/>
        <v>0</v>
      </c>
      <c r="K16" s="106">
        <f>'Pque N Mundo I'!G38</f>
        <v>0</v>
      </c>
      <c r="L16" s="107">
        <f t="shared" si="4"/>
        <v>0</v>
      </c>
      <c r="M16" s="106">
        <f>'Pque N Mundo I'!H38</f>
        <v>0</v>
      </c>
      <c r="N16" s="107">
        <f t="shared" si="5"/>
        <v>0</v>
      </c>
      <c r="O16" s="253">
        <f t="shared" si="6"/>
        <v>0</v>
      </c>
      <c r="P16" s="118">
        <f t="shared" si="7"/>
        <v>0</v>
      </c>
      <c r="Q16" s="243">
        <f t="shared" si="8"/>
        <v>0</v>
      </c>
    </row>
    <row r="17" spans="1:17" ht="15.75" thickBot="1" x14ac:dyDescent="0.3">
      <c r="A17" s="110" t="s">
        <v>34</v>
      </c>
      <c r="B17" s="92">
        <f>'Pque N Mundo I'!B40</f>
        <v>2</v>
      </c>
      <c r="C17" s="111">
        <f>'Pque N Mundo I'!C40</f>
        <v>2</v>
      </c>
      <c r="D17" s="112">
        <f t="shared" si="0"/>
        <v>1</v>
      </c>
      <c r="E17" s="111">
        <f>'Pque N Mundo I'!D40</f>
        <v>0</v>
      </c>
      <c r="F17" s="112">
        <f t="shared" si="1"/>
        <v>0</v>
      </c>
      <c r="G17" s="111">
        <f>'Pque N Mundo I'!E40</f>
        <v>0</v>
      </c>
      <c r="H17" s="112">
        <f t="shared" si="2"/>
        <v>0</v>
      </c>
      <c r="I17" s="111">
        <f>'Pque N Mundo I'!F40</f>
        <v>0</v>
      </c>
      <c r="J17" s="112">
        <f t="shared" si="3"/>
        <v>0</v>
      </c>
      <c r="K17" s="111">
        <f>'Pque N Mundo I'!G40</f>
        <v>0</v>
      </c>
      <c r="L17" s="112">
        <f t="shared" si="4"/>
        <v>0</v>
      </c>
      <c r="M17" s="111">
        <f>'Pque N Mundo I'!H40</f>
        <v>0</v>
      </c>
      <c r="N17" s="112">
        <f t="shared" si="5"/>
        <v>0</v>
      </c>
      <c r="O17" s="254">
        <f t="shared" si="6"/>
        <v>0</v>
      </c>
      <c r="P17" s="122">
        <f t="shared" si="7"/>
        <v>0</v>
      </c>
      <c r="Q17" s="245">
        <f t="shared" si="8"/>
        <v>2</v>
      </c>
    </row>
    <row r="18" spans="1:17" ht="15.75" thickBot="1" x14ac:dyDescent="0.3">
      <c r="A18" s="6" t="s">
        <v>7</v>
      </c>
      <c r="B18" s="7">
        <f>SUM(B6:B17)</f>
        <v>57</v>
      </c>
      <c r="C18" s="8">
        <f>SUM(C6:C17)</f>
        <v>55.5</v>
      </c>
      <c r="D18" s="22">
        <f t="shared" si="0"/>
        <v>0.97368421052631582</v>
      </c>
      <c r="E18" s="8">
        <f>SUM(E6:E17)</f>
        <v>0</v>
      </c>
      <c r="F18" s="22">
        <f t="shared" si="1"/>
        <v>0</v>
      </c>
      <c r="G18" s="8">
        <f>SUM(G6:G17)</f>
        <v>0</v>
      </c>
      <c r="H18" s="22">
        <f t="shared" si="2"/>
        <v>0</v>
      </c>
      <c r="I18" s="8">
        <f>SUM(I6:I17)</f>
        <v>0</v>
      </c>
      <c r="J18" s="22">
        <f t="shared" si="3"/>
        <v>0</v>
      </c>
      <c r="K18" s="8">
        <f t="shared" ref="K18" si="9">SUM(K6:K17)</f>
        <v>0</v>
      </c>
      <c r="L18" s="22">
        <f t="shared" si="4"/>
        <v>0</v>
      </c>
      <c r="M18" s="8">
        <f t="shared" ref="M18" si="10">SUM(M6:M17)</f>
        <v>0</v>
      </c>
      <c r="N18" s="22">
        <f t="shared" si="5"/>
        <v>0</v>
      </c>
      <c r="O18" s="80">
        <f t="shared" si="6"/>
        <v>0</v>
      </c>
      <c r="P18" s="81">
        <f t="shared" si="7"/>
        <v>0</v>
      </c>
      <c r="Q18" s="8">
        <f t="shared" si="8"/>
        <v>55.5</v>
      </c>
    </row>
    <row r="20" spans="1:17" ht="15.75" x14ac:dyDescent="0.25">
      <c r="A20" s="1240" t="s">
        <v>47</v>
      </c>
      <c r="B20" s="1241"/>
      <c r="C20" s="1241"/>
      <c r="D20" s="1241"/>
      <c r="E20" s="1241"/>
      <c r="F20" s="1241"/>
      <c r="G20" s="1241"/>
      <c r="H20" s="1241"/>
      <c r="I20" s="1241"/>
      <c r="J20" s="1241"/>
      <c r="K20" s="1241"/>
      <c r="L20" s="1241"/>
      <c r="M20" s="1241"/>
      <c r="N20" s="1241"/>
      <c r="O20" s="1241"/>
      <c r="P20" s="1241"/>
      <c r="Q20" s="1241"/>
    </row>
    <row r="21" spans="1:17" ht="36.75" thickBot="1" x14ac:dyDescent="0.3">
      <c r="A21" s="85" t="s">
        <v>14</v>
      </c>
      <c r="B21" s="104" t="s">
        <v>165</v>
      </c>
      <c r="C21" s="221" t="s">
        <v>2</v>
      </c>
      <c r="D21" s="222" t="s">
        <v>1</v>
      </c>
      <c r="E21" s="221" t="s">
        <v>3</v>
      </c>
      <c r="F21" s="222" t="s">
        <v>1</v>
      </c>
      <c r="G21" s="221" t="s">
        <v>4</v>
      </c>
      <c r="H21" s="222" t="s">
        <v>1</v>
      </c>
      <c r="I21" s="221" t="s">
        <v>5</v>
      </c>
      <c r="J21" s="222" t="s">
        <v>1</v>
      </c>
      <c r="K21" s="223" t="s">
        <v>194</v>
      </c>
      <c r="L21" s="224" t="s">
        <v>1</v>
      </c>
      <c r="M21" s="223" t="s">
        <v>195</v>
      </c>
      <c r="N21" s="224" t="s">
        <v>1</v>
      </c>
      <c r="O21" s="251" t="s">
        <v>197</v>
      </c>
      <c r="P21" s="252" t="s">
        <v>196</v>
      </c>
      <c r="Q21" s="223" t="s">
        <v>6</v>
      </c>
    </row>
    <row r="22" spans="1:17" ht="15.75" thickTop="1" x14ac:dyDescent="0.25">
      <c r="A22" s="58" t="s">
        <v>16</v>
      </c>
      <c r="B22" s="248">
        <f>'Pque N Mundo II'!B25</f>
        <v>24</v>
      </c>
      <c r="C22" s="114">
        <f>'Pque N Mundo II'!C25</f>
        <v>25</v>
      </c>
      <c r="D22" s="61">
        <f t="shared" ref="D22:D34" si="11">C22/$B22</f>
        <v>1.0416666666666667</v>
      </c>
      <c r="E22" s="114">
        <f>'Pque N Mundo II'!D25</f>
        <v>0</v>
      </c>
      <c r="F22" s="61">
        <f t="shared" ref="F22:F34" si="12">E22/$B22</f>
        <v>0</v>
      </c>
      <c r="G22" s="114">
        <f>'Pque N Mundo II'!E25</f>
        <v>0</v>
      </c>
      <c r="H22" s="61">
        <f t="shared" ref="H22:H34" si="13">G22/$B22</f>
        <v>0</v>
      </c>
      <c r="I22" s="114">
        <f>'Pque N Mundo II'!F25</f>
        <v>0</v>
      </c>
      <c r="J22" s="61">
        <f t="shared" ref="J22:J34" si="14">I22/$B22</f>
        <v>0</v>
      </c>
      <c r="K22" s="114">
        <f>'Pque N Mundo II'!G25</f>
        <v>0</v>
      </c>
      <c r="L22" s="61">
        <f t="shared" ref="L22:L34" si="15">K22/$B22</f>
        <v>0</v>
      </c>
      <c r="M22" s="114">
        <f>'Pque N Mundo II'!H25</f>
        <v>0</v>
      </c>
      <c r="N22" s="61">
        <f t="shared" ref="N22:N34" si="16">M22/$B22</f>
        <v>0</v>
      </c>
      <c r="O22" s="255">
        <f t="shared" ref="O22:O34" si="17">SUM(I22,K22,M22)</f>
        <v>0</v>
      </c>
      <c r="P22" s="247">
        <f t="shared" ref="P22:P34" si="18">O22/($B22*3)</f>
        <v>0</v>
      </c>
      <c r="Q22" s="265">
        <f t="shared" ref="Q22:Q34" si="19">SUM(C22,E22,G22,I22,K22,M22)</f>
        <v>25</v>
      </c>
    </row>
    <row r="23" spans="1:17" x14ac:dyDescent="0.25">
      <c r="A23" s="88" t="s">
        <v>17</v>
      </c>
      <c r="B23" s="83">
        <f>'Pque N Mundo II'!B26</f>
        <v>4</v>
      </c>
      <c r="C23" s="106">
        <f>'Pque N Mundo II'!C26</f>
        <v>4</v>
      </c>
      <c r="D23" s="107">
        <f t="shared" si="11"/>
        <v>1</v>
      </c>
      <c r="E23" s="106">
        <f>'Pque N Mundo II'!D26</f>
        <v>0</v>
      </c>
      <c r="F23" s="107">
        <f t="shared" si="12"/>
        <v>0</v>
      </c>
      <c r="G23" s="106">
        <f>'Pque N Mundo II'!E26</f>
        <v>0</v>
      </c>
      <c r="H23" s="107">
        <f t="shared" si="13"/>
        <v>0</v>
      </c>
      <c r="I23" s="106">
        <f>'Pque N Mundo II'!F26</f>
        <v>0</v>
      </c>
      <c r="J23" s="107">
        <f t="shared" si="14"/>
        <v>0</v>
      </c>
      <c r="K23" s="106">
        <f>'Pque N Mundo II'!G26</f>
        <v>0</v>
      </c>
      <c r="L23" s="107">
        <f t="shared" si="15"/>
        <v>0</v>
      </c>
      <c r="M23" s="106">
        <f>'Pque N Mundo II'!H26</f>
        <v>0</v>
      </c>
      <c r="N23" s="107">
        <f t="shared" si="16"/>
        <v>0</v>
      </c>
      <c r="O23" s="253">
        <f t="shared" si="17"/>
        <v>0</v>
      </c>
      <c r="P23" s="118">
        <f t="shared" si="18"/>
        <v>0</v>
      </c>
      <c r="Q23" s="243">
        <f t="shared" si="19"/>
        <v>4</v>
      </c>
    </row>
    <row r="24" spans="1:17" x14ac:dyDescent="0.25">
      <c r="A24" s="88" t="s">
        <v>18</v>
      </c>
      <c r="B24" s="83">
        <f>'Pque N Mundo II'!B27</f>
        <v>4</v>
      </c>
      <c r="C24" s="106">
        <f>'Pque N Mundo II'!C27</f>
        <v>4</v>
      </c>
      <c r="D24" s="107">
        <f t="shared" si="11"/>
        <v>1</v>
      </c>
      <c r="E24" s="106">
        <f>'Pque N Mundo II'!D27</f>
        <v>0</v>
      </c>
      <c r="F24" s="107">
        <f t="shared" si="12"/>
        <v>0</v>
      </c>
      <c r="G24" s="106">
        <f>'Pque N Mundo II'!E27</f>
        <v>0</v>
      </c>
      <c r="H24" s="107">
        <f t="shared" si="13"/>
        <v>0</v>
      </c>
      <c r="I24" s="106">
        <f>'Pque N Mundo II'!F27</f>
        <v>0</v>
      </c>
      <c r="J24" s="107">
        <f t="shared" si="14"/>
        <v>0</v>
      </c>
      <c r="K24" s="106">
        <f>'Pque N Mundo II'!G27</f>
        <v>0</v>
      </c>
      <c r="L24" s="107">
        <f t="shared" si="15"/>
        <v>0</v>
      </c>
      <c r="M24" s="106">
        <f>'Pque N Mundo II'!H27</f>
        <v>0</v>
      </c>
      <c r="N24" s="107">
        <f t="shared" si="16"/>
        <v>0</v>
      </c>
      <c r="O24" s="253">
        <f t="shared" si="17"/>
        <v>0</v>
      </c>
      <c r="P24" s="118">
        <f t="shared" si="18"/>
        <v>0</v>
      </c>
      <c r="Q24" s="243">
        <f t="shared" si="19"/>
        <v>4</v>
      </c>
    </row>
    <row r="25" spans="1:17" x14ac:dyDescent="0.25">
      <c r="A25" s="88" t="s">
        <v>32</v>
      </c>
      <c r="B25" s="83">
        <f>'Pque N Mundo II'!B28</f>
        <v>2</v>
      </c>
      <c r="C25" s="106">
        <f>'Pque N Mundo II'!C28</f>
        <v>2</v>
      </c>
      <c r="D25" s="107">
        <f t="shared" si="11"/>
        <v>1</v>
      </c>
      <c r="E25" s="106">
        <f>'Pque N Mundo II'!D28</f>
        <v>0</v>
      </c>
      <c r="F25" s="107">
        <f t="shared" si="12"/>
        <v>0</v>
      </c>
      <c r="G25" s="106">
        <f>'Pque N Mundo II'!E28</f>
        <v>0</v>
      </c>
      <c r="H25" s="107">
        <f t="shared" si="13"/>
        <v>0</v>
      </c>
      <c r="I25" s="106">
        <f>'Pque N Mundo II'!F28</f>
        <v>0</v>
      </c>
      <c r="J25" s="107">
        <f t="shared" si="14"/>
        <v>0</v>
      </c>
      <c r="K25" s="106">
        <f>'Pque N Mundo II'!G28</f>
        <v>0</v>
      </c>
      <c r="L25" s="107">
        <f t="shared" si="15"/>
        <v>0</v>
      </c>
      <c r="M25" s="106">
        <f>'Pque N Mundo II'!H28</f>
        <v>0</v>
      </c>
      <c r="N25" s="107">
        <f t="shared" si="16"/>
        <v>0</v>
      </c>
      <c r="O25" s="253">
        <f t="shared" si="17"/>
        <v>0</v>
      </c>
      <c r="P25" s="118">
        <f t="shared" si="18"/>
        <v>0</v>
      </c>
      <c r="Q25" s="243">
        <f t="shared" si="19"/>
        <v>2</v>
      </c>
    </row>
    <row r="26" spans="1:17" x14ac:dyDescent="0.25">
      <c r="A26" s="88" t="s">
        <v>33</v>
      </c>
      <c r="B26" s="83">
        <f>'Pque N Mundo II'!B29</f>
        <v>2</v>
      </c>
      <c r="C26" s="106">
        <f>'Pque N Mundo II'!C29</f>
        <v>3</v>
      </c>
      <c r="D26" s="107">
        <f t="shared" si="11"/>
        <v>1.5</v>
      </c>
      <c r="E26" s="106">
        <f>'Pque N Mundo II'!D29</f>
        <v>0</v>
      </c>
      <c r="F26" s="107">
        <f t="shared" si="12"/>
        <v>0</v>
      </c>
      <c r="G26" s="106">
        <f>'Pque N Mundo II'!E29</f>
        <v>0</v>
      </c>
      <c r="H26" s="107">
        <f t="shared" si="13"/>
        <v>0</v>
      </c>
      <c r="I26" s="106">
        <f>'Pque N Mundo II'!F29</f>
        <v>0</v>
      </c>
      <c r="J26" s="107">
        <f t="shared" si="14"/>
        <v>0</v>
      </c>
      <c r="K26" s="106">
        <f>'Pque N Mundo II'!G29</f>
        <v>0</v>
      </c>
      <c r="L26" s="107">
        <f t="shared" si="15"/>
        <v>0</v>
      </c>
      <c r="M26" s="106">
        <f>'Pque N Mundo II'!H29</f>
        <v>0</v>
      </c>
      <c r="N26" s="107">
        <f t="shared" si="16"/>
        <v>0</v>
      </c>
      <c r="O26" s="253">
        <f t="shared" si="17"/>
        <v>0</v>
      </c>
      <c r="P26" s="118">
        <f t="shared" si="18"/>
        <v>0</v>
      </c>
      <c r="Q26" s="243">
        <f t="shared" si="19"/>
        <v>3</v>
      </c>
    </row>
    <row r="27" spans="1:17" x14ac:dyDescent="0.25">
      <c r="A27" s="88" t="s">
        <v>20</v>
      </c>
      <c r="B27" s="83">
        <f>'Pque N Mundo II'!B30</f>
        <v>2</v>
      </c>
      <c r="C27" s="106">
        <f>'Pque N Mundo II'!C30</f>
        <v>2</v>
      </c>
      <c r="D27" s="107">
        <f t="shared" si="11"/>
        <v>1</v>
      </c>
      <c r="E27" s="106">
        <f>'Pque N Mundo II'!D30</f>
        <v>0</v>
      </c>
      <c r="F27" s="107">
        <f t="shared" si="12"/>
        <v>0</v>
      </c>
      <c r="G27" s="106">
        <f>'Pque N Mundo II'!E30</f>
        <v>0</v>
      </c>
      <c r="H27" s="107">
        <f t="shared" si="13"/>
        <v>0</v>
      </c>
      <c r="I27" s="106">
        <f>'Pque N Mundo II'!F30</f>
        <v>0</v>
      </c>
      <c r="J27" s="107">
        <f t="shared" si="14"/>
        <v>0</v>
      </c>
      <c r="K27" s="106">
        <f>'Pque N Mundo II'!G30</f>
        <v>0</v>
      </c>
      <c r="L27" s="107">
        <f t="shared" si="15"/>
        <v>0</v>
      </c>
      <c r="M27" s="106">
        <f>'Pque N Mundo II'!H30</f>
        <v>0</v>
      </c>
      <c r="N27" s="107">
        <f t="shared" si="16"/>
        <v>0</v>
      </c>
      <c r="O27" s="253">
        <f t="shared" si="17"/>
        <v>0</v>
      </c>
      <c r="P27" s="118">
        <f t="shared" si="18"/>
        <v>0</v>
      </c>
      <c r="Q27" s="243">
        <f t="shared" si="19"/>
        <v>2</v>
      </c>
    </row>
    <row r="28" spans="1:17" x14ac:dyDescent="0.25">
      <c r="A28" s="88" t="s">
        <v>43</v>
      </c>
      <c r="B28" s="83">
        <f>'Pque N Mundo II'!B31</f>
        <v>2</v>
      </c>
      <c r="C28" s="106">
        <f>'Pque N Mundo II'!C31</f>
        <v>1.9</v>
      </c>
      <c r="D28" s="107">
        <f t="shared" si="11"/>
        <v>0.95</v>
      </c>
      <c r="E28" s="106">
        <f>'Pque N Mundo II'!D31</f>
        <v>0</v>
      </c>
      <c r="F28" s="107">
        <f t="shared" si="12"/>
        <v>0</v>
      </c>
      <c r="G28" s="106">
        <f>'Pque N Mundo II'!E31</f>
        <v>0</v>
      </c>
      <c r="H28" s="107">
        <f t="shared" si="13"/>
        <v>0</v>
      </c>
      <c r="I28" s="106">
        <f>'Pque N Mundo II'!F31</f>
        <v>0</v>
      </c>
      <c r="J28" s="107">
        <f t="shared" si="14"/>
        <v>0</v>
      </c>
      <c r="K28" s="106">
        <f>'Pque N Mundo II'!G31</f>
        <v>0</v>
      </c>
      <c r="L28" s="107">
        <f t="shared" si="15"/>
        <v>0</v>
      </c>
      <c r="M28" s="106">
        <f>'Pque N Mundo II'!H31</f>
        <v>0</v>
      </c>
      <c r="N28" s="107">
        <f t="shared" si="16"/>
        <v>0</v>
      </c>
      <c r="O28" s="253">
        <f t="shared" si="17"/>
        <v>0</v>
      </c>
      <c r="P28" s="118">
        <f t="shared" si="18"/>
        <v>0</v>
      </c>
      <c r="Q28" s="243">
        <f t="shared" si="19"/>
        <v>1.9</v>
      </c>
    </row>
    <row r="29" spans="1:17" x14ac:dyDescent="0.25">
      <c r="A29" s="88" t="s">
        <v>23</v>
      </c>
      <c r="B29" s="83">
        <f>'Pque N Mundo II'!B32</f>
        <v>2</v>
      </c>
      <c r="C29" s="106">
        <f>'Pque N Mundo II'!C32</f>
        <v>2</v>
      </c>
      <c r="D29" s="107">
        <f t="shared" si="11"/>
        <v>1</v>
      </c>
      <c r="E29" s="106">
        <f>'Pque N Mundo II'!D32</f>
        <v>0</v>
      </c>
      <c r="F29" s="107">
        <f t="shared" si="12"/>
        <v>0</v>
      </c>
      <c r="G29" s="106">
        <f>'Pque N Mundo II'!E32</f>
        <v>0</v>
      </c>
      <c r="H29" s="107">
        <f t="shared" si="13"/>
        <v>0</v>
      </c>
      <c r="I29" s="106">
        <f>'Pque N Mundo II'!F32</f>
        <v>0</v>
      </c>
      <c r="J29" s="107">
        <f t="shared" si="14"/>
        <v>0</v>
      </c>
      <c r="K29" s="106">
        <f>'Pque N Mundo II'!G32</f>
        <v>0</v>
      </c>
      <c r="L29" s="107">
        <f t="shared" si="15"/>
        <v>0</v>
      </c>
      <c r="M29" s="106">
        <f>'Pque N Mundo II'!H32</f>
        <v>0</v>
      </c>
      <c r="N29" s="107">
        <f t="shared" si="16"/>
        <v>0</v>
      </c>
      <c r="O29" s="253">
        <f t="shared" si="17"/>
        <v>0</v>
      </c>
      <c r="P29" s="118">
        <f t="shared" si="18"/>
        <v>0</v>
      </c>
      <c r="Q29" s="243">
        <f t="shared" si="19"/>
        <v>2</v>
      </c>
    </row>
    <row r="30" spans="1:17" x14ac:dyDescent="0.25">
      <c r="A30" s="88" t="s">
        <v>24</v>
      </c>
      <c r="B30" s="83">
        <f>'Pque N Mundo II'!B33</f>
        <v>2</v>
      </c>
      <c r="C30" s="106">
        <f>'Pque N Mundo II'!C33</f>
        <v>2</v>
      </c>
      <c r="D30" s="107">
        <f t="shared" si="11"/>
        <v>1</v>
      </c>
      <c r="E30" s="106">
        <f>'Pque N Mundo II'!D33</f>
        <v>0</v>
      </c>
      <c r="F30" s="107">
        <f t="shared" si="12"/>
        <v>0</v>
      </c>
      <c r="G30" s="106">
        <f>'Pque N Mundo II'!E33</f>
        <v>0</v>
      </c>
      <c r="H30" s="107">
        <f t="shared" si="13"/>
        <v>0</v>
      </c>
      <c r="I30" s="106">
        <f>'Pque N Mundo II'!F33</f>
        <v>0</v>
      </c>
      <c r="J30" s="107">
        <f t="shared" si="14"/>
        <v>0</v>
      </c>
      <c r="K30" s="106">
        <f>'Pque N Mundo II'!G33</f>
        <v>0</v>
      </c>
      <c r="L30" s="107">
        <f t="shared" si="15"/>
        <v>0</v>
      </c>
      <c r="M30" s="106">
        <f>'Pque N Mundo II'!H33</f>
        <v>0</v>
      </c>
      <c r="N30" s="107">
        <f t="shared" si="16"/>
        <v>0</v>
      </c>
      <c r="O30" s="253">
        <f t="shared" si="17"/>
        <v>0</v>
      </c>
      <c r="P30" s="118">
        <f t="shared" si="18"/>
        <v>0</v>
      </c>
      <c r="Q30" s="243">
        <f t="shared" si="19"/>
        <v>2</v>
      </c>
    </row>
    <row r="31" spans="1:17" x14ac:dyDescent="0.25">
      <c r="A31" s="88" t="s">
        <v>25</v>
      </c>
      <c r="B31" s="83">
        <f>'Pque N Mundo II'!B34</f>
        <v>3</v>
      </c>
      <c r="C31" s="106">
        <f>'Pque N Mundo II'!C34</f>
        <v>3.3330000000000002</v>
      </c>
      <c r="D31" s="107">
        <f t="shared" si="11"/>
        <v>1.111</v>
      </c>
      <c r="E31" s="106">
        <f>'Pque N Mundo II'!D34</f>
        <v>0</v>
      </c>
      <c r="F31" s="107">
        <f t="shared" si="12"/>
        <v>0</v>
      </c>
      <c r="G31" s="106">
        <f>'Pque N Mundo II'!E34</f>
        <v>0</v>
      </c>
      <c r="H31" s="107">
        <f t="shared" si="13"/>
        <v>0</v>
      </c>
      <c r="I31" s="106">
        <f>'Pque N Mundo II'!F34</f>
        <v>0</v>
      </c>
      <c r="J31" s="107">
        <f t="shared" si="14"/>
        <v>0</v>
      </c>
      <c r="K31" s="106">
        <f>'Pque N Mundo II'!G34</f>
        <v>0</v>
      </c>
      <c r="L31" s="107">
        <f t="shared" si="15"/>
        <v>0</v>
      </c>
      <c r="M31" s="106">
        <f>'Pque N Mundo II'!H34</f>
        <v>0</v>
      </c>
      <c r="N31" s="107">
        <f t="shared" si="16"/>
        <v>0</v>
      </c>
      <c r="O31" s="253">
        <f t="shared" si="17"/>
        <v>0</v>
      </c>
      <c r="P31" s="118">
        <f t="shared" si="18"/>
        <v>0</v>
      </c>
      <c r="Q31" s="243">
        <f t="shared" si="19"/>
        <v>3.3330000000000002</v>
      </c>
    </row>
    <row r="32" spans="1:17" x14ac:dyDescent="0.25">
      <c r="A32" s="88" t="s">
        <v>26</v>
      </c>
      <c r="B32" s="83">
        <f>'Pque N Mundo II'!B35</f>
        <v>1</v>
      </c>
      <c r="C32" s="106">
        <f>'Pque N Mundo II'!C35</f>
        <v>1</v>
      </c>
      <c r="D32" s="107">
        <f t="shared" si="11"/>
        <v>1</v>
      </c>
      <c r="E32" s="106">
        <f>'Pque N Mundo II'!D35</f>
        <v>0</v>
      </c>
      <c r="F32" s="107">
        <f t="shared" si="12"/>
        <v>0</v>
      </c>
      <c r="G32" s="106">
        <f>'Pque N Mundo II'!E35</f>
        <v>0</v>
      </c>
      <c r="H32" s="107">
        <f t="shared" si="13"/>
        <v>0</v>
      </c>
      <c r="I32" s="106">
        <f>'Pque N Mundo II'!F35</f>
        <v>0</v>
      </c>
      <c r="J32" s="107">
        <f t="shared" si="14"/>
        <v>0</v>
      </c>
      <c r="K32" s="106">
        <f>'Pque N Mundo II'!G35</f>
        <v>0</v>
      </c>
      <c r="L32" s="107">
        <f t="shared" si="15"/>
        <v>0</v>
      </c>
      <c r="M32" s="106">
        <f>'Pque N Mundo II'!H35</f>
        <v>0</v>
      </c>
      <c r="N32" s="107">
        <f t="shared" si="16"/>
        <v>0</v>
      </c>
      <c r="O32" s="253">
        <f t="shared" si="17"/>
        <v>0</v>
      </c>
      <c r="P32" s="118">
        <f t="shared" si="18"/>
        <v>0</v>
      </c>
      <c r="Q32" s="243">
        <f t="shared" si="19"/>
        <v>1</v>
      </c>
    </row>
    <row r="33" spans="1:17" ht="15.75" thickBot="1" x14ac:dyDescent="0.3">
      <c r="A33" s="63" t="s">
        <v>34</v>
      </c>
      <c r="B33" s="90">
        <f>'Pque N Mundo II'!B36</f>
        <v>1</v>
      </c>
      <c r="C33" s="115">
        <f>'Pque N Mundo II'!C36</f>
        <v>1</v>
      </c>
      <c r="D33" s="129">
        <f t="shared" si="11"/>
        <v>1</v>
      </c>
      <c r="E33" s="115">
        <f>'Pque N Mundo II'!D36</f>
        <v>0</v>
      </c>
      <c r="F33" s="129">
        <f t="shared" si="12"/>
        <v>0</v>
      </c>
      <c r="G33" s="115">
        <f>'Pque N Mundo II'!E36</f>
        <v>0</v>
      </c>
      <c r="H33" s="129">
        <f t="shared" si="13"/>
        <v>0</v>
      </c>
      <c r="I33" s="115">
        <f>'Pque N Mundo II'!F36</f>
        <v>0</v>
      </c>
      <c r="J33" s="129">
        <f t="shared" si="14"/>
        <v>0</v>
      </c>
      <c r="K33" s="115">
        <f>'Pque N Mundo II'!G36</f>
        <v>0</v>
      </c>
      <c r="L33" s="129">
        <f t="shared" si="15"/>
        <v>0</v>
      </c>
      <c r="M33" s="115">
        <f>'Pque N Mundo II'!H36</f>
        <v>0</v>
      </c>
      <c r="N33" s="129">
        <f t="shared" si="16"/>
        <v>0</v>
      </c>
      <c r="O33" s="261">
        <f t="shared" si="17"/>
        <v>0</v>
      </c>
      <c r="P33" s="177">
        <f t="shared" si="18"/>
        <v>0</v>
      </c>
      <c r="Q33" s="270">
        <f t="shared" si="19"/>
        <v>1</v>
      </c>
    </row>
    <row r="34" spans="1:17" ht="15.75" thickBot="1" x14ac:dyDescent="0.3">
      <c r="A34" s="347" t="s">
        <v>7</v>
      </c>
      <c r="B34" s="349">
        <f>SUM(B22:B33)</f>
        <v>49</v>
      </c>
      <c r="C34" s="351">
        <f>SUM(C22:C33)</f>
        <v>51.232999999999997</v>
      </c>
      <c r="D34" s="375">
        <f t="shared" si="11"/>
        <v>1.0455714285714286</v>
      </c>
      <c r="E34" s="351">
        <f>SUM(E22:E33)</f>
        <v>0</v>
      </c>
      <c r="F34" s="375">
        <f t="shared" si="12"/>
        <v>0</v>
      </c>
      <c r="G34" s="351">
        <f>SUM(G22:G33)</f>
        <v>0</v>
      </c>
      <c r="H34" s="375">
        <f t="shared" si="13"/>
        <v>0</v>
      </c>
      <c r="I34" s="351">
        <f>SUM(I22:I33)</f>
        <v>0</v>
      </c>
      <c r="J34" s="375">
        <f t="shared" si="14"/>
        <v>0</v>
      </c>
      <c r="K34" s="351">
        <f t="shared" ref="K34" si="20">SUM(K22:K33)</f>
        <v>0</v>
      </c>
      <c r="L34" s="375">
        <f t="shared" si="15"/>
        <v>0</v>
      </c>
      <c r="M34" s="351">
        <f t="shared" ref="M34" si="21">SUM(M22:M33)</f>
        <v>0</v>
      </c>
      <c r="N34" s="375">
        <f t="shared" si="16"/>
        <v>0</v>
      </c>
      <c r="O34" s="353">
        <f t="shared" si="17"/>
        <v>0</v>
      </c>
      <c r="P34" s="376">
        <f t="shared" si="18"/>
        <v>0</v>
      </c>
      <c r="Q34" s="351">
        <f t="shared" si="19"/>
        <v>51.232999999999997</v>
      </c>
    </row>
    <row r="36" spans="1:17" ht="15.75" x14ac:dyDescent="0.25">
      <c r="A36" s="1240" t="s">
        <v>268</v>
      </c>
      <c r="B36" s="1241"/>
      <c r="C36" s="1241"/>
      <c r="D36" s="1241"/>
      <c r="E36" s="1241"/>
      <c r="F36" s="1241"/>
      <c r="G36" s="1241"/>
      <c r="H36" s="1241"/>
      <c r="I36" s="1241"/>
      <c r="J36" s="1241"/>
      <c r="K36" s="1241"/>
      <c r="L36" s="1241"/>
      <c r="M36" s="1241"/>
      <c r="N36" s="1241"/>
      <c r="O36" s="1241"/>
      <c r="P36" s="1241"/>
      <c r="Q36" s="1241"/>
    </row>
    <row r="37" spans="1:17" ht="36.75" thickBot="1" x14ac:dyDescent="0.3">
      <c r="A37" s="14" t="s">
        <v>14</v>
      </c>
      <c r="B37" s="12" t="s">
        <v>15</v>
      </c>
      <c r="C37" s="221" t="s">
        <v>2</v>
      </c>
      <c r="D37" s="222" t="s">
        <v>1</v>
      </c>
      <c r="E37" s="221" t="s">
        <v>3</v>
      </c>
      <c r="F37" s="222" t="s">
        <v>1</v>
      </c>
      <c r="G37" s="221" t="s">
        <v>4</v>
      </c>
      <c r="H37" s="222" t="s">
        <v>1</v>
      </c>
      <c r="I37" s="221" t="s">
        <v>5</v>
      </c>
      <c r="J37" s="222" t="s">
        <v>1</v>
      </c>
      <c r="K37" s="223" t="s">
        <v>194</v>
      </c>
      <c r="L37" s="224" t="s">
        <v>1</v>
      </c>
      <c r="M37" s="223" t="s">
        <v>195</v>
      </c>
      <c r="N37" s="224" t="s">
        <v>1</v>
      </c>
      <c r="O37" s="251" t="s">
        <v>197</v>
      </c>
      <c r="P37" s="252" t="s">
        <v>196</v>
      </c>
      <c r="Q37" s="223" t="s">
        <v>6</v>
      </c>
    </row>
    <row r="38" spans="1:17" ht="15.75" thickTop="1" x14ac:dyDescent="0.25">
      <c r="A38" s="2" t="s">
        <v>35</v>
      </c>
      <c r="B38" s="5">
        <f>'Pque N Mundo II'!B42</f>
        <v>1</v>
      </c>
      <c r="C38" s="185">
        <f>'Pque N Mundo II'!C42</f>
        <v>1</v>
      </c>
      <c r="D38" s="54">
        <f t="shared" ref="D38:D45" si="22">C38/$B38</f>
        <v>1</v>
      </c>
      <c r="E38" s="106">
        <f>'Pque N Mundo II'!D42</f>
        <v>1</v>
      </c>
      <c r="F38" s="54">
        <f t="shared" ref="F38:F45" si="23">E38/$B38</f>
        <v>1</v>
      </c>
      <c r="G38" s="106">
        <f>'Pque N Mundo II'!E42</f>
        <v>1</v>
      </c>
      <c r="H38" s="54">
        <f t="shared" ref="H38:H44" si="24">G38/$B38</f>
        <v>1</v>
      </c>
      <c r="I38" s="185">
        <f>'Pque N Mundo II'!F42</f>
        <v>1</v>
      </c>
      <c r="J38" s="54">
        <f t="shared" ref="J38:J45" si="25">I38/$B38</f>
        <v>1</v>
      </c>
      <c r="K38" s="185">
        <f>'Pque N Mundo II'!G42</f>
        <v>1</v>
      </c>
      <c r="L38" s="54">
        <f t="shared" ref="L38:L45" si="26">K38/$B38</f>
        <v>1</v>
      </c>
      <c r="M38" s="185">
        <f>'Pque N Mundo II'!H42</f>
        <v>1</v>
      </c>
      <c r="N38" s="54">
        <f t="shared" ref="N38:N45" si="27">M38/$B38</f>
        <v>1</v>
      </c>
      <c r="O38" s="256">
        <f t="shared" ref="O38:O44" si="28">SUM(I38,K38,M38)</f>
        <v>3</v>
      </c>
      <c r="P38" s="186">
        <f t="shared" ref="P38:P44" si="29">O38/($B38*3)</f>
        <v>1</v>
      </c>
      <c r="Q38" s="266">
        <f t="shared" ref="Q38:Q44" si="30">SUM(C38,E38,G38,I38,K38,M38)</f>
        <v>6</v>
      </c>
    </row>
    <row r="39" spans="1:17" x14ac:dyDescent="0.25">
      <c r="A39" s="2" t="s">
        <v>36</v>
      </c>
      <c r="B39" s="5">
        <f>'Pque N Mundo II'!B43</f>
        <v>1</v>
      </c>
      <c r="C39" s="185">
        <f>'Pque N Mundo II'!C43</f>
        <v>1</v>
      </c>
      <c r="D39" s="54">
        <f t="shared" si="22"/>
        <v>1</v>
      </c>
      <c r="E39" s="106">
        <f>'Pque N Mundo II'!D43</f>
        <v>1.5</v>
      </c>
      <c r="F39" s="54">
        <f t="shared" si="23"/>
        <v>1.5</v>
      </c>
      <c r="G39" s="106">
        <f>'Pque N Mundo II'!E43</f>
        <v>1</v>
      </c>
      <c r="H39" s="54">
        <f t="shared" si="24"/>
        <v>1</v>
      </c>
      <c r="I39" s="185">
        <f>'Pque N Mundo II'!F43</f>
        <v>1</v>
      </c>
      <c r="J39" s="54">
        <f t="shared" si="25"/>
        <v>1</v>
      </c>
      <c r="K39" s="185">
        <f>'Pque N Mundo II'!G43</f>
        <v>1</v>
      </c>
      <c r="L39" s="54">
        <f t="shared" si="26"/>
        <v>1</v>
      </c>
      <c r="M39" s="185">
        <f>'Pque N Mundo II'!H43</f>
        <v>1</v>
      </c>
      <c r="N39" s="54">
        <f t="shared" si="27"/>
        <v>1</v>
      </c>
      <c r="O39" s="256">
        <f t="shared" si="28"/>
        <v>3</v>
      </c>
      <c r="P39" s="186">
        <f t="shared" si="29"/>
        <v>1</v>
      </c>
      <c r="Q39" s="266">
        <f t="shared" si="30"/>
        <v>6.5</v>
      </c>
    </row>
    <row r="40" spans="1:17" x14ac:dyDescent="0.25">
      <c r="A40" s="2" t="s">
        <v>37</v>
      </c>
      <c r="B40" s="5">
        <f>'Pque N Mundo II'!B44</f>
        <v>1</v>
      </c>
      <c r="C40" s="185">
        <f>'Pque N Mundo II'!C44</f>
        <v>1</v>
      </c>
      <c r="D40" s="54">
        <f t="shared" si="22"/>
        <v>1</v>
      </c>
      <c r="E40" s="106">
        <f>'Pque N Mundo II'!D44</f>
        <v>1</v>
      </c>
      <c r="F40" s="54">
        <f t="shared" si="23"/>
        <v>1</v>
      </c>
      <c r="G40" s="106">
        <f>'Pque N Mundo II'!E44</f>
        <v>1</v>
      </c>
      <c r="H40" s="54">
        <f t="shared" si="24"/>
        <v>1</v>
      </c>
      <c r="I40" s="185">
        <f>'Pque N Mundo II'!F44</f>
        <v>1</v>
      </c>
      <c r="J40" s="54">
        <f t="shared" si="25"/>
        <v>1</v>
      </c>
      <c r="K40" s="185">
        <f>'Pque N Mundo II'!G44</f>
        <v>1</v>
      </c>
      <c r="L40" s="54">
        <f t="shared" si="26"/>
        <v>1</v>
      </c>
      <c r="M40" s="185">
        <f>'Pque N Mundo II'!H44</f>
        <v>1</v>
      </c>
      <c r="N40" s="54">
        <f t="shared" si="27"/>
        <v>1</v>
      </c>
      <c r="O40" s="256">
        <f t="shared" si="28"/>
        <v>3</v>
      </c>
      <c r="P40" s="186">
        <f t="shared" si="29"/>
        <v>1</v>
      </c>
      <c r="Q40" s="266">
        <f t="shared" si="30"/>
        <v>6</v>
      </c>
    </row>
    <row r="41" spans="1:17" x14ac:dyDescent="0.25">
      <c r="A41" s="2" t="s">
        <v>39</v>
      </c>
      <c r="B41" s="5">
        <f>'Pque N Mundo II'!B45</f>
        <v>1</v>
      </c>
      <c r="C41" s="185">
        <f>'Pque N Mundo II'!C45</f>
        <v>1</v>
      </c>
      <c r="D41" s="54">
        <f t="shared" si="22"/>
        <v>1</v>
      </c>
      <c r="E41" s="106">
        <f>'Pque N Mundo II'!D45</f>
        <v>1</v>
      </c>
      <c r="F41" s="54">
        <f t="shared" si="23"/>
        <v>1</v>
      </c>
      <c r="G41" s="106">
        <f>'Pque N Mundo II'!E45</f>
        <v>1</v>
      </c>
      <c r="H41" s="54">
        <f t="shared" si="24"/>
        <v>1</v>
      </c>
      <c r="I41" s="185">
        <f>'Pque N Mundo II'!F45</f>
        <v>1</v>
      </c>
      <c r="J41" s="54">
        <f t="shared" si="25"/>
        <v>1</v>
      </c>
      <c r="K41" s="185">
        <f>'Pque N Mundo II'!G45</f>
        <v>1</v>
      </c>
      <c r="L41" s="54">
        <f t="shared" si="26"/>
        <v>1</v>
      </c>
      <c r="M41" s="185">
        <f>'Pque N Mundo II'!H45</f>
        <v>1</v>
      </c>
      <c r="N41" s="54">
        <f t="shared" si="27"/>
        <v>1</v>
      </c>
      <c r="O41" s="256">
        <f t="shared" si="28"/>
        <v>3</v>
      </c>
      <c r="P41" s="186">
        <f t="shared" si="29"/>
        <v>1</v>
      </c>
      <c r="Q41" s="266">
        <f t="shared" si="30"/>
        <v>6</v>
      </c>
    </row>
    <row r="42" spans="1:17" x14ac:dyDescent="0.25">
      <c r="A42" s="2" t="s">
        <v>44</v>
      </c>
      <c r="B42" s="5">
        <f>'Pque N Mundo II'!B46</f>
        <v>1</v>
      </c>
      <c r="C42" s="185">
        <f>'Pque N Mundo II'!C46</f>
        <v>1</v>
      </c>
      <c r="D42" s="54">
        <f t="shared" si="22"/>
        <v>1</v>
      </c>
      <c r="E42" s="106">
        <f>'Pque N Mundo II'!D46</f>
        <v>1</v>
      </c>
      <c r="F42" s="54">
        <f t="shared" si="23"/>
        <v>1</v>
      </c>
      <c r="G42" s="106">
        <f>'Pque N Mundo II'!E46</f>
        <v>1</v>
      </c>
      <c r="H42" s="54">
        <f>G42/$B42</f>
        <v>1</v>
      </c>
      <c r="I42" s="185">
        <f>'Pque N Mundo II'!F46</f>
        <v>1</v>
      </c>
      <c r="J42" s="54">
        <f t="shared" si="25"/>
        <v>1</v>
      </c>
      <c r="K42" s="185">
        <f>'Pque N Mundo II'!G46</f>
        <v>1</v>
      </c>
      <c r="L42" s="54">
        <f t="shared" si="26"/>
        <v>1</v>
      </c>
      <c r="M42" s="185">
        <f>'Pque N Mundo II'!H46</f>
        <v>1</v>
      </c>
      <c r="N42" s="54">
        <f t="shared" si="27"/>
        <v>1</v>
      </c>
      <c r="O42" s="256">
        <f t="shared" si="28"/>
        <v>3</v>
      </c>
      <c r="P42" s="186">
        <f t="shared" si="29"/>
        <v>1</v>
      </c>
      <c r="Q42" s="266">
        <f t="shared" si="30"/>
        <v>6</v>
      </c>
    </row>
    <row r="43" spans="1:17" x14ac:dyDescent="0.25">
      <c r="A43" s="2" t="s">
        <v>38</v>
      </c>
      <c r="B43" s="5">
        <f>'Pque N Mundo II'!B47</f>
        <v>2</v>
      </c>
      <c r="C43" s="185">
        <f>'Pque N Mundo II'!C47</f>
        <v>2</v>
      </c>
      <c r="D43" s="54">
        <f t="shared" si="22"/>
        <v>1</v>
      </c>
      <c r="E43" s="106">
        <f>'Pque N Mundo II'!D47</f>
        <v>2</v>
      </c>
      <c r="F43" s="54">
        <f t="shared" si="23"/>
        <v>1</v>
      </c>
      <c r="G43" s="106">
        <f>'Pque N Mundo II'!E47</f>
        <v>1</v>
      </c>
      <c r="H43" s="54">
        <f t="shared" si="24"/>
        <v>0.5</v>
      </c>
      <c r="I43" s="185">
        <f>'Pque N Mundo II'!F47</f>
        <v>1</v>
      </c>
      <c r="J43" s="54">
        <f t="shared" si="25"/>
        <v>0.5</v>
      </c>
      <c r="K43" s="185">
        <f>'Pque N Mundo II'!G47</f>
        <v>2</v>
      </c>
      <c r="L43" s="54">
        <f t="shared" si="26"/>
        <v>1</v>
      </c>
      <c r="M43" s="185">
        <f>'Pque N Mundo II'!H47</f>
        <v>2</v>
      </c>
      <c r="N43" s="54">
        <f t="shared" si="27"/>
        <v>1</v>
      </c>
      <c r="O43" s="256">
        <f t="shared" si="28"/>
        <v>5</v>
      </c>
      <c r="P43" s="186">
        <f t="shared" si="29"/>
        <v>0.83333333333333337</v>
      </c>
      <c r="Q43" s="266">
        <f t="shared" si="30"/>
        <v>10</v>
      </c>
    </row>
    <row r="44" spans="1:17" ht="15.75" thickBot="1" x14ac:dyDescent="0.3">
      <c r="A44" s="63" t="s">
        <v>40</v>
      </c>
      <c r="B44" s="64">
        <f>'Pque N Mundo II'!B48</f>
        <v>1</v>
      </c>
      <c r="C44" s="115">
        <f>'Pque N Mundo II'!C48</f>
        <v>1</v>
      </c>
      <c r="D44" s="129">
        <f t="shared" si="22"/>
        <v>1</v>
      </c>
      <c r="E44" s="115">
        <f>'Pque N Mundo II'!D48</f>
        <v>1</v>
      </c>
      <c r="F44" s="129">
        <f t="shared" si="23"/>
        <v>1</v>
      </c>
      <c r="G44" s="115">
        <f>'Pque N Mundo II'!E48</f>
        <v>1</v>
      </c>
      <c r="H44" s="129">
        <f t="shared" si="24"/>
        <v>1</v>
      </c>
      <c r="I44" s="115">
        <f>'Pque N Mundo II'!F48</f>
        <v>1</v>
      </c>
      <c r="J44" s="129">
        <f t="shared" si="25"/>
        <v>1</v>
      </c>
      <c r="K44" s="115">
        <f>'Pque N Mundo II'!G48</f>
        <v>1</v>
      </c>
      <c r="L44" s="129">
        <f t="shared" si="26"/>
        <v>1</v>
      </c>
      <c r="M44" s="115">
        <f>'Pque N Mundo II'!H48</f>
        <v>1</v>
      </c>
      <c r="N44" s="129">
        <f t="shared" si="27"/>
        <v>1</v>
      </c>
      <c r="O44" s="261">
        <f t="shared" si="28"/>
        <v>3</v>
      </c>
      <c r="P44" s="177">
        <f t="shared" si="29"/>
        <v>1</v>
      </c>
      <c r="Q44" s="270">
        <f t="shared" si="30"/>
        <v>6</v>
      </c>
    </row>
    <row r="45" spans="1:17" ht="15.75" thickBot="1" x14ac:dyDescent="0.3">
      <c r="A45" s="347" t="s">
        <v>7</v>
      </c>
      <c r="B45" s="349">
        <f>SUM(B38:B44)</f>
        <v>8</v>
      </c>
      <c r="C45" s="351">
        <f>SUM(C38:C44)</f>
        <v>8</v>
      </c>
      <c r="D45" s="375">
        <f t="shared" si="22"/>
        <v>1</v>
      </c>
      <c r="E45" s="351">
        <f>SUM(E38:E44)</f>
        <v>8.5</v>
      </c>
      <c r="F45" s="375">
        <f t="shared" si="23"/>
        <v>1.0625</v>
      </c>
      <c r="G45" s="351">
        <f>SUM(G38:G44)</f>
        <v>7</v>
      </c>
      <c r="H45" s="375">
        <f>G45/$B45</f>
        <v>0.875</v>
      </c>
      <c r="I45" s="351">
        <f>SUM(I38:I44)</f>
        <v>7</v>
      </c>
      <c r="J45" s="375">
        <f t="shared" si="25"/>
        <v>0.875</v>
      </c>
      <c r="K45" s="351">
        <f>SUM(K38:K44)</f>
        <v>8</v>
      </c>
      <c r="L45" s="375">
        <f t="shared" si="26"/>
        <v>1</v>
      </c>
      <c r="M45" s="351">
        <f>SUM(M38:M44)</f>
        <v>8</v>
      </c>
      <c r="N45" s="375">
        <f t="shared" si="27"/>
        <v>1</v>
      </c>
      <c r="O45" s="353">
        <f>SUM(O38:O44)</f>
        <v>23</v>
      </c>
      <c r="P45" s="376">
        <f t="shared" ref="P45" si="31">O45/$B45</f>
        <v>2.875</v>
      </c>
      <c r="Q45" s="351">
        <f>SUM(Q38:Q44)</f>
        <v>46.5</v>
      </c>
    </row>
    <row r="47" spans="1:17" ht="15.75" x14ac:dyDescent="0.25">
      <c r="A47" s="1240" t="s">
        <v>270</v>
      </c>
      <c r="B47" s="1241"/>
      <c r="C47" s="1241"/>
      <c r="D47" s="1241"/>
      <c r="E47" s="1241"/>
      <c r="F47" s="1241"/>
      <c r="G47" s="1241"/>
      <c r="H47" s="1241"/>
      <c r="I47" s="1241"/>
      <c r="J47" s="1241"/>
      <c r="K47" s="1241"/>
      <c r="L47" s="1241"/>
      <c r="M47" s="1241"/>
      <c r="N47" s="1241"/>
      <c r="O47" s="1241"/>
      <c r="P47" s="1241"/>
      <c r="Q47" s="1241"/>
    </row>
    <row r="48" spans="1:17" ht="36.75" thickBot="1" x14ac:dyDescent="0.3">
      <c r="A48" s="85" t="s">
        <v>14</v>
      </c>
      <c r="B48" s="104" t="s">
        <v>165</v>
      </c>
      <c r="C48" s="221" t="s">
        <v>2</v>
      </c>
      <c r="D48" s="222" t="s">
        <v>1</v>
      </c>
      <c r="E48" s="221" t="s">
        <v>3</v>
      </c>
      <c r="F48" s="222" t="s">
        <v>1</v>
      </c>
      <c r="G48" s="221" t="s">
        <v>4</v>
      </c>
      <c r="H48" s="222" t="s">
        <v>1</v>
      </c>
      <c r="I48" s="221" t="s">
        <v>5</v>
      </c>
      <c r="J48" s="222" t="s">
        <v>1</v>
      </c>
      <c r="K48" s="223" t="s">
        <v>194</v>
      </c>
      <c r="L48" s="224" t="s">
        <v>1</v>
      </c>
      <c r="M48" s="223" t="s">
        <v>195</v>
      </c>
      <c r="N48" s="224" t="s">
        <v>1</v>
      </c>
      <c r="O48" s="251" t="s">
        <v>197</v>
      </c>
      <c r="P48" s="252" t="s">
        <v>196</v>
      </c>
      <c r="Q48" s="223" t="s">
        <v>6</v>
      </c>
    </row>
    <row r="49" spans="1:17" ht="15.75" thickTop="1" x14ac:dyDescent="0.25">
      <c r="A49" s="88" t="s">
        <v>33</v>
      </c>
      <c r="B49" s="87">
        <f>'AMA_UBS J Brasil'!$B$27</f>
        <v>6</v>
      </c>
      <c r="C49" s="105">
        <f>'AMA_UBS J Brasil'!$C$27</f>
        <v>6</v>
      </c>
      <c r="D49" s="19">
        <f t="shared" ref="D49:D59" si="32">C49/$B49</f>
        <v>1</v>
      </c>
      <c r="E49" s="105">
        <f>'AMA_UBS J Brasil'!$D$27</f>
        <v>0</v>
      </c>
      <c r="F49" s="19">
        <f t="shared" ref="F49:F59" si="33">E49/$B49</f>
        <v>0</v>
      </c>
      <c r="G49" s="105">
        <f>'AMA_UBS J Brasil'!$E$27</f>
        <v>0</v>
      </c>
      <c r="H49" s="19">
        <f t="shared" ref="H49:H59" si="34">G49/$B49</f>
        <v>0</v>
      </c>
      <c r="I49" s="105">
        <f>'AMA_UBS J Brasil'!$F$27</f>
        <v>0</v>
      </c>
      <c r="J49" s="19">
        <f t="shared" ref="J49:J59" si="35">I49/$B49</f>
        <v>0</v>
      </c>
      <c r="K49" s="105">
        <f>'AMA_UBS J Brasil'!$G$27</f>
        <v>0</v>
      </c>
      <c r="L49" s="19">
        <f t="shared" ref="L49:L59" si="36">K49/$B49</f>
        <v>0</v>
      </c>
      <c r="M49" s="105">
        <f>'AMA_UBS J Brasil'!$H$27</f>
        <v>0</v>
      </c>
      <c r="N49" s="19">
        <f t="shared" ref="N49:N59" si="37">M49/$B49</f>
        <v>0</v>
      </c>
      <c r="O49" s="241">
        <f t="shared" ref="O49:O59" si="38">SUM(I49,K49,M49)</f>
        <v>0</v>
      </c>
      <c r="P49" s="116">
        <f t="shared" ref="P49:P59" si="39">O49/($B49*3)</f>
        <v>0</v>
      </c>
      <c r="Q49" s="244">
        <f t="shared" ref="Q49:Q59" si="40">SUM(C49,E49,G49,I49,K49,M49)</f>
        <v>6</v>
      </c>
    </row>
    <row r="50" spans="1:17" x14ac:dyDescent="0.25">
      <c r="A50" s="88" t="s">
        <v>20</v>
      </c>
      <c r="B50" s="89">
        <f>'AMA_UBS J Brasil'!$B$30</f>
        <v>6</v>
      </c>
      <c r="C50" s="109">
        <f>'AMA_UBS J Brasil'!$C$30</f>
        <v>7</v>
      </c>
      <c r="D50" s="117">
        <f t="shared" si="32"/>
        <v>1.1666666666666667</v>
      </c>
      <c r="E50" s="106">
        <f>'AMA_UBS J Brasil'!$D$30</f>
        <v>0</v>
      </c>
      <c r="F50" s="117">
        <f t="shared" si="33"/>
        <v>0</v>
      </c>
      <c r="G50" s="106">
        <f>'AMA_UBS J Brasil'!$E$30</f>
        <v>0</v>
      </c>
      <c r="H50" s="117">
        <f t="shared" si="34"/>
        <v>0</v>
      </c>
      <c r="I50" s="106">
        <f>'AMA_UBS J Brasil'!$F$30</f>
        <v>0</v>
      </c>
      <c r="J50" s="117">
        <f t="shared" si="35"/>
        <v>0</v>
      </c>
      <c r="K50" s="106">
        <f>'AMA_UBS J Brasil'!$G$30</f>
        <v>0</v>
      </c>
      <c r="L50" s="117">
        <f t="shared" si="36"/>
        <v>0</v>
      </c>
      <c r="M50" s="106">
        <f>'AMA_UBS J Brasil'!$H$30</f>
        <v>0</v>
      </c>
      <c r="N50" s="117">
        <f t="shared" si="37"/>
        <v>0</v>
      </c>
      <c r="O50" s="253">
        <f t="shared" si="38"/>
        <v>0</v>
      </c>
      <c r="P50" s="118">
        <f t="shared" si="39"/>
        <v>0</v>
      </c>
      <c r="Q50" s="243">
        <f t="shared" si="40"/>
        <v>7</v>
      </c>
    </row>
    <row r="51" spans="1:17" x14ac:dyDescent="0.25">
      <c r="A51" s="88" t="s">
        <v>43</v>
      </c>
      <c r="B51" s="89">
        <f>'AMA_UBS J Brasil'!B32</f>
        <v>6</v>
      </c>
      <c r="C51" s="109">
        <f>'AMA_UBS J Brasil'!C32</f>
        <v>3</v>
      </c>
      <c r="D51" s="117">
        <f t="shared" si="32"/>
        <v>0.5</v>
      </c>
      <c r="E51" s="106">
        <f>'AMA_UBS J Brasil'!D32</f>
        <v>0</v>
      </c>
      <c r="F51" s="117">
        <f t="shared" si="33"/>
        <v>0</v>
      </c>
      <c r="G51" s="106">
        <f>'AMA_UBS J Brasil'!E32</f>
        <v>0</v>
      </c>
      <c r="H51" s="117">
        <f t="shared" si="34"/>
        <v>0</v>
      </c>
      <c r="I51" s="106">
        <f>'AMA_UBS J Brasil'!F32</f>
        <v>0</v>
      </c>
      <c r="J51" s="117">
        <f t="shared" si="35"/>
        <v>0</v>
      </c>
      <c r="K51" s="106">
        <f>'AMA_UBS J Brasil'!G32</f>
        <v>0</v>
      </c>
      <c r="L51" s="117">
        <f t="shared" si="36"/>
        <v>0</v>
      </c>
      <c r="M51" s="106">
        <f>'AMA_UBS J Brasil'!H32</f>
        <v>0</v>
      </c>
      <c r="N51" s="117">
        <f t="shared" si="37"/>
        <v>0</v>
      </c>
      <c r="O51" s="253">
        <f t="shared" si="38"/>
        <v>0</v>
      </c>
      <c r="P51" s="118">
        <f t="shared" si="39"/>
        <v>0</v>
      </c>
      <c r="Q51" s="243">
        <f t="shared" si="40"/>
        <v>3</v>
      </c>
    </row>
    <row r="52" spans="1:17" x14ac:dyDescent="0.25">
      <c r="A52" s="88" t="s">
        <v>22</v>
      </c>
      <c r="B52" s="89">
        <f>'AMA_UBS J Brasil'!B33</f>
        <v>1</v>
      </c>
      <c r="C52" s="106">
        <f>'AMA_UBS J Brasil'!C33</f>
        <v>1</v>
      </c>
      <c r="D52" s="117">
        <f t="shared" si="32"/>
        <v>1</v>
      </c>
      <c r="E52" s="106">
        <f>'AMA_UBS J Brasil'!D33</f>
        <v>0</v>
      </c>
      <c r="F52" s="117">
        <f t="shared" si="33"/>
        <v>0</v>
      </c>
      <c r="G52" s="106">
        <f>'AMA_UBS J Brasil'!E33</f>
        <v>0</v>
      </c>
      <c r="H52" s="117">
        <f t="shared" si="34"/>
        <v>0</v>
      </c>
      <c r="I52" s="106">
        <f>'AMA_UBS J Brasil'!F33</f>
        <v>0</v>
      </c>
      <c r="J52" s="117">
        <f t="shared" si="35"/>
        <v>0</v>
      </c>
      <c r="K52" s="106">
        <f>'AMA_UBS J Brasil'!G33</f>
        <v>0</v>
      </c>
      <c r="L52" s="117">
        <f t="shared" si="36"/>
        <v>0</v>
      </c>
      <c r="M52" s="106">
        <f>'AMA_UBS J Brasil'!H33</f>
        <v>0</v>
      </c>
      <c r="N52" s="117">
        <f t="shared" si="37"/>
        <v>0</v>
      </c>
      <c r="O52" s="253">
        <f t="shared" si="38"/>
        <v>0</v>
      </c>
      <c r="P52" s="118">
        <f t="shared" si="39"/>
        <v>0</v>
      </c>
      <c r="Q52" s="243">
        <f t="shared" si="40"/>
        <v>1</v>
      </c>
    </row>
    <row r="53" spans="1:17" x14ac:dyDescent="0.25">
      <c r="A53" s="88" t="s">
        <v>23</v>
      </c>
      <c r="B53" s="89">
        <f>'AMA_UBS J Brasil'!B34</f>
        <v>4</v>
      </c>
      <c r="C53" s="106">
        <f>'AMA_UBS J Brasil'!C34</f>
        <v>3</v>
      </c>
      <c r="D53" s="117">
        <f t="shared" si="32"/>
        <v>0.75</v>
      </c>
      <c r="E53" s="106">
        <f>'AMA_UBS J Brasil'!D34</f>
        <v>0</v>
      </c>
      <c r="F53" s="117">
        <f t="shared" si="33"/>
        <v>0</v>
      </c>
      <c r="G53" s="106">
        <f>'AMA_UBS J Brasil'!E34</f>
        <v>0</v>
      </c>
      <c r="H53" s="117">
        <f t="shared" si="34"/>
        <v>0</v>
      </c>
      <c r="I53" s="106">
        <f>'AMA_UBS J Brasil'!F34</f>
        <v>0</v>
      </c>
      <c r="J53" s="117">
        <f t="shared" si="35"/>
        <v>0</v>
      </c>
      <c r="K53" s="106">
        <f>'AMA_UBS J Brasil'!G34</f>
        <v>0</v>
      </c>
      <c r="L53" s="117">
        <f t="shared" si="36"/>
        <v>0</v>
      </c>
      <c r="M53" s="106">
        <f>'AMA_UBS J Brasil'!H34</f>
        <v>0</v>
      </c>
      <c r="N53" s="117">
        <f t="shared" si="37"/>
        <v>0</v>
      </c>
      <c r="O53" s="253">
        <f t="shared" si="38"/>
        <v>0</v>
      </c>
      <c r="P53" s="118">
        <f t="shared" si="39"/>
        <v>0</v>
      </c>
      <c r="Q53" s="243">
        <f t="shared" si="40"/>
        <v>3</v>
      </c>
    </row>
    <row r="54" spans="1:17" x14ac:dyDescent="0.25">
      <c r="A54" s="88" t="s">
        <v>24</v>
      </c>
      <c r="B54" s="89">
        <f>'AMA_UBS J Brasil'!B35</f>
        <v>3</v>
      </c>
      <c r="C54" s="106">
        <f>'AMA_UBS J Brasil'!C35</f>
        <v>3</v>
      </c>
      <c r="D54" s="117">
        <f t="shared" si="32"/>
        <v>1</v>
      </c>
      <c r="E54" s="106">
        <f>'AMA_UBS J Brasil'!D35</f>
        <v>0</v>
      </c>
      <c r="F54" s="117">
        <f t="shared" si="33"/>
        <v>0</v>
      </c>
      <c r="G54" s="106">
        <f>'AMA_UBS J Brasil'!E35</f>
        <v>0</v>
      </c>
      <c r="H54" s="117">
        <f t="shared" si="34"/>
        <v>0</v>
      </c>
      <c r="I54" s="106">
        <f>'AMA_UBS J Brasil'!F35</f>
        <v>0</v>
      </c>
      <c r="J54" s="117">
        <f t="shared" si="35"/>
        <v>0</v>
      </c>
      <c r="K54" s="106">
        <f>'AMA_UBS J Brasil'!G35</f>
        <v>0</v>
      </c>
      <c r="L54" s="117">
        <f t="shared" si="36"/>
        <v>0</v>
      </c>
      <c r="M54" s="106">
        <f>'AMA_UBS J Brasil'!H35</f>
        <v>0</v>
      </c>
      <c r="N54" s="117">
        <f t="shared" si="37"/>
        <v>0</v>
      </c>
      <c r="O54" s="253">
        <f t="shared" si="38"/>
        <v>0</v>
      </c>
      <c r="P54" s="118">
        <f t="shared" si="39"/>
        <v>0</v>
      </c>
      <c r="Q54" s="243">
        <f t="shared" si="40"/>
        <v>3</v>
      </c>
    </row>
    <row r="55" spans="1:17" x14ac:dyDescent="0.25">
      <c r="A55" s="88" t="s">
        <v>25</v>
      </c>
      <c r="B55" s="89">
        <f>'AMA_UBS J Brasil'!B37</f>
        <v>5</v>
      </c>
      <c r="C55" s="106">
        <f>'AMA_UBS J Brasil'!C37</f>
        <v>5</v>
      </c>
      <c r="D55" s="117">
        <f t="shared" si="32"/>
        <v>1</v>
      </c>
      <c r="E55" s="106">
        <f>'AMA_UBS J Brasil'!D37</f>
        <v>0</v>
      </c>
      <c r="F55" s="117">
        <f t="shared" si="33"/>
        <v>0</v>
      </c>
      <c r="G55" s="106">
        <f>'AMA_UBS J Brasil'!E37</f>
        <v>0</v>
      </c>
      <c r="H55" s="117">
        <f t="shared" si="34"/>
        <v>0</v>
      </c>
      <c r="I55" s="106">
        <f>'AMA_UBS J Brasil'!F37</f>
        <v>0</v>
      </c>
      <c r="J55" s="117">
        <f t="shared" si="35"/>
        <v>0</v>
      </c>
      <c r="K55" s="106">
        <f>'AMA_UBS J Brasil'!G37</f>
        <v>0</v>
      </c>
      <c r="L55" s="117">
        <f t="shared" si="36"/>
        <v>0</v>
      </c>
      <c r="M55" s="106">
        <f>'AMA_UBS J Brasil'!H37</f>
        <v>0</v>
      </c>
      <c r="N55" s="117">
        <f t="shared" si="37"/>
        <v>0</v>
      </c>
      <c r="O55" s="253">
        <f t="shared" si="38"/>
        <v>0</v>
      </c>
      <c r="P55" s="118">
        <f t="shared" si="39"/>
        <v>0</v>
      </c>
      <c r="Q55" s="243">
        <f t="shared" si="40"/>
        <v>5</v>
      </c>
    </row>
    <row r="56" spans="1:17" x14ac:dyDescent="0.25">
      <c r="A56" s="70" t="s">
        <v>167</v>
      </c>
      <c r="B56" s="73">
        <v>8</v>
      </c>
      <c r="C56" s="106">
        <f>'AMA_UBS J Brasil'!C36</f>
        <v>8</v>
      </c>
      <c r="D56" s="117">
        <f>C56/$B56</f>
        <v>1</v>
      </c>
      <c r="E56" s="106">
        <f>'AMA_UBS J Brasil'!D36</f>
        <v>0</v>
      </c>
      <c r="F56" s="117">
        <f>E56/$B56</f>
        <v>0</v>
      </c>
      <c r="G56" s="106">
        <f>'AMA_UBS J Brasil'!E36</f>
        <v>0</v>
      </c>
      <c r="H56" s="117">
        <f>G56/$B56</f>
        <v>0</v>
      </c>
      <c r="I56" s="106">
        <f>'AMA_UBS J Brasil'!F36</f>
        <v>0</v>
      </c>
      <c r="J56" s="117">
        <f>I56/$B56</f>
        <v>0</v>
      </c>
      <c r="K56" s="106">
        <f>'AMA_UBS J Brasil'!G36</f>
        <v>0</v>
      </c>
      <c r="L56" s="117">
        <f>K56/$B56</f>
        <v>0</v>
      </c>
      <c r="M56" s="106">
        <f>'AMA_UBS J Brasil'!H36</f>
        <v>0</v>
      </c>
      <c r="N56" s="117">
        <f>M56/$B56</f>
        <v>0</v>
      </c>
      <c r="O56" s="253">
        <f t="shared" ref="O56" si="41">SUM(I56,K56,M56)</f>
        <v>0</v>
      </c>
      <c r="P56" s="118">
        <f>O56/($B56*3)</f>
        <v>0</v>
      </c>
      <c r="Q56" s="243">
        <f t="shared" ref="Q56" si="42">SUM(C56,E56,G56,I56,K56,M56)</f>
        <v>8</v>
      </c>
    </row>
    <row r="57" spans="1:17" hidden="1" x14ac:dyDescent="0.25">
      <c r="A57" s="75" t="s">
        <v>45</v>
      </c>
      <c r="B57" s="73">
        <f>'AMA_UBS J Brasil'!B38</f>
        <v>1</v>
      </c>
      <c r="C57" s="106">
        <f>'AMA_UBS J Brasil'!C38</f>
        <v>1</v>
      </c>
      <c r="D57" s="117">
        <f t="shared" si="32"/>
        <v>1</v>
      </c>
      <c r="E57" s="106">
        <f>'AMA_UBS J Brasil'!D38</f>
        <v>0</v>
      </c>
      <c r="F57" s="117">
        <f t="shared" si="33"/>
        <v>0</v>
      </c>
      <c r="G57" s="106">
        <f>'AMA_UBS J Brasil'!E38</f>
        <v>0</v>
      </c>
      <c r="H57" s="117">
        <f t="shared" si="34"/>
        <v>0</v>
      </c>
      <c r="I57" s="106">
        <f>'AMA_UBS J Brasil'!F38</f>
        <v>0</v>
      </c>
      <c r="J57" s="117">
        <f t="shared" si="35"/>
        <v>0</v>
      </c>
      <c r="K57" s="106">
        <f>'AMA_UBS J Brasil'!G38</f>
        <v>0</v>
      </c>
      <c r="L57" s="117">
        <f t="shared" si="36"/>
        <v>0</v>
      </c>
      <c r="M57" s="106">
        <f>'AMA_UBS J Brasil'!H38</f>
        <v>0</v>
      </c>
      <c r="N57" s="117">
        <f t="shared" si="37"/>
        <v>0</v>
      </c>
      <c r="O57" s="253">
        <f t="shared" si="38"/>
        <v>0</v>
      </c>
      <c r="P57" s="118">
        <f t="shared" si="39"/>
        <v>0</v>
      </c>
      <c r="Q57" s="243">
        <f t="shared" si="40"/>
        <v>1</v>
      </c>
    </row>
    <row r="58" spans="1:17" ht="15.75" thickBot="1" x14ac:dyDescent="0.3">
      <c r="A58" s="63" t="s">
        <v>34</v>
      </c>
      <c r="B58" s="90">
        <f>'AMA_UBS J Brasil'!$B$41</f>
        <v>3</v>
      </c>
      <c r="C58" s="115">
        <f>'AMA_UBS J Brasil'!$C$41</f>
        <v>3</v>
      </c>
      <c r="D58" s="66">
        <f t="shared" si="32"/>
        <v>1</v>
      </c>
      <c r="E58" s="115">
        <f>'AMA_UBS J Brasil'!$D$41</f>
        <v>0</v>
      </c>
      <c r="F58" s="66">
        <f t="shared" si="33"/>
        <v>0</v>
      </c>
      <c r="G58" s="115">
        <f>'AMA_UBS J Brasil'!$E$41</f>
        <v>0</v>
      </c>
      <c r="H58" s="66">
        <f t="shared" si="34"/>
        <v>0</v>
      </c>
      <c r="I58" s="115">
        <f>'AMA_UBS J Brasil'!$F$41</f>
        <v>0</v>
      </c>
      <c r="J58" s="66">
        <f t="shared" si="35"/>
        <v>0</v>
      </c>
      <c r="K58" s="115">
        <f>'AMA_UBS J Brasil'!$G$41</f>
        <v>0</v>
      </c>
      <c r="L58" s="66">
        <f t="shared" si="36"/>
        <v>0</v>
      </c>
      <c r="M58" s="115">
        <f>'AMA_UBS J Brasil'!$H$41</f>
        <v>0</v>
      </c>
      <c r="N58" s="66">
        <f t="shared" si="37"/>
        <v>0</v>
      </c>
      <c r="O58" s="261">
        <f t="shared" si="38"/>
        <v>0</v>
      </c>
      <c r="P58" s="177">
        <f t="shared" si="39"/>
        <v>0</v>
      </c>
      <c r="Q58" s="270">
        <f t="shared" si="40"/>
        <v>3</v>
      </c>
    </row>
    <row r="59" spans="1:17" ht="15.75" thickBot="1" x14ac:dyDescent="0.3">
      <c r="A59" s="347" t="s">
        <v>7</v>
      </c>
      <c r="B59" s="380">
        <f>SUM(B49:B58)</f>
        <v>43</v>
      </c>
      <c r="C59" s="351">
        <f>SUM(C49:C58)</f>
        <v>40</v>
      </c>
      <c r="D59" s="375">
        <f t="shared" si="32"/>
        <v>0.93023255813953487</v>
      </c>
      <c r="E59" s="351">
        <f>SUM(E49:E58)</f>
        <v>0</v>
      </c>
      <c r="F59" s="375">
        <f t="shared" si="33"/>
        <v>0</v>
      </c>
      <c r="G59" s="351">
        <f>SUM(G49:G58)</f>
        <v>0</v>
      </c>
      <c r="H59" s="375">
        <f t="shared" si="34"/>
        <v>0</v>
      </c>
      <c r="I59" s="351">
        <f>SUM(I49:I58)</f>
        <v>0</v>
      </c>
      <c r="J59" s="375">
        <f t="shared" si="35"/>
        <v>0</v>
      </c>
      <c r="K59" s="351">
        <f>SUM(K49:K58)</f>
        <v>0</v>
      </c>
      <c r="L59" s="375">
        <f t="shared" si="36"/>
        <v>0</v>
      </c>
      <c r="M59" s="351">
        <f>SUM(M49:M58)</f>
        <v>0</v>
      </c>
      <c r="N59" s="375">
        <f t="shared" si="37"/>
        <v>0</v>
      </c>
      <c r="O59" s="353">
        <f t="shared" si="38"/>
        <v>0</v>
      </c>
      <c r="P59" s="376">
        <f t="shared" si="39"/>
        <v>0</v>
      </c>
      <c r="Q59" s="351">
        <f t="shared" si="40"/>
        <v>40</v>
      </c>
    </row>
    <row r="61" spans="1:17" ht="15.75" x14ac:dyDescent="0.25">
      <c r="A61" s="1240" t="s">
        <v>272</v>
      </c>
      <c r="B61" s="1241"/>
      <c r="C61" s="1241"/>
      <c r="D61" s="1241"/>
      <c r="E61" s="1241"/>
      <c r="F61" s="1241"/>
      <c r="G61" s="1241"/>
      <c r="H61" s="1241"/>
      <c r="I61" s="1241"/>
      <c r="J61" s="1241"/>
      <c r="K61" s="1241"/>
      <c r="L61" s="1241"/>
      <c r="M61" s="1241"/>
      <c r="N61" s="1241"/>
      <c r="O61" s="1241"/>
      <c r="P61" s="1241"/>
      <c r="Q61" s="1241"/>
    </row>
    <row r="62" spans="1:17" ht="36.75" thickBot="1" x14ac:dyDescent="0.3">
      <c r="A62" s="85" t="s">
        <v>14</v>
      </c>
      <c r="B62" s="104" t="s">
        <v>165</v>
      </c>
      <c r="C62" s="221" t="s">
        <v>2</v>
      </c>
      <c r="D62" s="222" t="s">
        <v>1</v>
      </c>
      <c r="E62" s="221" t="s">
        <v>3</v>
      </c>
      <c r="F62" s="222" t="s">
        <v>1</v>
      </c>
      <c r="G62" s="221" t="s">
        <v>4</v>
      </c>
      <c r="H62" s="222" t="s">
        <v>1</v>
      </c>
      <c r="I62" s="221" t="s">
        <v>5</v>
      </c>
      <c r="J62" s="222" t="s">
        <v>1</v>
      </c>
      <c r="K62" s="223" t="s">
        <v>194</v>
      </c>
      <c r="L62" s="224" t="s">
        <v>1</v>
      </c>
      <c r="M62" s="223" t="s">
        <v>195</v>
      </c>
      <c r="N62" s="224" t="s">
        <v>1</v>
      </c>
      <c r="O62" s="251" t="s">
        <v>197</v>
      </c>
      <c r="P62" s="252" t="s">
        <v>196</v>
      </c>
      <c r="Q62" s="223" t="s">
        <v>6</v>
      </c>
    </row>
    <row r="63" spans="1:17" ht="15.75" thickTop="1" x14ac:dyDescent="0.25">
      <c r="A63" s="88" t="s">
        <v>20</v>
      </c>
      <c r="B63" s="89">
        <f>'AMA_UBS V Guilherme'!$B$23</f>
        <v>8</v>
      </c>
      <c r="C63" s="106">
        <f>'AMA_UBS V Guilherme'!$C$23</f>
        <v>2</v>
      </c>
      <c r="D63" s="117">
        <f t="shared" ref="D63:D72" si="43">C63/$B63</f>
        <v>0.25</v>
      </c>
      <c r="E63" s="106">
        <f>'AMA_UBS V Guilherme'!$D$23</f>
        <v>0</v>
      </c>
      <c r="F63" s="117">
        <f t="shared" ref="F63:F72" si="44">E63/$B63</f>
        <v>0</v>
      </c>
      <c r="G63" s="106">
        <f>'AMA_UBS V Guilherme'!$E$23</f>
        <v>0</v>
      </c>
      <c r="H63" s="117">
        <f t="shared" ref="H63:H72" si="45">G63/$B63</f>
        <v>0</v>
      </c>
      <c r="I63" s="106">
        <f>'AMA_UBS V Guilherme'!$F$23</f>
        <v>0</v>
      </c>
      <c r="J63" s="117">
        <f t="shared" ref="J63:J72" si="46">I63/$B63</f>
        <v>0</v>
      </c>
      <c r="K63" s="106">
        <f>'AMA_UBS V Guilherme'!$G$23</f>
        <v>0</v>
      </c>
      <c r="L63" s="117">
        <f t="shared" ref="L63:L72" si="47">K63/$B63</f>
        <v>0</v>
      </c>
      <c r="M63" s="106">
        <f>'AMA_UBS V Guilherme'!$H$23</f>
        <v>0</v>
      </c>
      <c r="N63" s="117">
        <f t="shared" ref="N63:N72" si="48">M63/$B63</f>
        <v>0</v>
      </c>
      <c r="O63" s="253">
        <f t="shared" ref="O63:O72" si="49">SUM(I63,K63,M63)</f>
        <v>0</v>
      </c>
      <c r="P63" s="118">
        <f t="shared" ref="P63:P72" si="50">O63/($B63*3)</f>
        <v>0</v>
      </c>
      <c r="Q63" s="243">
        <f t="shared" ref="Q63:Q72" si="51">SUM(C63,E63,G63,I63,K63,M63)</f>
        <v>2</v>
      </c>
    </row>
    <row r="64" spans="1:17" x14ac:dyDescent="0.25">
      <c r="A64" s="88" t="s">
        <v>43</v>
      </c>
      <c r="B64" s="89">
        <f>'AMA_UBS V Guilherme'!B25</f>
        <v>3</v>
      </c>
      <c r="C64" s="109">
        <f>'AMA_UBS V Guilherme'!C25</f>
        <v>2</v>
      </c>
      <c r="D64" s="117">
        <f t="shared" si="43"/>
        <v>0.66666666666666663</v>
      </c>
      <c r="E64" s="106">
        <f>'AMA_UBS V Guilherme'!D25</f>
        <v>0</v>
      </c>
      <c r="F64" s="117">
        <f t="shared" si="44"/>
        <v>0</v>
      </c>
      <c r="G64" s="106">
        <f>'AMA_UBS V Guilherme'!E25</f>
        <v>0</v>
      </c>
      <c r="H64" s="117">
        <f t="shared" si="45"/>
        <v>0</v>
      </c>
      <c r="I64" s="106">
        <f>'AMA_UBS V Guilherme'!F25</f>
        <v>0</v>
      </c>
      <c r="J64" s="117">
        <f t="shared" si="46"/>
        <v>0</v>
      </c>
      <c r="K64" s="106">
        <f>'AMA_UBS V Guilherme'!G25</f>
        <v>0</v>
      </c>
      <c r="L64" s="117">
        <f t="shared" si="47"/>
        <v>0</v>
      </c>
      <c r="M64" s="106">
        <f>'AMA_UBS V Guilherme'!H25</f>
        <v>0</v>
      </c>
      <c r="N64" s="117">
        <f t="shared" si="48"/>
        <v>0</v>
      </c>
      <c r="O64" s="253">
        <f t="shared" si="49"/>
        <v>0</v>
      </c>
      <c r="P64" s="118">
        <f t="shared" si="50"/>
        <v>0</v>
      </c>
      <c r="Q64" s="243">
        <f t="shared" si="51"/>
        <v>2</v>
      </c>
    </row>
    <row r="65" spans="1:17" x14ac:dyDescent="0.25">
      <c r="A65" s="88" t="s">
        <v>22</v>
      </c>
      <c r="B65" s="89">
        <f>'AMA_UBS V Guilherme'!B26</f>
        <v>1</v>
      </c>
      <c r="C65" s="106">
        <f>'AMA_UBS V Guilherme'!C26</f>
        <v>2.8</v>
      </c>
      <c r="D65" s="117">
        <f t="shared" si="43"/>
        <v>2.8</v>
      </c>
      <c r="E65" s="106">
        <f>'AMA_UBS V Guilherme'!D26</f>
        <v>0</v>
      </c>
      <c r="F65" s="117">
        <f t="shared" si="44"/>
        <v>0</v>
      </c>
      <c r="G65" s="106">
        <f>'AMA_UBS V Guilherme'!E26</f>
        <v>0</v>
      </c>
      <c r="H65" s="117">
        <f t="shared" si="45"/>
        <v>0</v>
      </c>
      <c r="I65" s="106">
        <f>'AMA_UBS V Guilherme'!F26</f>
        <v>0</v>
      </c>
      <c r="J65" s="117">
        <f t="shared" si="46"/>
        <v>0</v>
      </c>
      <c r="K65" s="106">
        <f>'AMA_UBS V Guilherme'!G26</f>
        <v>0</v>
      </c>
      <c r="L65" s="117">
        <f t="shared" si="47"/>
        <v>0</v>
      </c>
      <c r="M65" s="106">
        <f>'AMA_UBS V Guilherme'!H26</f>
        <v>0</v>
      </c>
      <c r="N65" s="117">
        <f t="shared" si="48"/>
        <v>0</v>
      </c>
      <c r="O65" s="253">
        <f t="shared" si="49"/>
        <v>0</v>
      </c>
      <c r="P65" s="118">
        <f t="shared" si="50"/>
        <v>0</v>
      </c>
      <c r="Q65" s="243">
        <f t="shared" si="51"/>
        <v>2.8</v>
      </c>
    </row>
    <row r="66" spans="1:17" x14ac:dyDescent="0.25">
      <c r="A66" s="88" t="s">
        <v>23</v>
      </c>
      <c r="B66" s="89">
        <f>'AMA_UBS V Guilherme'!B27</f>
        <v>5</v>
      </c>
      <c r="C66" s="106">
        <f>'AMA_UBS V Guilherme'!C27</f>
        <v>2.7</v>
      </c>
      <c r="D66" s="117">
        <f t="shared" si="43"/>
        <v>0.54</v>
      </c>
      <c r="E66" s="109">
        <f>'AMA_UBS V Guilherme'!D27</f>
        <v>0</v>
      </c>
      <c r="F66" s="117">
        <f t="shared" si="44"/>
        <v>0</v>
      </c>
      <c r="G66" s="109">
        <f>'AMA_UBS V Guilherme'!E27</f>
        <v>0</v>
      </c>
      <c r="H66" s="117">
        <f t="shared" si="45"/>
        <v>0</v>
      </c>
      <c r="I66" s="106">
        <f>'AMA_UBS V Guilherme'!F27</f>
        <v>0</v>
      </c>
      <c r="J66" s="117">
        <f t="shared" si="46"/>
        <v>0</v>
      </c>
      <c r="K66" s="106">
        <f>'AMA_UBS V Guilherme'!G27</f>
        <v>0</v>
      </c>
      <c r="L66" s="117">
        <f t="shared" si="47"/>
        <v>0</v>
      </c>
      <c r="M66" s="106">
        <f>'AMA_UBS V Guilherme'!H27</f>
        <v>0</v>
      </c>
      <c r="N66" s="117">
        <f t="shared" si="48"/>
        <v>0</v>
      </c>
      <c r="O66" s="253">
        <f t="shared" si="49"/>
        <v>0</v>
      </c>
      <c r="P66" s="118">
        <f t="shared" si="50"/>
        <v>0</v>
      </c>
      <c r="Q66" s="243">
        <f t="shared" si="51"/>
        <v>2.7</v>
      </c>
    </row>
    <row r="67" spans="1:17" x14ac:dyDescent="0.25">
      <c r="A67" s="88" t="s">
        <v>24</v>
      </c>
      <c r="B67" s="89">
        <f>'AMA_UBS V Guilherme'!B32</f>
        <v>3</v>
      </c>
      <c r="C67" s="106">
        <f>'AMA_UBS V Guilherme'!C32</f>
        <v>3</v>
      </c>
      <c r="D67" s="117">
        <f t="shared" si="43"/>
        <v>1</v>
      </c>
      <c r="E67" s="106">
        <f>'AMA_UBS V Guilherme'!D32</f>
        <v>0</v>
      </c>
      <c r="F67" s="117">
        <f t="shared" si="44"/>
        <v>0</v>
      </c>
      <c r="G67" s="106">
        <f>'AMA_UBS V Guilherme'!E32</f>
        <v>0</v>
      </c>
      <c r="H67" s="117">
        <f t="shared" si="45"/>
        <v>0</v>
      </c>
      <c r="I67" s="106">
        <f>'AMA_UBS V Guilherme'!F32</f>
        <v>0</v>
      </c>
      <c r="J67" s="117">
        <f t="shared" si="46"/>
        <v>0</v>
      </c>
      <c r="K67" s="106">
        <f>'AMA_UBS V Guilherme'!G32</f>
        <v>0</v>
      </c>
      <c r="L67" s="117">
        <f t="shared" si="47"/>
        <v>0</v>
      </c>
      <c r="M67" s="106">
        <f>'AMA_UBS V Guilherme'!H32</f>
        <v>0</v>
      </c>
      <c r="N67" s="117">
        <f t="shared" si="48"/>
        <v>0</v>
      </c>
      <c r="O67" s="253">
        <f t="shared" si="49"/>
        <v>0</v>
      </c>
      <c r="P67" s="118">
        <f t="shared" si="50"/>
        <v>0</v>
      </c>
      <c r="Q67" s="243">
        <f t="shared" si="51"/>
        <v>3</v>
      </c>
    </row>
    <row r="68" spans="1:17" x14ac:dyDescent="0.25">
      <c r="A68" s="88" t="s">
        <v>25</v>
      </c>
      <c r="B68" s="89">
        <f>'AMA_UBS V Guilherme'!B33</f>
        <v>5</v>
      </c>
      <c r="C68" s="106">
        <f>'AMA_UBS V Guilherme'!C33</f>
        <v>1</v>
      </c>
      <c r="D68" s="117">
        <f t="shared" si="43"/>
        <v>0.2</v>
      </c>
      <c r="E68" s="106">
        <f>'AMA_UBS V Guilherme'!D33</f>
        <v>0</v>
      </c>
      <c r="F68" s="117">
        <f t="shared" si="44"/>
        <v>0</v>
      </c>
      <c r="G68" s="106">
        <f>'AMA_UBS V Guilherme'!E33</f>
        <v>0</v>
      </c>
      <c r="H68" s="117">
        <f t="shared" si="45"/>
        <v>0</v>
      </c>
      <c r="I68" s="106">
        <f>'AMA_UBS V Guilherme'!F33</f>
        <v>0</v>
      </c>
      <c r="J68" s="117">
        <f t="shared" si="46"/>
        <v>0</v>
      </c>
      <c r="K68" s="106">
        <f>'AMA_UBS V Guilherme'!G33</f>
        <v>0</v>
      </c>
      <c r="L68" s="117">
        <f t="shared" si="47"/>
        <v>0</v>
      </c>
      <c r="M68" s="106">
        <f>'AMA_UBS V Guilherme'!H33</f>
        <v>0</v>
      </c>
      <c r="N68" s="117">
        <f t="shared" si="48"/>
        <v>0</v>
      </c>
      <c r="O68" s="253">
        <f t="shared" si="49"/>
        <v>0</v>
      </c>
      <c r="P68" s="118">
        <f t="shared" si="50"/>
        <v>0</v>
      </c>
      <c r="Q68" s="243">
        <f t="shared" si="51"/>
        <v>1</v>
      </c>
    </row>
    <row r="69" spans="1:17" x14ac:dyDescent="0.25">
      <c r="A69" s="70" t="s">
        <v>167</v>
      </c>
      <c r="B69" s="73">
        <v>3</v>
      </c>
      <c r="C69" s="106">
        <f>'AMA_UBS V Guilherme'!C34</f>
        <v>7</v>
      </c>
      <c r="D69" s="20">
        <f t="shared" si="43"/>
        <v>2.3333333333333335</v>
      </c>
      <c r="E69" s="106">
        <f>'AMA_UBS V Guilherme'!D34</f>
        <v>0</v>
      </c>
      <c r="F69" s="20">
        <f t="shared" si="44"/>
        <v>0</v>
      </c>
      <c r="G69" s="106">
        <f>'AMA_UBS V Guilherme'!E34</f>
        <v>0</v>
      </c>
      <c r="H69" s="20">
        <f t="shared" si="45"/>
        <v>0</v>
      </c>
      <c r="I69" s="106">
        <f>'AMA_UBS V Guilherme'!F34</f>
        <v>0</v>
      </c>
      <c r="J69" s="20">
        <f t="shared" si="46"/>
        <v>0</v>
      </c>
      <c r="K69" s="106">
        <f>'AMA_UBS V Guilherme'!G34</f>
        <v>0</v>
      </c>
      <c r="L69" s="20">
        <f t="shared" si="47"/>
        <v>0</v>
      </c>
      <c r="M69" s="106">
        <f>'AMA_UBS V Guilherme'!H34</f>
        <v>0</v>
      </c>
      <c r="N69" s="20">
        <f t="shared" si="48"/>
        <v>0</v>
      </c>
      <c r="O69" s="78">
        <f t="shared" si="49"/>
        <v>0</v>
      </c>
      <c r="P69" s="186">
        <f t="shared" si="50"/>
        <v>0</v>
      </c>
      <c r="Q69" s="185">
        <f t="shared" si="51"/>
        <v>7</v>
      </c>
    </row>
    <row r="70" spans="1:17" x14ac:dyDescent="0.25">
      <c r="A70" s="75" t="s">
        <v>45</v>
      </c>
      <c r="B70" s="73">
        <v>1</v>
      </c>
      <c r="C70" s="106">
        <f>'AMA_UBS V Guilherme'!C35</f>
        <v>2</v>
      </c>
      <c r="D70" s="20">
        <f t="shared" si="43"/>
        <v>2</v>
      </c>
      <c r="E70" s="106">
        <f>'AMA_UBS V Guilherme'!D35</f>
        <v>0</v>
      </c>
      <c r="F70" s="20">
        <f t="shared" si="44"/>
        <v>0</v>
      </c>
      <c r="G70" s="106">
        <f>'AMA_UBS V Guilherme'!E35</f>
        <v>0</v>
      </c>
      <c r="H70" s="20">
        <f t="shared" si="45"/>
        <v>0</v>
      </c>
      <c r="I70" s="106">
        <f>'AMA_UBS V Guilherme'!F35</f>
        <v>0</v>
      </c>
      <c r="J70" s="20">
        <f t="shared" si="46"/>
        <v>0</v>
      </c>
      <c r="K70" s="106">
        <f>'AMA_UBS V Guilherme'!G35</f>
        <v>0</v>
      </c>
      <c r="L70" s="20">
        <f t="shared" si="47"/>
        <v>0</v>
      </c>
      <c r="M70" s="106">
        <f>'AMA_UBS V Guilherme'!H35</f>
        <v>0</v>
      </c>
      <c r="N70" s="20">
        <f t="shared" si="48"/>
        <v>0</v>
      </c>
      <c r="O70" s="78">
        <f t="shared" si="49"/>
        <v>0</v>
      </c>
      <c r="P70" s="186">
        <f t="shared" si="50"/>
        <v>0</v>
      </c>
      <c r="Q70" s="185">
        <f t="shared" si="51"/>
        <v>2</v>
      </c>
    </row>
    <row r="71" spans="1:17" ht="15.75" thickBot="1" x14ac:dyDescent="0.3">
      <c r="A71" s="63" t="s">
        <v>34</v>
      </c>
      <c r="B71" s="90">
        <f>'AMA_UBS V Guilherme'!$B$36</f>
        <v>2</v>
      </c>
      <c r="C71" s="115">
        <f>'AMA_UBS V Guilherme'!$C$36</f>
        <v>2</v>
      </c>
      <c r="D71" s="66">
        <f t="shared" si="43"/>
        <v>1</v>
      </c>
      <c r="E71" s="115">
        <f>'AMA_UBS V Guilherme'!$D$36</f>
        <v>0</v>
      </c>
      <c r="F71" s="66">
        <f t="shared" si="44"/>
        <v>0</v>
      </c>
      <c r="G71" s="115">
        <f>'AMA_UBS V Guilherme'!$E$36</f>
        <v>0</v>
      </c>
      <c r="H71" s="66">
        <f t="shared" si="45"/>
        <v>0</v>
      </c>
      <c r="I71" s="115">
        <f>'AMA_UBS V Guilherme'!$F$36</f>
        <v>0</v>
      </c>
      <c r="J71" s="66">
        <f t="shared" si="46"/>
        <v>0</v>
      </c>
      <c r="K71" s="115">
        <f>'AMA_UBS V Guilherme'!$G$36</f>
        <v>0</v>
      </c>
      <c r="L71" s="66">
        <f t="shared" si="47"/>
        <v>0</v>
      </c>
      <c r="M71" s="115">
        <f>'AMA_UBS V Guilherme'!$H$36</f>
        <v>0</v>
      </c>
      <c r="N71" s="66">
        <f t="shared" si="48"/>
        <v>0</v>
      </c>
      <c r="O71" s="261">
        <f t="shared" si="49"/>
        <v>0</v>
      </c>
      <c r="P71" s="177">
        <f t="shared" si="50"/>
        <v>0</v>
      </c>
      <c r="Q71" s="270">
        <f t="shared" si="51"/>
        <v>2</v>
      </c>
    </row>
    <row r="72" spans="1:17" ht="15.75" thickBot="1" x14ac:dyDescent="0.3">
      <c r="A72" s="347" t="s">
        <v>7</v>
      </c>
      <c r="B72" s="349">
        <f>SUM(B63:B71)</f>
        <v>31</v>
      </c>
      <c r="C72" s="351">
        <f>SUM(C63:C71)</f>
        <v>24.5</v>
      </c>
      <c r="D72" s="375">
        <f t="shared" si="43"/>
        <v>0.79032258064516125</v>
      </c>
      <c r="E72" s="351">
        <f>SUM(E63:E71)</f>
        <v>0</v>
      </c>
      <c r="F72" s="375">
        <f t="shared" si="44"/>
        <v>0</v>
      </c>
      <c r="G72" s="351">
        <f>SUM(G63:G71)</f>
        <v>0</v>
      </c>
      <c r="H72" s="375">
        <f t="shared" si="45"/>
        <v>0</v>
      </c>
      <c r="I72" s="351">
        <f>SUM(I63:I71)</f>
        <v>0</v>
      </c>
      <c r="J72" s="375">
        <f t="shared" si="46"/>
        <v>0</v>
      </c>
      <c r="K72" s="351">
        <f t="shared" ref="K72" si="52">SUM(K63:K71)</f>
        <v>0</v>
      </c>
      <c r="L72" s="375">
        <f t="shared" si="47"/>
        <v>0</v>
      </c>
      <c r="M72" s="351">
        <f t="shared" ref="M72" si="53">SUM(M63:M71)</f>
        <v>0</v>
      </c>
      <c r="N72" s="375">
        <f t="shared" si="48"/>
        <v>0</v>
      </c>
      <c r="O72" s="353">
        <f t="shared" si="49"/>
        <v>0</v>
      </c>
      <c r="P72" s="376">
        <f t="shared" si="50"/>
        <v>0</v>
      </c>
      <c r="Q72" s="351">
        <f t="shared" si="51"/>
        <v>24.5</v>
      </c>
    </row>
    <row r="74" spans="1:17" ht="15.75" x14ac:dyDescent="0.25">
      <c r="A74" s="1240" t="s">
        <v>274</v>
      </c>
      <c r="B74" s="1241"/>
      <c r="C74" s="1241"/>
      <c r="D74" s="1241"/>
      <c r="E74" s="1241"/>
      <c r="F74" s="1241"/>
      <c r="G74" s="1241"/>
      <c r="H74" s="1241"/>
      <c r="I74" s="1241"/>
      <c r="J74" s="1241"/>
      <c r="K74" s="1241"/>
      <c r="L74" s="1241"/>
      <c r="M74" s="1241"/>
      <c r="N74" s="1241"/>
      <c r="O74" s="1241"/>
      <c r="P74" s="1241"/>
      <c r="Q74" s="1241"/>
    </row>
    <row r="75" spans="1:17" ht="36.75" thickBot="1" x14ac:dyDescent="0.3">
      <c r="A75" s="85" t="s">
        <v>14</v>
      </c>
      <c r="B75" s="104" t="s">
        <v>165</v>
      </c>
      <c r="C75" s="221" t="s">
        <v>2</v>
      </c>
      <c r="D75" s="222" t="s">
        <v>1</v>
      </c>
      <c r="E75" s="221" t="s">
        <v>3</v>
      </c>
      <c r="F75" s="222" t="s">
        <v>1</v>
      </c>
      <c r="G75" s="221" t="s">
        <v>4</v>
      </c>
      <c r="H75" s="222" t="s">
        <v>1</v>
      </c>
      <c r="I75" s="221" t="s">
        <v>5</v>
      </c>
      <c r="J75" s="222" t="s">
        <v>1</v>
      </c>
      <c r="K75" s="223" t="s">
        <v>194</v>
      </c>
      <c r="L75" s="224" t="s">
        <v>1</v>
      </c>
      <c r="M75" s="223" t="s">
        <v>195</v>
      </c>
      <c r="N75" s="224" t="s">
        <v>1</v>
      </c>
      <c r="O75" s="251" t="s">
        <v>197</v>
      </c>
      <c r="P75" s="252" t="s">
        <v>196</v>
      </c>
      <c r="Q75" s="223" t="s">
        <v>6</v>
      </c>
    </row>
    <row r="76" spans="1:17" ht="15.75" thickTop="1" x14ac:dyDescent="0.25">
      <c r="A76" s="27" t="s">
        <v>91</v>
      </c>
      <c r="B76" s="87">
        <f>'CEO II V EDE'!B23</f>
        <v>2</v>
      </c>
      <c r="C76" s="105">
        <f>'CEO II V EDE'!C23</f>
        <v>2</v>
      </c>
      <c r="D76" s="19">
        <f>C76/$B76</f>
        <v>1</v>
      </c>
      <c r="E76" s="105">
        <f>'CEO II V EDE'!D23</f>
        <v>0</v>
      </c>
      <c r="F76" s="19">
        <f>E76/$B76</f>
        <v>0</v>
      </c>
      <c r="G76" s="105">
        <f>'CEO II V EDE'!E23</f>
        <v>0</v>
      </c>
      <c r="H76" s="19">
        <f t="shared" ref="H76:H84" si="54">G76/$B76</f>
        <v>0</v>
      </c>
      <c r="I76" s="105">
        <f>'CEO II V EDE'!F23</f>
        <v>0</v>
      </c>
      <c r="J76" s="19">
        <f t="shared" ref="J76:J84" si="55">I76/$B76</f>
        <v>0</v>
      </c>
      <c r="K76" s="105">
        <f>'CEO II V EDE'!G23</f>
        <v>0</v>
      </c>
      <c r="L76" s="19">
        <f t="shared" ref="L76:L84" si="56">K76/$B76</f>
        <v>0</v>
      </c>
      <c r="M76" s="105">
        <f>'CEO II V EDE'!H23</f>
        <v>0</v>
      </c>
      <c r="N76" s="19">
        <f t="shared" ref="N76:N84" si="57">M76/$B76</f>
        <v>0</v>
      </c>
      <c r="O76" s="241">
        <f t="shared" ref="O76:O84" si="58">SUM(I76,K76,M76)</f>
        <v>0</v>
      </c>
      <c r="P76" s="116">
        <f t="shared" ref="P76:P84" si="59">O76/($B76*3)</f>
        <v>0</v>
      </c>
      <c r="Q76" s="244">
        <f t="shared" ref="Q76:Q84" si="60">SUM(C76,E76,G76,I76,K76,M76)</f>
        <v>2</v>
      </c>
    </row>
    <row r="77" spans="1:17" ht="24" x14ac:dyDescent="0.25">
      <c r="A77" s="119" t="s">
        <v>163</v>
      </c>
      <c r="B77" s="89">
        <f>'CEO II V EDE'!B24</f>
        <v>1</v>
      </c>
      <c r="C77" s="106">
        <f>'CEO II V EDE'!C24</f>
        <v>1</v>
      </c>
      <c r="D77" s="117">
        <f t="shared" ref="D77:D84" si="61">C77/$B77</f>
        <v>1</v>
      </c>
      <c r="E77" s="106">
        <f>'CEO II V EDE'!D24</f>
        <v>0</v>
      </c>
      <c r="F77" s="117">
        <f t="shared" ref="F77:F84" si="62">E77/$B77</f>
        <v>0</v>
      </c>
      <c r="G77" s="106">
        <f>'CEO II V EDE'!E24</f>
        <v>0</v>
      </c>
      <c r="H77" s="117">
        <f t="shared" si="54"/>
        <v>0</v>
      </c>
      <c r="I77" s="106">
        <f>'CEO II V EDE'!F24</f>
        <v>0</v>
      </c>
      <c r="J77" s="117">
        <f t="shared" si="55"/>
        <v>0</v>
      </c>
      <c r="K77" s="106">
        <f>'CEO II V EDE'!G24</f>
        <v>0</v>
      </c>
      <c r="L77" s="117">
        <f t="shared" si="56"/>
        <v>0</v>
      </c>
      <c r="M77" s="106">
        <f>'CEO II V EDE'!H24</f>
        <v>0</v>
      </c>
      <c r="N77" s="117">
        <f t="shared" si="57"/>
        <v>0</v>
      </c>
      <c r="O77" s="253">
        <f t="shared" si="58"/>
        <v>0</v>
      </c>
      <c r="P77" s="118">
        <f t="shared" si="59"/>
        <v>0</v>
      </c>
      <c r="Q77" s="243">
        <f t="shared" si="60"/>
        <v>1</v>
      </c>
    </row>
    <row r="78" spans="1:17" x14ac:dyDescent="0.25">
      <c r="A78" s="119" t="s">
        <v>92</v>
      </c>
      <c r="B78" s="89">
        <f>'CEO II V EDE'!B25</f>
        <v>1</v>
      </c>
      <c r="C78" s="106">
        <f>'CEO II V EDE'!C25</f>
        <v>1</v>
      </c>
      <c r="D78" s="117">
        <f t="shared" si="61"/>
        <v>1</v>
      </c>
      <c r="E78" s="106">
        <f>'CEO II V EDE'!D25</f>
        <v>0</v>
      </c>
      <c r="F78" s="117">
        <f t="shared" si="62"/>
        <v>0</v>
      </c>
      <c r="G78" s="106">
        <f>'CEO II V EDE'!E25</f>
        <v>0</v>
      </c>
      <c r="H78" s="117">
        <f t="shared" si="54"/>
        <v>0</v>
      </c>
      <c r="I78" s="106">
        <f>'CEO II V EDE'!F25</f>
        <v>0</v>
      </c>
      <c r="J78" s="117">
        <f t="shared" si="55"/>
        <v>0</v>
      </c>
      <c r="K78" s="106">
        <f>'CEO II V EDE'!G25</f>
        <v>0</v>
      </c>
      <c r="L78" s="117">
        <f t="shared" si="56"/>
        <v>0</v>
      </c>
      <c r="M78" s="106">
        <f>'CEO II V EDE'!H25</f>
        <v>0</v>
      </c>
      <c r="N78" s="117">
        <f t="shared" si="57"/>
        <v>0</v>
      </c>
      <c r="O78" s="253">
        <f t="shared" si="58"/>
        <v>0</v>
      </c>
      <c r="P78" s="118">
        <f t="shared" si="59"/>
        <v>0</v>
      </c>
      <c r="Q78" s="243">
        <f t="shared" si="60"/>
        <v>1</v>
      </c>
    </row>
    <row r="79" spans="1:17" x14ac:dyDescent="0.25">
      <c r="A79" s="119" t="s">
        <v>93</v>
      </c>
      <c r="B79" s="89">
        <f>'CEO II V EDE'!B26</f>
        <v>3</v>
      </c>
      <c r="C79" s="106">
        <f>'CEO II V EDE'!C26</f>
        <v>3</v>
      </c>
      <c r="D79" s="117">
        <f t="shared" si="61"/>
        <v>1</v>
      </c>
      <c r="E79" s="106">
        <f>'CEO II V EDE'!D26</f>
        <v>0</v>
      </c>
      <c r="F79" s="117">
        <f t="shared" si="62"/>
        <v>0</v>
      </c>
      <c r="G79" s="106">
        <f>'CEO II V EDE'!E26</f>
        <v>0</v>
      </c>
      <c r="H79" s="117">
        <f t="shared" si="54"/>
        <v>0</v>
      </c>
      <c r="I79" s="106">
        <f>'CEO II V EDE'!F26</f>
        <v>0</v>
      </c>
      <c r="J79" s="117">
        <f t="shared" si="55"/>
        <v>0</v>
      </c>
      <c r="K79" s="106">
        <f>'CEO II V EDE'!G26</f>
        <v>0</v>
      </c>
      <c r="L79" s="117">
        <f t="shared" si="56"/>
        <v>0</v>
      </c>
      <c r="M79" s="106">
        <f>'CEO II V EDE'!H26</f>
        <v>0</v>
      </c>
      <c r="N79" s="117">
        <f t="shared" si="57"/>
        <v>0</v>
      </c>
      <c r="O79" s="253">
        <f t="shared" si="58"/>
        <v>0</v>
      </c>
      <c r="P79" s="118">
        <f t="shared" si="59"/>
        <v>0</v>
      </c>
      <c r="Q79" s="243">
        <f t="shared" si="60"/>
        <v>3</v>
      </c>
    </row>
    <row r="80" spans="1:17" x14ac:dyDescent="0.25">
      <c r="A80" s="119" t="s">
        <v>60</v>
      </c>
      <c r="B80" s="89">
        <f>'CEO II V EDE'!B27</f>
        <v>2</v>
      </c>
      <c r="C80" s="106">
        <f>'CEO II V EDE'!C27</f>
        <v>2</v>
      </c>
      <c r="D80" s="117">
        <f t="shared" si="61"/>
        <v>1</v>
      </c>
      <c r="E80" s="106">
        <f>'CEO II V EDE'!D27</f>
        <v>0</v>
      </c>
      <c r="F80" s="117">
        <f t="shared" si="62"/>
        <v>0</v>
      </c>
      <c r="G80" s="106">
        <f>'CEO II V EDE'!E27</f>
        <v>0</v>
      </c>
      <c r="H80" s="117">
        <f t="shared" si="54"/>
        <v>0</v>
      </c>
      <c r="I80" s="106">
        <f>'CEO II V EDE'!F27</f>
        <v>0</v>
      </c>
      <c r="J80" s="117">
        <f t="shared" si="55"/>
        <v>0</v>
      </c>
      <c r="K80" s="106">
        <f>'CEO II V EDE'!G27</f>
        <v>0</v>
      </c>
      <c r="L80" s="117">
        <f t="shared" si="56"/>
        <v>0</v>
      </c>
      <c r="M80" s="106">
        <f>'CEO II V EDE'!H27</f>
        <v>0</v>
      </c>
      <c r="N80" s="117">
        <f t="shared" si="57"/>
        <v>0</v>
      </c>
      <c r="O80" s="253">
        <f t="shared" si="58"/>
        <v>0</v>
      </c>
      <c r="P80" s="118">
        <f t="shared" si="59"/>
        <v>0</v>
      </c>
      <c r="Q80" s="243">
        <f t="shared" si="60"/>
        <v>2</v>
      </c>
    </row>
    <row r="81" spans="1:17" x14ac:dyDescent="0.25">
      <c r="A81" s="119" t="s">
        <v>94</v>
      </c>
      <c r="B81" s="89">
        <f>'CEO II V EDE'!B28</f>
        <v>2</v>
      </c>
      <c r="C81" s="106">
        <f>'CEO II V EDE'!C28</f>
        <v>3</v>
      </c>
      <c r="D81" s="117">
        <f t="shared" si="61"/>
        <v>1.5</v>
      </c>
      <c r="E81" s="106">
        <f>'CEO II V EDE'!D28</f>
        <v>0</v>
      </c>
      <c r="F81" s="117">
        <f t="shared" si="62"/>
        <v>0</v>
      </c>
      <c r="G81" s="106">
        <f>'CEO II V EDE'!E28</f>
        <v>0</v>
      </c>
      <c r="H81" s="117">
        <f t="shared" si="54"/>
        <v>0</v>
      </c>
      <c r="I81" s="106">
        <f>'CEO II V EDE'!F28</f>
        <v>0</v>
      </c>
      <c r="J81" s="117">
        <f t="shared" si="55"/>
        <v>0</v>
      </c>
      <c r="K81" s="106">
        <f>'CEO II V EDE'!G28</f>
        <v>0</v>
      </c>
      <c r="L81" s="117">
        <f t="shared" si="56"/>
        <v>0</v>
      </c>
      <c r="M81" s="106">
        <f>'CEO II V EDE'!H28</f>
        <v>0</v>
      </c>
      <c r="N81" s="117">
        <f t="shared" si="57"/>
        <v>0</v>
      </c>
      <c r="O81" s="253">
        <f t="shared" si="58"/>
        <v>0</v>
      </c>
      <c r="P81" s="118">
        <f t="shared" si="59"/>
        <v>0</v>
      </c>
      <c r="Q81" s="243">
        <f t="shared" si="60"/>
        <v>3</v>
      </c>
    </row>
    <row r="82" spans="1:17" ht="24" x14ac:dyDescent="0.25">
      <c r="A82" s="119" t="s">
        <v>95</v>
      </c>
      <c r="B82" s="89">
        <f>'CEO II V EDE'!B29</f>
        <v>1</v>
      </c>
      <c r="C82" s="106">
        <f>'CEO II V EDE'!C29</f>
        <v>1</v>
      </c>
      <c r="D82" s="117">
        <f t="shared" si="61"/>
        <v>1</v>
      </c>
      <c r="E82" s="106">
        <f>'CEO II V EDE'!D29</f>
        <v>0</v>
      </c>
      <c r="F82" s="117">
        <f t="shared" si="62"/>
        <v>0</v>
      </c>
      <c r="G82" s="106">
        <f>'CEO II V EDE'!E29</f>
        <v>0</v>
      </c>
      <c r="H82" s="117">
        <f t="shared" si="54"/>
        <v>0</v>
      </c>
      <c r="I82" s="106">
        <f>'CEO II V EDE'!F29</f>
        <v>0</v>
      </c>
      <c r="J82" s="117">
        <f t="shared" si="55"/>
        <v>0</v>
      </c>
      <c r="K82" s="106">
        <f>'CEO II V EDE'!G29</f>
        <v>0</v>
      </c>
      <c r="L82" s="117">
        <f t="shared" si="56"/>
        <v>0</v>
      </c>
      <c r="M82" s="106">
        <f>'CEO II V EDE'!H29</f>
        <v>0</v>
      </c>
      <c r="N82" s="117">
        <f t="shared" si="57"/>
        <v>0</v>
      </c>
      <c r="O82" s="253">
        <f t="shared" si="58"/>
        <v>0</v>
      </c>
      <c r="P82" s="118">
        <f t="shared" si="59"/>
        <v>0</v>
      </c>
      <c r="Q82" s="243">
        <f t="shared" si="60"/>
        <v>1</v>
      </c>
    </row>
    <row r="83" spans="1:17" ht="24.75" thickBot="1" x14ac:dyDescent="0.3">
      <c r="A83" s="120" t="s">
        <v>59</v>
      </c>
      <c r="B83" s="159">
        <f>'CEO II V EDE'!B30</f>
        <v>80</v>
      </c>
      <c r="C83" s="111">
        <f>'CEO II V EDE'!C30</f>
        <v>77</v>
      </c>
      <c r="D83" s="121">
        <f t="shared" si="61"/>
        <v>0.96250000000000002</v>
      </c>
      <c r="E83" s="111">
        <f>'CEO II V EDE'!D30</f>
        <v>0</v>
      </c>
      <c r="F83" s="121">
        <f t="shared" si="62"/>
        <v>0</v>
      </c>
      <c r="G83" s="111">
        <f>'CEO II V EDE'!E30</f>
        <v>0</v>
      </c>
      <c r="H83" s="121">
        <f t="shared" si="54"/>
        <v>0</v>
      </c>
      <c r="I83" s="111">
        <f>'CEO II V EDE'!F30</f>
        <v>0</v>
      </c>
      <c r="J83" s="121">
        <f t="shared" si="55"/>
        <v>0</v>
      </c>
      <c r="K83" s="111">
        <f>'CEO II V EDE'!G30</f>
        <v>0</v>
      </c>
      <c r="L83" s="121">
        <f t="shared" si="56"/>
        <v>0</v>
      </c>
      <c r="M83" s="111">
        <f>'CEO II V EDE'!H30</f>
        <v>0</v>
      </c>
      <c r="N83" s="121">
        <f t="shared" si="57"/>
        <v>0</v>
      </c>
      <c r="O83" s="254">
        <f t="shared" si="58"/>
        <v>0</v>
      </c>
      <c r="P83" s="122">
        <f t="shared" si="59"/>
        <v>0</v>
      </c>
      <c r="Q83" s="245">
        <f t="shared" si="60"/>
        <v>77</v>
      </c>
    </row>
    <row r="84" spans="1:17" ht="15.75" thickBot="1" x14ac:dyDescent="0.3">
      <c r="A84" s="6" t="s">
        <v>7</v>
      </c>
      <c r="B84" s="7">
        <f>SUM(B76:B83)</f>
        <v>92</v>
      </c>
      <c r="C84" s="8">
        <f>SUM(C76:C83)</f>
        <v>90</v>
      </c>
      <c r="D84" s="22">
        <f t="shared" si="61"/>
        <v>0.97826086956521741</v>
      </c>
      <c r="E84" s="8">
        <f>SUM(E76:E83)</f>
        <v>0</v>
      </c>
      <c r="F84" s="22">
        <f t="shared" si="62"/>
        <v>0</v>
      </c>
      <c r="G84" s="8">
        <f>SUM(G76:G83)</f>
        <v>0</v>
      </c>
      <c r="H84" s="22">
        <f t="shared" si="54"/>
        <v>0</v>
      </c>
      <c r="I84" s="8">
        <f>SUM(I76:I83)</f>
        <v>0</v>
      </c>
      <c r="J84" s="22">
        <f t="shared" si="55"/>
        <v>0</v>
      </c>
      <c r="K84" s="8">
        <f t="shared" ref="K84" si="63">SUM(K76:K83)</f>
        <v>0</v>
      </c>
      <c r="L84" s="22">
        <f t="shared" si="56"/>
        <v>0</v>
      </c>
      <c r="M84" s="8">
        <f t="shared" ref="M84" si="64">SUM(M76:M83)</f>
        <v>0</v>
      </c>
      <c r="N84" s="22">
        <f t="shared" si="57"/>
        <v>0</v>
      </c>
      <c r="O84" s="80">
        <f t="shared" si="58"/>
        <v>0</v>
      </c>
      <c r="P84" s="81">
        <f t="shared" si="59"/>
        <v>0</v>
      </c>
      <c r="Q84" s="8">
        <f t="shared" si="60"/>
        <v>90</v>
      </c>
    </row>
    <row r="86" spans="1:17" ht="15.75" x14ac:dyDescent="0.25">
      <c r="A86" s="1240" t="s">
        <v>276</v>
      </c>
      <c r="B86" s="1241"/>
      <c r="C86" s="1241"/>
      <c r="D86" s="1241"/>
      <c r="E86" s="1241"/>
      <c r="F86" s="1241"/>
      <c r="G86" s="1241"/>
      <c r="H86" s="1241"/>
      <c r="I86" s="1241"/>
      <c r="J86" s="1241"/>
      <c r="K86" s="1241"/>
      <c r="L86" s="1241"/>
      <c r="M86" s="1241"/>
      <c r="N86" s="1241"/>
      <c r="O86" s="1241"/>
      <c r="P86" s="1241"/>
      <c r="Q86" s="1241"/>
    </row>
    <row r="87" spans="1:17" ht="36.75" thickBot="1" x14ac:dyDescent="0.3">
      <c r="A87" s="85" t="s">
        <v>14</v>
      </c>
      <c r="B87" s="104" t="s">
        <v>165</v>
      </c>
      <c r="C87" s="221" t="s">
        <v>2</v>
      </c>
      <c r="D87" s="222" t="s">
        <v>1</v>
      </c>
      <c r="E87" s="221" t="s">
        <v>3</v>
      </c>
      <c r="F87" s="222" t="s">
        <v>1</v>
      </c>
      <c r="G87" s="221" t="s">
        <v>4</v>
      </c>
      <c r="H87" s="222" t="s">
        <v>1</v>
      </c>
      <c r="I87" s="221" t="s">
        <v>5</v>
      </c>
      <c r="J87" s="222" t="s">
        <v>1</v>
      </c>
      <c r="K87" s="223" t="s">
        <v>194</v>
      </c>
      <c r="L87" s="224" t="s">
        <v>1</v>
      </c>
      <c r="M87" s="223" t="s">
        <v>195</v>
      </c>
      <c r="N87" s="224" t="s">
        <v>1</v>
      </c>
      <c r="O87" s="251" t="s">
        <v>197</v>
      </c>
      <c r="P87" s="252" t="s">
        <v>196</v>
      </c>
      <c r="Q87" s="223" t="s">
        <v>6</v>
      </c>
    </row>
    <row r="88" spans="1:17" ht="15.75" thickTop="1" x14ac:dyDescent="0.25">
      <c r="A88" s="88" t="s">
        <v>33</v>
      </c>
      <c r="B88" s="72">
        <f>'AMA_UBS V Medeiros'!B22</f>
        <v>6</v>
      </c>
      <c r="C88" s="105">
        <f>'AMA_UBS V Medeiros'!C22</f>
        <v>6</v>
      </c>
      <c r="D88" s="19">
        <f t="shared" ref="D88:D99" si="65">C88/$B88</f>
        <v>1</v>
      </c>
      <c r="E88" s="105">
        <f>'AMA_UBS V Medeiros'!D22</f>
        <v>0</v>
      </c>
      <c r="F88" s="19">
        <f t="shared" ref="F88:F99" si="66">E88/$B88</f>
        <v>0</v>
      </c>
      <c r="G88" s="105">
        <f>'AMA_UBS V Medeiros'!E22</f>
        <v>0</v>
      </c>
      <c r="H88" s="19">
        <f t="shared" ref="H88:H99" si="67">G88/$B88</f>
        <v>0</v>
      </c>
      <c r="I88" s="105">
        <f>'AMA_UBS V Medeiros'!F22</f>
        <v>0</v>
      </c>
      <c r="J88" s="19">
        <f t="shared" ref="J88:J99" si="68">I88/$B88</f>
        <v>0</v>
      </c>
      <c r="K88" s="105">
        <f>'AMA_UBS V Medeiros'!G22</f>
        <v>0</v>
      </c>
      <c r="L88" s="19">
        <f t="shared" ref="L88:L99" si="69">K88/$B88</f>
        <v>0</v>
      </c>
      <c r="M88" s="105">
        <f>'AMA_UBS V Medeiros'!H22</f>
        <v>0</v>
      </c>
      <c r="N88" s="19">
        <f t="shared" ref="N88:N99" si="70">M88/$B88</f>
        <v>0</v>
      </c>
      <c r="O88" s="241">
        <f t="shared" ref="O88:O99" si="71">SUM(I88,K88,M88)</f>
        <v>0</v>
      </c>
      <c r="P88" s="116">
        <f t="shared" ref="P88:P99" si="72">O88/($B88*3)</f>
        <v>0</v>
      </c>
      <c r="Q88" s="244">
        <f t="shared" ref="Q88:Q99" si="73">SUM(C88,E88,G88,I88,K88,M88)</f>
        <v>6</v>
      </c>
    </row>
    <row r="89" spans="1:17" x14ac:dyDescent="0.25">
      <c r="A89" s="88" t="s">
        <v>20</v>
      </c>
      <c r="B89" s="123">
        <f>'AMA_UBS V Medeiros'!B25</f>
        <v>4</v>
      </c>
      <c r="C89" s="106">
        <f>'AMA_UBS V Medeiros'!C25</f>
        <v>3.5</v>
      </c>
      <c r="D89" s="117">
        <f t="shared" si="65"/>
        <v>0.875</v>
      </c>
      <c r="E89" s="106">
        <f>'AMA_UBS V Medeiros'!D25</f>
        <v>0</v>
      </c>
      <c r="F89" s="117">
        <f t="shared" si="66"/>
        <v>0</v>
      </c>
      <c r="G89" s="106">
        <f>'AMA_UBS V Medeiros'!E25</f>
        <v>0</v>
      </c>
      <c r="H89" s="117">
        <f t="shared" si="67"/>
        <v>0</v>
      </c>
      <c r="I89" s="106">
        <f>'AMA_UBS V Medeiros'!F25</f>
        <v>0</v>
      </c>
      <c r="J89" s="117">
        <f t="shared" si="68"/>
        <v>0</v>
      </c>
      <c r="K89" s="106">
        <f>'AMA_UBS V Medeiros'!G25</f>
        <v>0</v>
      </c>
      <c r="L89" s="117">
        <f t="shared" si="69"/>
        <v>0</v>
      </c>
      <c r="M89" s="106">
        <f>'AMA_UBS V Medeiros'!H25</f>
        <v>0</v>
      </c>
      <c r="N89" s="117">
        <f t="shared" si="70"/>
        <v>0</v>
      </c>
      <c r="O89" s="253">
        <f t="shared" si="71"/>
        <v>0</v>
      </c>
      <c r="P89" s="118">
        <f t="shared" si="72"/>
        <v>0</v>
      </c>
      <c r="Q89" s="243">
        <f t="shared" si="73"/>
        <v>3.5</v>
      </c>
    </row>
    <row r="90" spans="1:17" x14ac:dyDescent="0.25">
      <c r="A90" s="88" t="s">
        <v>21</v>
      </c>
      <c r="B90" s="73">
        <f>'AMA_UBS V Medeiros'!B27</f>
        <v>2</v>
      </c>
      <c r="C90" s="106">
        <f>'AMA_UBS V Medeiros'!C27</f>
        <v>2</v>
      </c>
      <c r="D90" s="117">
        <f t="shared" si="65"/>
        <v>1</v>
      </c>
      <c r="E90" s="106">
        <f>'AMA_UBS V Medeiros'!D27</f>
        <v>0</v>
      </c>
      <c r="F90" s="117">
        <f t="shared" si="66"/>
        <v>0</v>
      </c>
      <c r="G90" s="106">
        <f>'AMA_UBS V Medeiros'!E27</f>
        <v>0</v>
      </c>
      <c r="H90" s="117">
        <f t="shared" si="67"/>
        <v>0</v>
      </c>
      <c r="I90" s="106">
        <f>'AMA_UBS V Medeiros'!F27</f>
        <v>0</v>
      </c>
      <c r="J90" s="117">
        <f t="shared" si="68"/>
        <v>0</v>
      </c>
      <c r="K90" s="106">
        <f>'AMA_UBS V Medeiros'!G27</f>
        <v>0</v>
      </c>
      <c r="L90" s="117">
        <f t="shared" si="69"/>
        <v>0</v>
      </c>
      <c r="M90" s="106">
        <f>'AMA_UBS V Medeiros'!H27</f>
        <v>0</v>
      </c>
      <c r="N90" s="117">
        <f t="shared" si="70"/>
        <v>0</v>
      </c>
      <c r="O90" s="253">
        <f t="shared" si="71"/>
        <v>0</v>
      </c>
      <c r="P90" s="118">
        <f t="shared" si="72"/>
        <v>0</v>
      </c>
      <c r="Q90" s="243">
        <f t="shared" si="73"/>
        <v>2</v>
      </c>
    </row>
    <row r="91" spans="1:17" x14ac:dyDescent="0.25">
      <c r="A91" s="88" t="s">
        <v>22</v>
      </c>
      <c r="B91" s="83">
        <f>'AMA_UBS V Medeiros'!B28</f>
        <v>2</v>
      </c>
      <c r="C91" s="106">
        <f>'AMA_UBS V Medeiros'!C28</f>
        <v>1.75</v>
      </c>
      <c r="D91" s="117">
        <f t="shared" si="65"/>
        <v>0.875</v>
      </c>
      <c r="E91" s="106">
        <f>'AMA_UBS V Medeiros'!D28</f>
        <v>0</v>
      </c>
      <c r="F91" s="117">
        <f t="shared" si="66"/>
        <v>0</v>
      </c>
      <c r="G91" s="106">
        <f>'AMA_UBS V Medeiros'!E28</f>
        <v>0</v>
      </c>
      <c r="H91" s="117">
        <f t="shared" si="67"/>
        <v>0</v>
      </c>
      <c r="I91" s="106">
        <f>'AMA_UBS V Medeiros'!F28</f>
        <v>0</v>
      </c>
      <c r="J91" s="117">
        <f t="shared" si="68"/>
        <v>0</v>
      </c>
      <c r="K91" s="106">
        <f>'AMA_UBS V Medeiros'!G28</f>
        <v>0</v>
      </c>
      <c r="L91" s="117">
        <f t="shared" si="69"/>
        <v>0</v>
      </c>
      <c r="M91" s="106">
        <f>'AMA_UBS V Medeiros'!H28</f>
        <v>0</v>
      </c>
      <c r="N91" s="117">
        <f t="shared" si="70"/>
        <v>0</v>
      </c>
      <c r="O91" s="253">
        <f t="shared" si="71"/>
        <v>0</v>
      </c>
      <c r="P91" s="118">
        <f t="shared" si="72"/>
        <v>0</v>
      </c>
      <c r="Q91" s="243">
        <f t="shared" si="73"/>
        <v>1.75</v>
      </c>
    </row>
    <row r="92" spans="1:17" x14ac:dyDescent="0.25">
      <c r="A92" s="88" t="s">
        <v>23</v>
      </c>
      <c r="B92" s="73">
        <f>'AMA_UBS V Medeiros'!B29</f>
        <v>3</v>
      </c>
      <c r="C92" s="106">
        <f>'AMA_UBS V Medeiros'!C29</f>
        <v>3</v>
      </c>
      <c r="D92" s="117">
        <f t="shared" si="65"/>
        <v>1</v>
      </c>
      <c r="E92" s="106">
        <f>'AMA_UBS V Medeiros'!D29</f>
        <v>0</v>
      </c>
      <c r="F92" s="117">
        <f t="shared" si="66"/>
        <v>0</v>
      </c>
      <c r="G92" s="106">
        <f>'AMA_UBS V Medeiros'!E29</f>
        <v>0</v>
      </c>
      <c r="H92" s="117">
        <f t="shared" si="67"/>
        <v>0</v>
      </c>
      <c r="I92" s="106">
        <f>'AMA_UBS V Medeiros'!F29</f>
        <v>0</v>
      </c>
      <c r="J92" s="117">
        <f t="shared" si="68"/>
        <v>0</v>
      </c>
      <c r="K92" s="106">
        <f>'AMA_UBS V Medeiros'!G29</f>
        <v>0</v>
      </c>
      <c r="L92" s="117">
        <f t="shared" si="69"/>
        <v>0</v>
      </c>
      <c r="M92" s="106">
        <f>'AMA_UBS V Medeiros'!H29</f>
        <v>0</v>
      </c>
      <c r="N92" s="117">
        <f t="shared" si="70"/>
        <v>0</v>
      </c>
      <c r="O92" s="253">
        <f t="shared" si="71"/>
        <v>0</v>
      </c>
      <c r="P92" s="118">
        <f t="shared" si="72"/>
        <v>0</v>
      </c>
      <c r="Q92" s="243">
        <f t="shared" si="73"/>
        <v>3</v>
      </c>
    </row>
    <row r="93" spans="1:17" x14ac:dyDescent="0.25">
      <c r="A93" s="88" t="s">
        <v>24</v>
      </c>
      <c r="B93" s="83">
        <f>'AMA_UBS V Medeiros'!B30</f>
        <v>2</v>
      </c>
      <c r="C93" s="106">
        <f>'AMA_UBS V Medeiros'!C30</f>
        <v>2</v>
      </c>
      <c r="D93" s="117">
        <f t="shared" si="65"/>
        <v>1</v>
      </c>
      <c r="E93" s="106">
        <f>'AMA_UBS V Medeiros'!D30</f>
        <v>0</v>
      </c>
      <c r="F93" s="117">
        <f t="shared" si="66"/>
        <v>0</v>
      </c>
      <c r="G93" s="106">
        <f>'AMA_UBS V Medeiros'!E30</f>
        <v>0</v>
      </c>
      <c r="H93" s="117">
        <f t="shared" si="67"/>
        <v>0</v>
      </c>
      <c r="I93" s="106">
        <f>'AMA_UBS V Medeiros'!F30</f>
        <v>0</v>
      </c>
      <c r="J93" s="117">
        <f t="shared" si="68"/>
        <v>0</v>
      </c>
      <c r="K93" s="106">
        <f>'AMA_UBS V Medeiros'!G30</f>
        <v>0</v>
      </c>
      <c r="L93" s="117">
        <f t="shared" si="69"/>
        <v>0</v>
      </c>
      <c r="M93" s="106">
        <f>'AMA_UBS V Medeiros'!H30</f>
        <v>0</v>
      </c>
      <c r="N93" s="117">
        <f t="shared" si="70"/>
        <v>0</v>
      </c>
      <c r="O93" s="253">
        <f t="shared" si="71"/>
        <v>0</v>
      </c>
      <c r="P93" s="118">
        <f t="shared" si="72"/>
        <v>0</v>
      </c>
      <c r="Q93" s="243">
        <f t="shared" si="73"/>
        <v>2</v>
      </c>
    </row>
    <row r="94" spans="1:17" x14ac:dyDescent="0.25">
      <c r="A94" s="75" t="s">
        <v>45</v>
      </c>
      <c r="B94" s="73">
        <f>'AMA_UBS V Medeiros'!B31</f>
        <v>1</v>
      </c>
      <c r="C94" s="105">
        <f>'AMA_UBS V Medeiros'!C31</f>
        <v>1</v>
      </c>
      <c r="D94" s="19">
        <f t="shared" si="65"/>
        <v>1</v>
      </c>
      <c r="E94" s="105">
        <f>'AMA_UBS V Medeiros'!D31</f>
        <v>0</v>
      </c>
      <c r="F94" s="19">
        <f t="shared" si="66"/>
        <v>0</v>
      </c>
      <c r="G94" s="105">
        <f>'AMA_UBS V Medeiros'!E31</f>
        <v>0</v>
      </c>
      <c r="H94" s="19">
        <f t="shared" si="67"/>
        <v>0</v>
      </c>
      <c r="I94" s="105">
        <f>'AMA_UBS V Medeiros'!F31</f>
        <v>0</v>
      </c>
      <c r="J94" s="19">
        <f t="shared" si="68"/>
        <v>0</v>
      </c>
      <c r="K94" s="105">
        <f>'AMA_UBS V Medeiros'!G31</f>
        <v>0</v>
      </c>
      <c r="L94" s="19">
        <f t="shared" si="69"/>
        <v>0</v>
      </c>
      <c r="M94" s="105">
        <f>'AMA_UBS V Medeiros'!H31</f>
        <v>0</v>
      </c>
      <c r="N94" s="19">
        <f t="shared" si="70"/>
        <v>0</v>
      </c>
      <c r="O94" s="241">
        <f t="shared" si="71"/>
        <v>0</v>
      </c>
      <c r="P94" s="116">
        <f t="shared" si="72"/>
        <v>0</v>
      </c>
      <c r="Q94" s="244">
        <f t="shared" si="73"/>
        <v>1</v>
      </c>
    </row>
    <row r="95" spans="1:17" x14ac:dyDescent="0.25">
      <c r="A95" s="75" t="s">
        <v>167</v>
      </c>
      <c r="B95" s="73">
        <f>'AMA_UBS V Medeiros'!B32</f>
        <v>6</v>
      </c>
      <c r="C95" s="105">
        <f>'AMA_UBS V Medeiros'!C32</f>
        <v>5</v>
      </c>
      <c r="D95" s="19">
        <f t="shared" si="65"/>
        <v>0.83333333333333337</v>
      </c>
      <c r="E95" s="105">
        <f>'AMA_UBS V Medeiros'!D32</f>
        <v>0</v>
      </c>
      <c r="F95" s="19">
        <f t="shared" si="66"/>
        <v>0</v>
      </c>
      <c r="G95" s="105">
        <f>'AMA_UBS V Medeiros'!E32</f>
        <v>0</v>
      </c>
      <c r="H95" s="19">
        <f t="shared" si="67"/>
        <v>0</v>
      </c>
      <c r="I95" s="105">
        <f>'AMA_UBS V Medeiros'!F32</f>
        <v>0</v>
      </c>
      <c r="J95" s="19">
        <f t="shared" si="68"/>
        <v>0</v>
      </c>
      <c r="K95" s="105">
        <f>'AMA_UBS V Medeiros'!G32</f>
        <v>0</v>
      </c>
      <c r="L95" s="19">
        <f t="shared" si="69"/>
        <v>0</v>
      </c>
      <c r="M95" s="105">
        <f>'AMA_UBS V Medeiros'!H32</f>
        <v>0</v>
      </c>
      <c r="N95" s="19">
        <f t="shared" si="70"/>
        <v>0</v>
      </c>
      <c r="O95" s="241">
        <f t="shared" si="71"/>
        <v>0</v>
      </c>
      <c r="P95" s="116">
        <f t="shared" si="72"/>
        <v>0</v>
      </c>
      <c r="Q95" s="244">
        <f t="shared" si="73"/>
        <v>5</v>
      </c>
    </row>
    <row r="96" spans="1:17" x14ac:dyDescent="0.25">
      <c r="A96" s="88" t="s">
        <v>25</v>
      </c>
      <c r="B96" s="83">
        <f>'AMA_UBS V Medeiros'!B33</f>
        <v>4</v>
      </c>
      <c r="C96" s="106">
        <f>'AMA_UBS V Medeiros'!C33</f>
        <v>4</v>
      </c>
      <c r="D96" s="117">
        <f t="shared" si="65"/>
        <v>1</v>
      </c>
      <c r="E96" s="106">
        <f>'AMA_UBS V Medeiros'!D33</f>
        <v>0</v>
      </c>
      <c r="F96" s="117">
        <f t="shared" si="66"/>
        <v>0</v>
      </c>
      <c r="G96" s="106">
        <f>'AMA_UBS V Medeiros'!E33</f>
        <v>0</v>
      </c>
      <c r="H96" s="117">
        <f t="shared" si="67"/>
        <v>0</v>
      </c>
      <c r="I96" s="106">
        <f>'AMA_UBS V Medeiros'!F33</f>
        <v>0</v>
      </c>
      <c r="J96" s="117">
        <f t="shared" si="68"/>
        <v>0</v>
      </c>
      <c r="K96" s="106">
        <f>'AMA_UBS V Medeiros'!G33</f>
        <v>0</v>
      </c>
      <c r="L96" s="117">
        <f t="shared" si="69"/>
        <v>0</v>
      </c>
      <c r="M96" s="106">
        <f>'AMA_UBS V Medeiros'!H33</f>
        <v>0</v>
      </c>
      <c r="N96" s="117">
        <f t="shared" si="70"/>
        <v>0</v>
      </c>
      <c r="O96" s="253">
        <f t="shared" si="71"/>
        <v>0</v>
      </c>
      <c r="P96" s="118">
        <f t="shared" si="72"/>
        <v>0</v>
      </c>
      <c r="Q96" s="243">
        <f t="shared" si="73"/>
        <v>4</v>
      </c>
    </row>
    <row r="97" spans="1:17" x14ac:dyDescent="0.25">
      <c r="A97" s="88" t="s">
        <v>26</v>
      </c>
      <c r="B97" s="83">
        <f>'AMA_UBS V Medeiros'!B34</f>
        <v>1</v>
      </c>
      <c r="C97" s="106">
        <f>'AMA_UBS V Medeiros'!C34</f>
        <v>1</v>
      </c>
      <c r="D97" s="117">
        <f t="shared" si="65"/>
        <v>1</v>
      </c>
      <c r="E97" s="106">
        <f>'AMA_UBS V Medeiros'!D34</f>
        <v>0</v>
      </c>
      <c r="F97" s="117">
        <f t="shared" si="66"/>
        <v>0</v>
      </c>
      <c r="G97" s="106">
        <f>'AMA_UBS V Medeiros'!E34</f>
        <v>0</v>
      </c>
      <c r="H97" s="117">
        <f t="shared" si="67"/>
        <v>0</v>
      </c>
      <c r="I97" s="106">
        <f>'AMA_UBS V Medeiros'!F34</f>
        <v>0</v>
      </c>
      <c r="J97" s="117">
        <f t="shared" si="68"/>
        <v>0</v>
      </c>
      <c r="K97" s="106">
        <f>'AMA_UBS V Medeiros'!G34</f>
        <v>0</v>
      </c>
      <c r="L97" s="117">
        <f t="shared" si="69"/>
        <v>0</v>
      </c>
      <c r="M97" s="106">
        <f>'AMA_UBS V Medeiros'!H34</f>
        <v>0</v>
      </c>
      <c r="N97" s="117">
        <f t="shared" si="70"/>
        <v>0</v>
      </c>
      <c r="O97" s="253">
        <f t="shared" si="71"/>
        <v>0</v>
      </c>
      <c r="P97" s="118">
        <f t="shared" si="72"/>
        <v>0</v>
      </c>
      <c r="Q97" s="243">
        <f t="shared" si="73"/>
        <v>1</v>
      </c>
    </row>
    <row r="98" spans="1:17" x14ac:dyDescent="0.25">
      <c r="A98" s="88" t="s">
        <v>34</v>
      </c>
      <c r="B98" s="83">
        <f>'AMA_UBS V Medeiros'!B37</f>
        <v>1</v>
      </c>
      <c r="C98" s="106">
        <f>'AMA_UBS V Medeiros'!C37</f>
        <v>1</v>
      </c>
      <c r="D98" s="117">
        <f t="shared" si="65"/>
        <v>1</v>
      </c>
      <c r="E98" s="106">
        <f>'AMA_UBS V Medeiros'!D37</f>
        <v>0</v>
      </c>
      <c r="F98" s="117">
        <f t="shared" si="66"/>
        <v>0</v>
      </c>
      <c r="G98" s="106">
        <f>'AMA_UBS V Medeiros'!E37</f>
        <v>0</v>
      </c>
      <c r="H98" s="117">
        <f t="shared" si="67"/>
        <v>0</v>
      </c>
      <c r="I98" s="106">
        <f>'AMA_UBS V Medeiros'!F37</f>
        <v>0</v>
      </c>
      <c r="J98" s="117">
        <f t="shared" si="68"/>
        <v>0</v>
      </c>
      <c r="K98" s="106">
        <f>'AMA_UBS V Medeiros'!G37</f>
        <v>0</v>
      </c>
      <c r="L98" s="117">
        <f t="shared" si="69"/>
        <v>0</v>
      </c>
      <c r="M98" s="106">
        <f>'AMA_UBS V Medeiros'!H37</f>
        <v>0</v>
      </c>
      <c r="N98" s="117">
        <f t="shared" si="70"/>
        <v>0</v>
      </c>
      <c r="O98" s="253">
        <f t="shared" si="71"/>
        <v>0</v>
      </c>
      <c r="P98" s="118">
        <f t="shared" si="72"/>
        <v>0</v>
      </c>
      <c r="Q98" s="243">
        <f t="shared" si="73"/>
        <v>1</v>
      </c>
    </row>
    <row r="99" spans="1:17" ht="15.75" thickBot="1" x14ac:dyDescent="0.3">
      <c r="A99" s="6" t="s">
        <v>7</v>
      </c>
      <c r="B99" s="7">
        <f>SUM(B88:B98)</f>
        <v>32</v>
      </c>
      <c r="C99" s="8">
        <f>SUM(C88:C98)</f>
        <v>30.25</v>
      </c>
      <c r="D99" s="22">
        <f t="shared" si="65"/>
        <v>0.9453125</v>
      </c>
      <c r="E99" s="8">
        <f>SUM(E88:E98)</f>
        <v>0</v>
      </c>
      <c r="F99" s="22">
        <f t="shared" si="66"/>
        <v>0</v>
      </c>
      <c r="G99" s="8">
        <f>SUM(G88:G98)</f>
        <v>0</v>
      </c>
      <c r="H99" s="22">
        <f t="shared" si="67"/>
        <v>0</v>
      </c>
      <c r="I99" s="8">
        <f>SUM(I88:I98)</f>
        <v>0</v>
      </c>
      <c r="J99" s="22">
        <f t="shared" si="68"/>
        <v>0</v>
      </c>
      <c r="K99" s="8">
        <f>SUM(K88:K98)</f>
        <v>0</v>
      </c>
      <c r="L99" s="22">
        <f t="shared" si="69"/>
        <v>0</v>
      </c>
      <c r="M99" s="8">
        <f>SUM(M88:M98)</f>
        <v>0</v>
      </c>
      <c r="N99" s="22">
        <f t="shared" si="70"/>
        <v>0</v>
      </c>
      <c r="O99" s="80">
        <f t="shared" si="71"/>
        <v>0</v>
      </c>
      <c r="P99" s="81">
        <f t="shared" si="72"/>
        <v>0</v>
      </c>
      <c r="Q99" s="8">
        <f t="shared" si="73"/>
        <v>30.25</v>
      </c>
    </row>
    <row r="101" spans="1:17" ht="15.75" x14ac:dyDescent="0.25">
      <c r="A101" s="1240" t="s">
        <v>278</v>
      </c>
      <c r="B101" s="1241"/>
      <c r="C101" s="1241"/>
      <c r="D101" s="1241"/>
      <c r="E101" s="1241"/>
      <c r="F101" s="1241"/>
      <c r="G101" s="1241"/>
      <c r="H101" s="1241"/>
      <c r="I101" s="1241"/>
      <c r="J101" s="1241"/>
      <c r="K101" s="1241"/>
      <c r="L101" s="1241"/>
      <c r="M101" s="1241"/>
      <c r="N101" s="1241"/>
      <c r="O101" s="1241"/>
      <c r="P101" s="1241"/>
      <c r="Q101" s="1241"/>
    </row>
    <row r="102" spans="1:17" ht="36.75" thickBot="1" x14ac:dyDescent="0.3">
      <c r="A102" s="85" t="s">
        <v>14</v>
      </c>
      <c r="B102" s="104" t="s">
        <v>165</v>
      </c>
      <c r="C102" s="221" t="s">
        <v>2</v>
      </c>
      <c r="D102" s="222" t="s">
        <v>1</v>
      </c>
      <c r="E102" s="221" t="s">
        <v>3</v>
      </c>
      <c r="F102" s="222" t="s">
        <v>1</v>
      </c>
      <c r="G102" s="221" t="s">
        <v>4</v>
      </c>
      <c r="H102" s="222" t="s">
        <v>1</v>
      </c>
      <c r="I102" s="221" t="s">
        <v>5</v>
      </c>
      <c r="J102" s="222" t="s">
        <v>1</v>
      </c>
      <c r="K102" s="223" t="s">
        <v>194</v>
      </c>
      <c r="L102" s="224" t="s">
        <v>1</v>
      </c>
      <c r="M102" s="223" t="s">
        <v>195</v>
      </c>
      <c r="N102" s="224" t="s">
        <v>1</v>
      </c>
      <c r="O102" s="251" t="s">
        <v>197</v>
      </c>
      <c r="P102" s="252" t="s">
        <v>196</v>
      </c>
      <c r="Q102" s="223" t="s">
        <v>6</v>
      </c>
    </row>
    <row r="103" spans="1:17" ht="15.75" thickTop="1" x14ac:dyDescent="0.25">
      <c r="A103" s="88" t="s">
        <v>33</v>
      </c>
      <c r="B103" s="10">
        <f>'UBS Izolina Mazzei'!B35</f>
        <v>9</v>
      </c>
      <c r="C103" s="105">
        <f>'UBS Izolina Mazzei'!C35</f>
        <v>9</v>
      </c>
      <c r="D103" s="19">
        <f t="shared" ref="D103:D114" si="74">C103/$B103</f>
        <v>1</v>
      </c>
      <c r="E103" s="105">
        <f>'UBS Izolina Mazzei'!D35</f>
        <v>0</v>
      </c>
      <c r="F103" s="19">
        <f t="shared" ref="F103:F114" si="75">E103/$B103</f>
        <v>0</v>
      </c>
      <c r="G103" s="105">
        <f>'UBS Izolina Mazzei'!E35</f>
        <v>0</v>
      </c>
      <c r="H103" s="19">
        <f t="shared" ref="H103:H114" si="76">G103/$B103</f>
        <v>0</v>
      </c>
      <c r="I103" s="105">
        <f>'UBS Izolina Mazzei'!F35</f>
        <v>0</v>
      </c>
      <c r="J103" s="19">
        <f t="shared" ref="J103:J114" si="77">I103/$B103</f>
        <v>0</v>
      </c>
      <c r="K103" s="105">
        <f>'UBS Izolina Mazzei'!G35</f>
        <v>0</v>
      </c>
      <c r="L103" s="19">
        <f t="shared" ref="L103:L114" si="78">K103/$B103</f>
        <v>0</v>
      </c>
      <c r="M103" s="105">
        <f>'UBS Izolina Mazzei'!H35</f>
        <v>0</v>
      </c>
      <c r="N103" s="19">
        <f t="shared" ref="N103:N114" si="79">M103/$B103</f>
        <v>0</v>
      </c>
      <c r="O103" s="241">
        <f t="shared" ref="O103:O114" si="80">SUM(I103,K103,M103)</f>
        <v>0</v>
      </c>
      <c r="P103" s="116">
        <f t="shared" ref="P103:P114" si="81">O103/($B103*3)</f>
        <v>0</v>
      </c>
      <c r="Q103" s="244">
        <f t="shared" ref="Q103:Q114" si="82">SUM(C103,E103,G103,I103,K103,M103)</f>
        <v>9</v>
      </c>
    </row>
    <row r="104" spans="1:17" x14ac:dyDescent="0.25">
      <c r="A104" s="88" t="s">
        <v>20</v>
      </c>
      <c r="B104" s="83">
        <f>'UBS Izolina Mazzei'!B37</f>
        <v>3</v>
      </c>
      <c r="C104" s="106">
        <f>'UBS Izolina Mazzei'!C37</f>
        <v>3</v>
      </c>
      <c r="D104" s="117">
        <f t="shared" si="74"/>
        <v>1</v>
      </c>
      <c r="E104" s="106">
        <f>'UBS Izolina Mazzei'!D37</f>
        <v>0</v>
      </c>
      <c r="F104" s="117">
        <f>E104/$B104</f>
        <v>0</v>
      </c>
      <c r="G104" s="106">
        <f>'UBS Izolina Mazzei'!E37</f>
        <v>0</v>
      </c>
      <c r="H104" s="117">
        <f t="shared" si="76"/>
        <v>0</v>
      </c>
      <c r="I104" s="106">
        <f>'UBS Izolina Mazzei'!F37</f>
        <v>0</v>
      </c>
      <c r="J104" s="117">
        <f t="shared" si="77"/>
        <v>0</v>
      </c>
      <c r="K104" s="106">
        <f>'UBS Izolina Mazzei'!G37</f>
        <v>0</v>
      </c>
      <c r="L104" s="117">
        <f t="shared" si="78"/>
        <v>0</v>
      </c>
      <c r="M104" s="106">
        <f>'UBS Izolina Mazzei'!H37</f>
        <v>0</v>
      </c>
      <c r="N104" s="117">
        <f t="shared" si="79"/>
        <v>0</v>
      </c>
      <c r="O104" s="253">
        <f t="shared" si="80"/>
        <v>0</v>
      </c>
      <c r="P104" s="118">
        <f t="shared" si="81"/>
        <v>0</v>
      </c>
      <c r="Q104" s="243">
        <f t="shared" si="82"/>
        <v>3</v>
      </c>
    </row>
    <row r="105" spans="1:17" x14ac:dyDescent="0.25">
      <c r="A105" s="88" t="s">
        <v>43</v>
      </c>
      <c r="B105" s="83">
        <f>'UBS Izolina Mazzei'!B38</f>
        <v>2</v>
      </c>
      <c r="C105" s="106">
        <f>'UBS Izolina Mazzei'!C38</f>
        <v>2</v>
      </c>
      <c r="D105" s="117">
        <f t="shared" si="74"/>
        <v>1</v>
      </c>
      <c r="E105" s="106">
        <f>'UBS Izolina Mazzei'!D38</f>
        <v>0</v>
      </c>
      <c r="F105" s="117">
        <f t="shared" si="75"/>
        <v>0</v>
      </c>
      <c r="G105" s="106">
        <f>'UBS Izolina Mazzei'!E38</f>
        <v>0</v>
      </c>
      <c r="H105" s="117">
        <f t="shared" si="76"/>
        <v>0</v>
      </c>
      <c r="I105" s="106">
        <f>'UBS Izolina Mazzei'!F38</f>
        <v>0</v>
      </c>
      <c r="J105" s="117">
        <f t="shared" si="77"/>
        <v>0</v>
      </c>
      <c r="K105" s="106">
        <f>'UBS Izolina Mazzei'!G38</f>
        <v>0</v>
      </c>
      <c r="L105" s="117">
        <f t="shared" si="78"/>
        <v>0</v>
      </c>
      <c r="M105" s="106">
        <f>'UBS Izolina Mazzei'!H38</f>
        <v>0</v>
      </c>
      <c r="N105" s="117">
        <f t="shared" si="79"/>
        <v>0</v>
      </c>
      <c r="O105" s="253">
        <f t="shared" si="80"/>
        <v>0</v>
      </c>
      <c r="P105" s="118">
        <f t="shared" si="81"/>
        <v>0</v>
      </c>
      <c r="Q105" s="243">
        <f t="shared" si="82"/>
        <v>2</v>
      </c>
    </row>
    <row r="106" spans="1:17" x14ac:dyDescent="0.25">
      <c r="A106" s="88" t="s">
        <v>184</v>
      </c>
      <c r="B106" s="83">
        <f>'UBS Izolina Mazzei'!B39</f>
        <v>1</v>
      </c>
      <c r="C106" s="106">
        <f>'UBS Izolina Mazzei'!C39</f>
        <v>1</v>
      </c>
      <c r="D106" s="117">
        <f t="shared" si="74"/>
        <v>1</v>
      </c>
      <c r="E106" s="106">
        <f>'UBS Izolina Mazzei'!D39</f>
        <v>0</v>
      </c>
      <c r="F106" s="117">
        <f t="shared" si="75"/>
        <v>0</v>
      </c>
      <c r="G106" s="106">
        <f>'UBS Izolina Mazzei'!E39</f>
        <v>0</v>
      </c>
      <c r="H106" s="117">
        <f t="shared" si="76"/>
        <v>0</v>
      </c>
      <c r="I106" s="106">
        <f>'UBS Izolina Mazzei'!F39</f>
        <v>0</v>
      </c>
      <c r="J106" s="117">
        <f t="shared" si="77"/>
        <v>0</v>
      </c>
      <c r="K106" s="106">
        <f>'UBS Izolina Mazzei'!G39</f>
        <v>0</v>
      </c>
      <c r="L106" s="117">
        <f t="shared" si="78"/>
        <v>0</v>
      </c>
      <c r="M106" s="106">
        <f>'UBS Izolina Mazzei'!H39</f>
        <v>0</v>
      </c>
      <c r="N106" s="117">
        <f t="shared" si="79"/>
        <v>0</v>
      </c>
      <c r="O106" s="253">
        <f t="shared" si="80"/>
        <v>0</v>
      </c>
      <c r="P106" s="118">
        <f t="shared" si="81"/>
        <v>0</v>
      </c>
      <c r="Q106" s="243">
        <f t="shared" si="82"/>
        <v>1</v>
      </c>
    </row>
    <row r="107" spans="1:17" x14ac:dyDescent="0.25">
      <c r="A107" s="88" t="s">
        <v>23</v>
      </c>
      <c r="B107" s="83">
        <f>'UBS Izolina Mazzei'!B40</f>
        <v>2</v>
      </c>
      <c r="C107" s="106">
        <f>'UBS Izolina Mazzei'!C40</f>
        <v>2</v>
      </c>
      <c r="D107" s="117">
        <f t="shared" si="74"/>
        <v>1</v>
      </c>
      <c r="E107" s="106">
        <f>'UBS Izolina Mazzei'!D40</f>
        <v>0</v>
      </c>
      <c r="F107" s="117">
        <f t="shared" si="75"/>
        <v>0</v>
      </c>
      <c r="G107" s="106">
        <f>'UBS Izolina Mazzei'!E40</f>
        <v>0</v>
      </c>
      <c r="H107" s="117">
        <f t="shared" si="76"/>
        <v>0</v>
      </c>
      <c r="I107" s="106">
        <f>'UBS Izolina Mazzei'!F40</f>
        <v>0</v>
      </c>
      <c r="J107" s="117">
        <f t="shared" si="77"/>
        <v>0</v>
      </c>
      <c r="K107" s="106">
        <f>'UBS Izolina Mazzei'!G40</f>
        <v>0</v>
      </c>
      <c r="L107" s="117">
        <f t="shared" si="78"/>
        <v>0</v>
      </c>
      <c r="M107" s="106">
        <f>'UBS Izolina Mazzei'!H40</f>
        <v>0</v>
      </c>
      <c r="N107" s="117">
        <f t="shared" si="79"/>
        <v>0</v>
      </c>
      <c r="O107" s="253">
        <f t="shared" si="80"/>
        <v>0</v>
      </c>
      <c r="P107" s="118">
        <f t="shared" si="81"/>
        <v>0</v>
      </c>
      <c r="Q107" s="243">
        <f t="shared" si="82"/>
        <v>2</v>
      </c>
    </row>
    <row r="108" spans="1:17" x14ac:dyDescent="0.25">
      <c r="A108" s="88" t="s">
        <v>24</v>
      </c>
      <c r="B108" s="83">
        <f>'UBS Izolina Mazzei'!B44</f>
        <v>2</v>
      </c>
      <c r="C108" s="106">
        <f>'UBS Izolina Mazzei'!C44</f>
        <v>2</v>
      </c>
      <c r="D108" s="117">
        <f t="shared" si="74"/>
        <v>1</v>
      </c>
      <c r="E108" s="106">
        <f>'UBS Izolina Mazzei'!D44</f>
        <v>0</v>
      </c>
      <c r="F108" s="117">
        <f t="shared" si="75"/>
        <v>0</v>
      </c>
      <c r="G108" s="106">
        <f>'UBS Izolina Mazzei'!E44</f>
        <v>0</v>
      </c>
      <c r="H108" s="117">
        <f t="shared" si="76"/>
        <v>0</v>
      </c>
      <c r="I108" s="106">
        <f>'UBS Izolina Mazzei'!F44</f>
        <v>0</v>
      </c>
      <c r="J108" s="117">
        <f t="shared" si="77"/>
        <v>0</v>
      </c>
      <c r="K108" s="106">
        <f>'UBS Izolina Mazzei'!G44</f>
        <v>0</v>
      </c>
      <c r="L108" s="117">
        <f t="shared" si="78"/>
        <v>0</v>
      </c>
      <c r="M108" s="106">
        <f>'UBS Izolina Mazzei'!H44</f>
        <v>0</v>
      </c>
      <c r="N108" s="117">
        <f t="shared" si="79"/>
        <v>0</v>
      </c>
      <c r="O108" s="253">
        <f t="shared" si="80"/>
        <v>0</v>
      </c>
      <c r="P108" s="118">
        <f t="shared" si="81"/>
        <v>0</v>
      </c>
      <c r="Q108" s="243">
        <f t="shared" si="82"/>
        <v>2</v>
      </c>
    </row>
    <row r="109" spans="1:17" x14ac:dyDescent="0.25">
      <c r="A109" s="88" t="s">
        <v>25</v>
      </c>
      <c r="B109" s="73">
        <f>'UBS Izolina Mazzei'!B45</f>
        <v>4</v>
      </c>
      <c r="C109" s="106">
        <f>'UBS Izolina Mazzei'!C45</f>
        <v>4</v>
      </c>
      <c r="D109" s="117">
        <f t="shared" si="74"/>
        <v>1</v>
      </c>
      <c r="E109" s="106">
        <f>'UBS Izolina Mazzei'!D45</f>
        <v>0</v>
      </c>
      <c r="F109" s="117">
        <f t="shared" si="75"/>
        <v>0</v>
      </c>
      <c r="G109" s="106">
        <f>'UBS Izolina Mazzei'!E45</f>
        <v>0</v>
      </c>
      <c r="H109" s="117">
        <f t="shared" si="76"/>
        <v>0</v>
      </c>
      <c r="I109" s="106">
        <f>'UBS Izolina Mazzei'!F45</f>
        <v>0</v>
      </c>
      <c r="J109" s="117">
        <f t="shared" si="77"/>
        <v>0</v>
      </c>
      <c r="K109" s="106">
        <f>'UBS Izolina Mazzei'!G45</f>
        <v>0</v>
      </c>
      <c r="L109" s="117">
        <f t="shared" si="78"/>
        <v>0</v>
      </c>
      <c r="M109" s="106">
        <f>'UBS Izolina Mazzei'!H45</f>
        <v>0</v>
      </c>
      <c r="N109" s="117">
        <f t="shared" si="79"/>
        <v>0</v>
      </c>
      <c r="O109" s="253">
        <f t="shared" si="80"/>
        <v>0</v>
      </c>
      <c r="P109" s="118">
        <f t="shared" si="81"/>
        <v>0</v>
      </c>
      <c r="Q109" s="243">
        <f t="shared" si="82"/>
        <v>4</v>
      </c>
    </row>
    <row r="110" spans="1:17" x14ac:dyDescent="0.25">
      <c r="A110" s="75" t="s">
        <v>45</v>
      </c>
      <c r="B110" s="73">
        <f>'UBS Izolina Mazzei'!B46</f>
        <v>1</v>
      </c>
      <c r="C110" s="105">
        <f>'UBS Izolina Mazzei'!C46</f>
        <v>1</v>
      </c>
      <c r="D110" s="19">
        <f t="shared" si="74"/>
        <v>1</v>
      </c>
      <c r="E110" s="105">
        <f>'UBS Izolina Mazzei'!D46</f>
        <v>0</v>
      </c>
      <c r="F110" s="19">
        <f t="shared" si="75"/>
        <v>0</v>
      </c>
      <c r="G110" s="105">
        <f>'UBS Izolina Mazzei'!E46</f>
        <v>0</v>
      </c>
      <c r="H110" s="19">
        <f t="shared" si="76"/>
        <v>0</v>
      </c>
      <c r="I110" s="105">
        <f>'UBS Izolina Mazzei'!F46</f>
        <v>0</v>
      </c>
      <c r="J110" s="19">
        <f t="shared" si="77"/>
        <v>0</v>
      </c>
      <c r="K110" s="105">
        <f>'UBS Izolina Mazzei'!G46</f>
        <v>0</v>
      </c>
      <c r="L110" s="19">
        <f t="shared" si="78"/>
        <v>0</v>
      </c>
      <c r="M110" s="105">
        <f>'UBS Izolina Mazzei'!H46</f>
        <v>0</v>
      </c>
      <c r="N110" s="19">
        <f t="shared" si="79"/>
        <v>0</v>
      </c>
      <c r="O110" s="241">
        <f t="shared" si="80"/>
        <v>0</v>
      </c>
      <c r="P110" s="116">
        <f t="shared" si="81"/>
        <v>0</v>
      </c>
      <c r="Q110" s="244">
        <f t="shared" si="82"/>
        <v>1</v>
      </c>
    </row>
    <row r="111" spans="1:17" x14ac:dyDescent="0.25">
      <c r="A111" s="88" t="s">
        <v>26</v>
      </c>
      <c r="B111" s="83">
        <f>'UBS Izolina Mazzei'!B47</f>
        <v>1</v>
      </c>
      <c r="C111" s="106">
        <f>'UBS Izolina Mazzei'!C47</f>
        <v>1</v>
      </c>
      <c r="D111" s="117">
        <f t="shared" si="74"/>
        <v>1</v>
      </c>
      <c r="E111" s="106">
        <f>'UBS Izolina Mazzei'!D47</f>
        <v>0</v>
      </c>
      <c r="F111" s="117">
        <f t="shared" si="75"/>
        <v>0</v>
      </c>
      <c r="G111" s="106">
        <f>'UBS Izolina Mazzei'!E47</f>
        <v>0</v>
      </c>
      <c r="H111" s="117">
        <f t="shared" si="76"/>
        <v>0</v>
      </c>
      <c r="I111" s="106">
        <f>'UBS Izolina Mazzei'!F47</f>
        <v>0</v>
      </c>
      <c r="J111" s="117">
        <f t="shared" si="77"/>
        <v>0</v>
      </c>
      <c r="K111" s="106">
        <f>'UBS Izolina Mazzei'!G47</f>
        <v>0</v>
      </c>
      <c r="L111" s="117">
        <f t="shared" si="78"/>
        <v>0</v>
      </c>
      <c r="M111" s="106">
        <f>'UBS Izolina Mazzei'!H47</f>
        <v>0</v>
      </c>
      <c r="N111" s="117">
        <f t="shared" si="79"/>
        <v>0</v>
      </c>
      <c r="O111" s="253">
        <f t="shared" si="80"/>
        <v>0</v>
      </c>
      <c r="P111" s="118">
        <f t="shared" si="81"/>
        <v>0</v>
      </c>
      <c r="Q111" s="243">
        <f t="shared" si="82"/>
        <v>1</v>
      </c>
    </row>
    <row r="112" spans="1:17" x14ac:dyDescent="0.25">
      <c r="A112" s="88" t="s">
        <v>34</v>
      </c>
      <c r="B112" s="73">
        <f>'UBS Izolina Mazzei'!B48</f>
        <v>1</v>
      </c>
      <c r="C112" s="106">
        <f>'UBS Izolina Mazzei'!C48</f>
        <v>1</v>
      </c>
      <c r="D112" s="117">
        <f t="shared" si="74"/>
        <v>1</v>
      </c>
      <c r="E112" s="106">
        <f>'UBS Izolina Mazzei'!D48</f>
        <v>0</v>
      </c>
      <c r="F112" s="117">
        <f t="shared" si="75"/>
        <v>0</v>
      </c>
      <c r="G112" s="106">
        <f>'UBS Izolina Mazzei'!E48</f>
        <v>0</v>
      </c>
      <c r="H112" s="117">
        <f t="shared" si="76"/>
        <v>0</v>
      </c>
      <c r="I112" s="106">
        <f>'UBS Izolina Mazzei'!F48</f>
        <v>0</v>
      </c>
      <c r="J112" s="117">
        <f t="shared" si="77"/>
        <v>0</v>
      </c>
      <c r="K112" s="106">
        <f>'UBS Izolina Mazzei'!G48</f>
        <v>0</v>
      </c>
      <c r="L112" s="117">
        <f t="shared" si="78"/>
        <v>0</v>
      </c>
      <c r="M112" s="106">
        <f>'UBS Izolina Mazzei'!H48</f>
        <v>0</v>
      </c>
      <c r="N112" s="117">
        <f t="shared" si="79"/>
        <v>0</v>
      </c>
      <c r="O112" s="253">
        <f t="shared" si="80"/>
        <v>0</v>
      </c>
      <c r="P112" s="118">
        <f t="shared" si="81"/>
        <v>0</v>
      </c>
      <c r="Q112" s="243">
        <f t="shared" si="82"/>
        <v>1</v>
      </c>
    </row>
    <row r="113" spans="1:17" ht="15.75" thickBot="1" x14ac:dyDescent="0.3">
      <c r="A113" s="110" t="s">
        <v>41</v>
      </c>
      <c r="B113" s="92">
        <f>'UBS Izolina Mazzei'!B49</f>
        <v>1</v>
      </c>
      <c r="C113" s="111">
        <f>'UBS Izolina Mazzei'!C49</f>
        <v>1</v>
      </c>
      <c r="D113" s="121">
        <f t="shared" si="74"/>
        <v>1</v>
      </c>
      <c r="E113" s="111">
        <f>'UBS Izolina Mazzei'!D49</f>
        <v>0</v>
      </c>
      <c r="F113" s="121">
        <f t="shared" si="75"/>
        <v>0</v>
      </c>
      <c r="G113" s="111">
        <f>'UBS Izolina Mazzei'!E49</f>
        <v>0</v>
      </c>
      <c r="H113" s="121">
        <f t="shared" si="76"/>
        <v>0</v>
      </c>
      <c r="I113" s="111">
        <f>'UBS Izolina Mazzei'!F49</f>
        <v>0</v>
      </c>
      <c r="J113" s="121">
        <f t="shared" si="77"/>
        <v>0</v>
      </c>
      <c r="K113" s="111">
        <f>'UBS Izolina Mazzei'!G49</f>
        <v>0</v>
      </c>
      <c r="L113" s="121">
        <f t="shared" si="78"/>
        <v>0</v>
      </c>
      <c r="M113" s="111">
        <f>'UBS Izolina Mazzei'!H49</f>
        <v>0</v>
      </c>
      <c r="N113" s="121">
        <f t="shared" si="79"/>
        <v>0</v>
      </c>
      <c r="O113" s="254">
        <f t="shared" si="80"/>
        <v>0</v>
      </c>
      <c r="P113" s="122">
        <f t="shared" si="81"/>
        <v>0</v>
      </c>
      <c r="Q113" s="245">
        <f t="shared" si="82"/>
        <v>1</v>
      </c>
    </row>
    <row r="114" spans="1:17" ht="15.75" thickBot="1" x14ac:dyDescent="0.3">
      <c r="A114" s="6" t="s">
        <v>7</v>
      </c>
      <c r="B114" s="7">
        <f>SUM(B103:B113)</f>
        <v>27</v>
      </c>
      <c r="C114" s="8">
        <f>SUM(C103:C113)</f>
        <v>27</v>
      </c>
      <c r="D114" s="22">
        <f t="shared" si="74"/>
        <v>1</v>
      </c>
      <c r="E114" s="8">
        <f>SUM(E103:E113)</f>
        <v>0</v>
      </c>
      <c r="F114" s="22">
        <f t="shared" si="75"/>
        <v>0</v>
      </c>
      <c r="G114" s="8">
        <f>SUM(G103:G113)</f>
        <v>0</v>
      </c>
      <c r="H114" s="22">
        <f t="shared" si="76"/>
        <v>0</v>
      </c>
      <c r="I114" s="8">
        <f>SUM(I103:I113)</f>
        <v>0</v>
      </c>
      <c r="J114" s="22">
        <f t="shared" si="77"/>
        <v>0</v>
      </c>
      <c r="K114" s="8">
        <f t="shared" ref="K114" si="83">SUM(K103:K113)</f>
        <v>0</v>
      </c>
      <c r="L114" s="22">
        <f t="shared" si="78"/>
        <v>0</v>
      </c>
      <c r="M114" s="8">
        <f t="shared" ref="M114" si="84">SUM(M103:M113)</f>
        <v>0</v>
      </c>
      <c r="N114" s="22">
        <f t="shared" si="79"/>
        <v>0</v>
      </c>
      <c r="O114" s="80">
        <f t="shared" si="80"/>
        <v>0</v>
      </c>
      <c r="P114" s="81">
        <f t="shared" si="81"/>
        <v>0</v>
      </c>
      <c r="Q114" s="8">
        <f t="shared" si="82"/>
        <v>27</v>
      </c>
    </row>
    <row r="116" spans="1:17" ht="15.75" x14ac:dyDescent="0.25">
      <c r="A116" s="1240" t="s">
        <v>280</v>
      </c>
      <c r="B116" s="1241"/>
      <c r="C116" s="1241"/>
      <c r="D116" s="1241"/>
      <c r="E116" s="1241"/>
      <c r="F116" s="1241"/>
      <c r="G116" s="1241"/>
      <c r="H116" s="1241"/>
      <c r="I116" s="1241"/>
      <c r="J116" s="1241"/>
      <c r="K116" s="1241"/>
      <c r="L116" s="1241"/>
      <c r="M116" s="1241"/>
      <c r="N116" s="1241"/>
      <c r="O116" s="1241"/>
      <c r="P116" s="1241"/>
      <c r="Q116" s="1241"/>
    </row>
    <row r="117" spans="1:17" ht="36.75" thickBot="1" x14ac:dyDescent="0.3">
      <c r="A117" s="85" t="s">
        <v>14</v>
      </c>
      <c r="B117" s="104" t="s">
        <v>165</v>
      </c>
      <c r="C117" s="221" t="s">
        <v>2</v>
      </c>
      <c r="D117" s="222" t="s">
        <v>1</v>
      </c>
      <c r="E117" s="221" t="s">
        <v>3</v>
      </c>
      <c r="F117" s="222" t="s">
        <v>1</v>
      </c>
      <c r="G117" s="221" t="s">
        <v>4</v>
      </c>
      <c r="H117" s="222" t="s">
        <v>1</v>
      </c>
      <c r="I117" s="221" t="s">
        <v>5</v>
      </c>
      <c r="J117" s="222" t="s">
        <v>1</v>
      </c>
      <c r="K117" s="223" t="s">
        <v>194</v>
      </c>
      <c r="L117" s="224" t="s">
        <v>1</v>
      </c>
      <c r="M117" s="223" t="s">
        <v>195</v>
      </c>
      <c r="N117" s="224" t="s">
        <v>1</v>
      </c>
      <c r="O117" s="251" t="s">
        <v>197</v>
      </c>
      <c r="P117" s="252" t="s">
        <v>196</v>
      </c>
      <c r="Q117" s="223" t="s">
        <v>6</v>
      </c>
    </row>
    <row r="118" spans="1:17" ht="15.75" thickTop="1" x14ac:dyDescent="0.25">
      <c r="A118" s="88" t="s">
        <v>33</v>
      </c>
      <c r="B118" s="10">
        <f>'UBS Jardim Japão'!B20</f>
        <v>6</v>
      </c>
      <c r="C118" s="105">
        <f>'UBS Jardim Japão'!C20</f>
        <v>5</v>
      </c>
      <c r="D118" s="19">
        <f t="shared" ref="D118:D128" si="85">C118/$B118</f>
        <v>0.83333333333333337</v>
      </c>
      <c r="E118" s="105">
        <f>'UBS Jardim Japão'!D20</f>
        <v>0</v>
      </c>
      <c r="F118" s="19">
        <f t="shared" ref="F118:F128" si="86">E118/$B118</f>
        <v>0</v>
      </c>
      <c r="G118" s="105">
        <f>'UBS Jardim Japão'!E20</f>
        <v>0</v>
      </c>
      <c r="H118" s="19">
        <f t="shared" ref="H118:H128" si="87">G118/$B118</f>
        <v>0</v>
      </c>
      <c r="I118" s="105">
        <f>'UBS Jardim Japão'!F20</f>
        <v>0</v>
      </c>
      <c r="J118" s="19">
        <f t="shared" ref="J118:J128" si="88">I118/$B118</f>
        <v>0</v>
      </c>
      <c r="K118" s="105">
        <f>'UBS Jardim Japão'!G20</f>
        <v>0</v>
      </c>
      <c r="L118" s="19">
        <f t="shared" ref="L118:L128" si="89">K118/$B118</f>
        <v>0</v>
      </c>
      <c r="M118" s="105">
        <f>'UBS Jardim Japão'!H20</f>
        <v>0</v>
      </c>
      <c r="N118" s="19">
        <f t="shared" ref="N118:N128" si="90">M118/$B118</f>
        <v>0</v>
      </c>
      <c r="O118" s="241">
        <f t="shared" ref="O118:O128" si="91">SUM(I118,K118,M118)</f>
        <v>0</v>
      </c>
      <c r="P118" s="116">
        <f t="shared" ref="P118:P128" si="92">O118/($B118*3)</f>
        <v>0</v>
      </c>
      <c r="Q118" s="244">
        <f t="shared" ref="Q118:Q128" si="93">SUM(C118,E118,G118,I118,K118,M118)</f>
        <v>5</v>
      </c>
    </row>
    <row r="119" spans="1:17" x14ac:dyDescent="0.25">
      <c r="A119" s="88" t="s">
        <v>20</v>
      </c>
      <c r="B119" s="83">
        <f>'UBS Jardim Japão'!B21</f>
        <v>3</v>
      </c>
      <c r="C119" s="109">
        <f>'UBS Jardim Japão'!C21</f>
        <v>3</v>
      </c>
      <c r="D119" s="117">
        <f t="shared" si="85"/>
        <v>1</v>
      </c>
      <c r="E119" s="109">
        <f>'UBS Jardim Japão'!D21</f>
        <v>0</v>
      </c>
      <c r="F119" s="117">
        <f t="shared" si="86"/>
        <v>0</v>
      </c>
      <c r="G119" s="109">
        <f>'UBS Jardim Japão'!E21</f>
        <v>0</v>
      </c>
      <c r="H119" s="117">
        <f t="shared" si="87"/>
        <v>0</v>
      </c>
      <c r="I119" s="106">
        <f>'UBS Jardim Japão'!F21</f>
        <v>0</v>
      </c>
      <c r="J119" s="117">
        <f t="shared" si="88"/>
        <v>0</v>
      </c>
      <c r="K119" s="106">
        <f>'UBS Jardim Japão'!G21</f>
        <v>0</v>
      </c>
      <c r="L119" s="117">
        <f t="shared" si="89"/>
        <v>0</v>
      </c>
      <c r="M119" s="106">
        <f>'UBS Jardim Japão'!H21</f>
        <v>0</v>
      </c>
      <c r="N119" s="117">
        <f t="shared" si="90"/>
        <v>0</v>
      </c>
      <c r="O119" s="253">
        <f t="shared" si="91"/>
        <v>0</v>
      </c>
      <c r="P119" s="118">
        <f t="shared" si="92"/>
        <v>0</v>
      </c>
      <c r="Q119" s="243">
        <f t="shared" si="93"/>
        <v>3</v>
      </c>
    </row>
    <row r="120" spans="1:17" x14ac:dyDescent="0.25">
      <c r="A120" s="88" t="s">
        <v>43</v>
      </c>
      <c r="B120" s="83">
        <f>'UBS Jardim Japão'!B22</f>
        <v>3</v>
      </c>
      <c r="C120" s="106">
        <f>'UBS Jardim Japão'!C22</f>
        <v>2.5</v>
      </c>
      <c r="D120" s="117">
        <f t="shared" si="85"/>
        <v>0.83333333333333337</v>
      </c>
      <c r="E120" s="106">
        <f>'UBS Jardim Japão'!D22</f>
        <v>0</v>
      </c>
      <c r="F120" s="117">
        <f t="shared" si="86"/>
        <v>0</v>
      </c>
      <c r="G120" s="106">
        <f>'UBS Jardim Japão'!E22</f>
        <v>0</v>
      </c>
      <c r="H120" s="117">
        <f t="shared" si="87"/>
        <v>0</v>
      </c>
      <c r="I120" s="106">
        <f>'UBS Jardim Japão'!F22</f>
        <v>0</v>
      </c>
      <c r="J120" s="117">
        <f t="shared" si="88"/>
        <v>0</v>
      </c>
      <c r="K120" s="106">
        <f>'UBS Jardim Japão'!G22</f>
        <v>0</v>
      </c>
      <c r="L120" s="117">
        <f t="shared" si="89"/>
        <v>0</v>
      </c>
      <c r="M120" s="106">
        <f>'UBS Jardim Japão'!H22</f>
        <v>0</v>
      </c>
      <c r="N120" s="117">
        <f t="shared" si="90"/>
        <v>0</v>
      </c>
      <c r="O120" s="253">
        <f t="shared" si="91"/>
        <v>0</v>
      </c>
      <c r="P120" s="118">
        <f t="shared" si="92"/>
        <v>0</v>
      </c>
      <c r="Q120" s="243">
        <f t="shared" si="93"/>
        <v>2.5</v>
      </c>
    </row>
    <row r="121" spans="1:17" x14ac:dyDescent="0.25">
      <c r="A121" s="88" t="s">
        <v>23</v>
      </c>
      <c r="B121" s="83">
        <f>'UBS Jardim Japão'!B23</f>
        <v>3</v>
      </c>
      <c r="C121" s="106">
        <f>'UBS Jardim Japão'!C23</f>
        <v>3</v>
      </c>
      <c r="D121" s="117">
        <f t="shared" si="85"/>
        <v>1</v>
      </c>
      <c r="E121" s="106">
        <f>'UBS Jardim Japão'!D23</f>
        <v>0</v>
      </c>
      <c r="F121" s="117">
        <f t="shared" si="86"/>
        <v>0</v>
      </c>
      <c r="G121" s="106">
        <f>'UBS Jardim Japão'!E23</f>
        <v>0</v>
      </c>
      <c r="H121" s="117">
        <f t="shared" si="87"/>
        <v>0</v>
      </c>
      <c r="I121" s="106">
        <f>'UBS Jardim Japão'!F23</f>
        <v>0</v>
      </c>
      <c r="J121" s="117">
        <f t="shared" si="88"/>
        <v>0</v>
      </c>
      <c r="K121" s="106">
        <f>'UBS Jardim Japão'!G23</f>
        <v>0</v>
      </c>
      <c r="L121" s="117">
        <f t="shared" si="89"/>
        <v>0</v>
      </c>
      <c r="M121" s="106">
        <f>'UBS Jardim Japão'!H23</f>
        <v>0</v>
      </c>
      <c r="N121" s="117">
        <f t="shared" si="90"/>
        <v>0</v>
      </c>
      <c r="O121" s="253">
        <f t="shared" si="91"/>
        <v>0</v>
      </c>
      <c r="P121" s="118">
        <f t="shared" si="92"/>
        <v>0</v>
      </c>
      <c r="Q121" s="243">
        <f t="shared" si="93"/>
        <v>3</v>
      </c>
    </row>
    <row r="122" spans="1:17" x14ac:dyDescent="0.25">
      <c r="A122" s="88" t="s">
        <v>24</v>
      </c>
      <c r="B122" s="83">
        <f>'UBS Jardim Japão'!B24</f>
        <v>2</v>
      </c>
      <c r="C122" s="106">
        <f>'UBS Jardim Japão'!C24</f>
        <v>2</v>
      </c>
      <c r="D122" s="117">
        <f t="shared" si="85"/>
        <v>1</v>
      </c>
      <c r="E122" s="106">
        <f>'UBS Jardim Japão'!D24</f>
        <v>0</v>
      </c>
      <c r="F122" s="117">
        <f t="shared" si="86"/>
        <v>0</v>
      </c>
      <c r="G122" s="106">
        <f>'UBS Jardim Japão'!E24</f>
        <v>0</v>
      </c>
      <c r="H122" s="117">
        <f t="shared" si="87"/>
        <v>0</v>
      </c>
      <c r="I122" s="106">
        <f>'UBS Jardim Japão'!F24</f>
        <v>0</v>
      </c>
      <c r="J122" s="117">
        <f t="shared" si="88"/>
        <v>0</v>
      </c>
      <c r="K122" s="106">
        <f>'UBS Jardim Japão'!G24</f>
        <v>0</v>
      </c>
      <c r="L122" s="117">
        <f t="shared" si="89"/>
        <v>0</v>
      </c>
      <c r="M122" s="106">
        <f>'UBS Jardim Japão'!H24</f>
        <v>0</v>
      </c>
      <c r="N122" s="117">
        <f t="shared" si="90"/>
        <v>0</v>
      </c>
      <c r="O122" s="253">
        <f t="shared" si="91"/>
        <v>0</v>
      </c>
      <c r="P122" s="118">
        <f t="shared" si="92"/>
        <v>0</v>
      </c>
      <c r="Q122" s="243">
        <f t="shared" si="93"/>
        <v>2</v>
      </c>
    </row>
    <row r="123" spans="1:17" x14ac:dyDescent="0.25">
      <c r="A123" s="88" t="s">
        <v>25</v>
      </c>
      <c r="B123" s="83">
        <f>'UBS Jardim Japão'!B25</f>
        <v>6</v>
      </c>
      <c r="C123" s="106">
        <f>'UBS Jardim Japão'!C25</f>
        <v>7</v>
      </c>
      <c r="D123" s="117">
        <f t="shared" si="85"/>
        <v>1.1666666666666667</v>
      </c>
      <c r="E123" s="106">
        <f>'UBS Jardim Japão'!D25</f>
        <v>0</v>
      </c>
      <c r="F123" s="117">
        <f t="shared" si="86"/>
        <v>0</v>
      </c>
      <c r="G123" s="106">
        <f>'UBS Jardim Japão'!E25</f>
        <v>0</v>
      </c>
      <c r="H123" s="117">
        <f t="shared" si="87"/>
        <v>0</v>
      </c>
      <c r="I123" s="106">
        <f>'UBS Jardim Japão'!F25</f>
        <v>0</v>
      </c>
      <c r="J123" s="117">
        <f t="shared" si="88"/>
        <v>0</v>
      </c>
      <c r="K123" s="106">
        <f>'UBS Jardim Japão'!G25</f>
        <v>0</v>
      </c>
      <c r="L123" s="117">
        <f t="shared" si="89"/>
        <v>0</v>
      </c>
      <c r="M123" s="106">
        <f>'UBS Jardim Japão'!H25</f>
        <v>0</v>
      </c>
      <c r="N123" s="117">
        <f t="shared" si="90"/>
        <v>0</v>
      </c>
      <c r="O123" s="253">
        <f t="shared" si="91"/>
        <v>0</v>
      </c>
      <c r="P123" s="118">
        <f t="shared" si="92"/>
        <v>0</v>
      </c>
      <c r="Q123" s="243">
        <f t="shared" si="93"/>
        <v>7</v>
      </c>
    </row>
    <row r="124" spans="1:17" x14ac:dyDescent="0.25">
      <c r="A124" s="88" t="s">
        <v>45</v>
      </c>
      <c r="B124" s="83">
        <f>'UBS Jardim Japão'!B26</f>
        <v>1</v>
      </c>
      <c r="C124" s="106">
        <f>'UBS Jardim Japão'!C26</f>
        <v>1</v>
      </c>
      <c r="D124" s="117">
        <f t="shared" si="85"/>
        <v>1</v>
      </c>
      <c r="E124" s="106">
        <f>'UBS Jardim Japão'!D26</f>
        <v>0</v>
      </c>
      <c r="F124" s="117">
        <f t="shared" si="86"/>
        <v>0</v>
      </c>
      <c r="G124" s="106">
        <f>'UBS Jardim Japão'!E26</f>
        <v>0</v>
      </c>
      <c r="H124" s="117">
        <f t="shared" si="87"/>
        <v>0</v>
      </c>
      <c r="I124" s="106">
        <f>'UBS Jardim Japão'!F26</f>
        <v>0</v>
      </c>
      <c r="J124" s="117">
        <f t="shared" si="88"/>
        <v>0</v>
      </c>
      <c r="K124" s="106">
        <f>'UBS Jardim Japão'!G26</f>
        <v>0</v>
      </c>
      <c r="L124" s="117">
        <f t="shared" si="89"/>
        <v>0</v>
      </c>
      <c r="M124" s="106">
        <f>'UBS Jardim Japão'!H26</f>
        <v>0</v>
      </c>
      <c r="N124" s="117">
        <f t="shared" si="90"/>
        <v>0</v>
      </c>
      <c r="O124" s="253">
        <f t="shared" si="91"/>
        <v>0</v>
      </c>
      <c r="P124" s="118">
        <f t="shared" si="92"/>
        <v>0</v>
      </c>
      <c r="Q124" s="243">
        <f t="shared" si="93"/>
        <v>1</v>
      </c>
    </row>
    <row r="125" spans="1:17" x14ac:dyDescent="0.25">
      <c r="A125" s="88" t="s">
        <v>26</v>
      </c>
      <c r="B125" s="83">
        <f>'UBS Jardim Japão'!B27</f>
        <v>1</v>
      </c>
      <c r="C125" s="106">
        <f>'UBS Jardim Japão'!C27</f>
        <v>1</v>
      </c>
      <c r="D125" s="117">
        <f t="shared" si="85"/>
        <v>1</v>
      </c>
      <c r="E125" s="106">
        <f>'UBS Jardim Japão'!D27</f>
        <v>0</v>
      </c>
      <c r="F125" s="117">
        <f t="shared" si="86"/>
        <v>0</v>
      </c>
      <c r="G125" s="106">
        <f>'UBS Jardim Japão'!E27</f>
        <v>0</v>
      </c>
      <c r="H125" s="117">
        <f t="shared" si="87"/>
        <v>0</v>
      </c>
      <c r="I125" s="106">
        <f>'UBS Jardim Japão'!F27</f>
        <v>0</v>
      </c>
      <c r="J125" s="117">
        <f t="shared" si="88"/>
        <v>0</v>
      </c>
      <c r="K125" s="106">
        <f>'UBS Jardim Japão'!G27</f>
        <v>0</v>
      </c>
      <c r="L125" s="117">
        <f t="shared" si="89"/>
        <v>0</v>
      </c>
      <c r="M125" s="106">
        <f>'UBS Jardim Japão'!H27</f>
        <v>0</v>
      </c>
      <c r="N125" s="117">
        <f t="shared" si="90"/>
        <v>0</v>
      </c>
      <c r="O125" s="253">
        <f t="shared" si="91"/>
        <v>0</v>
      </c>
      <c r="P125" s="118">
        <f t="shared" si="92"/>
        <v>0</v>
      </c>
      <c r="Q125" s="243">
        <f t="shared" si="93"/>
        <v>1</v>
      </c>
    </row>
    <row r="126" spans="1:17" x14ac:dyDescent="0.25">
      <c r="A126" s="88" t="s">
        <v>175</v>
      </c>
      <c r="B126" s="89">
        <f>'UBS Jardim Japão'!B28</f>
        <v>1</v>
      </c>
      <c r="C126" s="106">
        <f>'UBS Jardim Japão'!C28</f>
        <v>0</v>
      </c>
      <c r="D126" s="117">
        <f t="shared" si="85"/>
        <v>0</v>
      </c>
      <c r="E126" s="106">
        <f>'UBS Jardim Japão'!D28</f>
        <v>0</v>
      </c>
      <c r="F126" s="117">
        <f t="shared" si="86"/>
        <v>0</v>
      </c>
      <c r="G126" s="106">
        <f>'UBS Jardim Japão'!E28</f>
        <v>0</v>
      </c>
      <c r="H126" s="117">
        <f t="shared" si="87"/>
        <v>0</v>
      </c>
      <c r="I126" s="106">
        <f>'UBS Jardim Japão'!F28</f>
        <v>0</v>
      </c>
      <c r="J126" s="117">
        <f t="shared" si="88"/>
        <v>0</v>
      </c>
      <c r="K126" s="106">
        <f>'UBS Jardim Japão'!G28</f>
        <v>0</v>
      </c>
      <c r="L126" s="117">
        <f t="shared" si="89"/>
        <v>0</v>
      </c>
      <c r="M126" s="106">
        <f>'UBS Jardim Japão'!H28</f>
        <v>0</v>
      </c>
      <c r="N126" s="117">
        <f t="shared" si="90"/>
        <v>0</v>
      </c>
      <c r="O126" s="253">
        <f t="shared" si="91"/>
        <v>0</v>
      </c>
      <c r="P126" s="118">
        <f t="shared" si="92"/>
        <v>0</v>
      </c>
      <c r="Q126" s="243">
        <f t="shared" si="93"/>
        <v>0</v>
      </c>
    </row>
    <row r="127" spans="1:17" ht="15.75" thickBot="1" x14ac:dyDescent="0.3">
      <c r="A127" s="110" t="s">
        <v>34</v>
      </c>
      <c r="B127" s="159">
        <f>'UBS Jardim Japão'!B29</f>
        <v>1</v>
      </c>
      <c r="C127" s="111">
        <f>'UBS Jardim Japão'!C29</f>
        <v>1</v>
      </c>
      <c r="D127" s="121">
        <f t="shared" si="85"/>
        <v>1</v>
      </c>
      <c r="E127" s="111">
        <f>'UBS Jardim Japão'!D29</f>
        <v>0</v>
      </c>
      <c r="F127" s="121">
        <f t="shared" si="86"/>
        <v>0</v>
      </c>
      <c r="G127" s="111">
        <f>'UBS Jardim Japão'!E29</f>
        <v>0</v>
      </c>
      <c r="H127" s="121">
        <f t="shared" si="87"/>
        <v>0</v>
      </c>
      <c r="I127" s="111">
        <f>'UBS Jardim Japão'!F29</f>
        <v>0</v>
      </c>
      <c r="J127" s="121">
        <f t="shared" si="88"/>
        <v>0</v>
      </c>
      <c r="K127" s="111">
        <f>'UBS Jardim Japão'!G29</f>
        <v>0</v>
      </c>
      <c r="L127" s="121">
        <f t="shared" si="89"/>
        <v>0</v>
      </c>
      <c r="M127" s="111">
        <f>'UBS Jardim Japão'!H29</f>
        <v>0</v>
      </c>
      <c r="N127" s="121">
        <f t="shared" si="90"/>
        <v>0</v>
      </c>
      <c r="O127" s="254">
        <f t="shared" si="91"/>
        <v>0</v>
      </c>
      <c r="P127" s="122">
        <f t="shared" si="92"/>
        <v>0</v>
      </c>
      <c r="Q127" s="245">
        <f t="shared" si="93"/>
        <v>1</v>
      </c>
    </row>
    <row r="128" spans="1:17" ht="15.75" thickBot="1" x14ac:dyDescent="0.3">
      <c r="A128" s="6" t="s">
        <v>7</v>
      </c>
      <c r="B128" s="7">
        <f>SUM(B118:B127)</f>
        <v>27</v>
      </c>
      <c r="C128" s="8">
        <f>SUM(C118:C127)</f>
        <v>25.5</v>
      </c>
      <c r="D128" s="22">
        <f t="shared" si="85"/>
        <v>0.94444444444444442</v>
      </c>
      <c r="E128" s="8">
        <f>SUM(E118:E127)</f>
        <v>0</v>
      </c>
      <c r="F128" s="22">
        <f t="shared" si="86"/>
        <v>0</v>
      </c>
      <c r="G128" s="8">
        <f>SUM(G118:G127)</f>
        <v>0</v>
      </c>
      <c r="H128" s="22">
        <f t="shared" si="87"/>
        <v>0</v>
      </c>
      <c r="I128" s="8">
        <f>SUM(I118:I127)</f>
        <v>0</v>
      </c>
      <c r="J128" s="22">
        <f t="shared" si="88"/>
        <v>0</v>
      </c>
      <c r="K128" s="8">
        <f t="shared" ref="K128" si="94">SUM(K118:K127)</f>
        <v>0</v>
      </c>
      <c r="L128" s="22">
        <f t="shared" si="89"/>
        <v>0</v>
      </c>
      <c r="M128" s="8">
        <f t="shared" ref="M128" si="95">SUM(M118:M127)</f>
        <v>0</v>
      </c>
      <c r="N128" s="22">
        <f t="shared" si="90"/>
        <v>0</v>
      </c>
      <c r="O128" s="80">
        <f t="shared" si="91"/>
        <v>0</v>
      </c>
      <c r="P128" s="81">
        <f t="shared" si="92"/>
        <v>0</v>
      </c>
      <c r="Q128" s="8">
        <f t="shared" si="93"/>
        <v>25.5</v>
      </c>
    </row>
    <row r="130" spans="1:17" ht="15.75" x14ac:dyDescent="0.25">
      <c r="A130" s="1240" t="s">
        <v>308</v>
      </c>
      <c r="B130" s="1241"/>
      <c r="C130" s="1241"/>
      <c r="D130" s="1241"/>
      <c r="E130" s="1241"/>
      <c r="F130" s="1241"/>
      <c r="G130" s="1241"/>
      <c r="H130" s="1241"/>
      <c r="I130" s="1241"/>
      <c r="J130" s="1241"/>
      <c r="K130" s="1241"/>
      <c r="L130" s="1241"/>
      <c r="M130" s="1241"/>
      <c r="N130" s="1241"/>
      <c r="O130" s="1241"/>
      <c r="P130" s="1241"/>
      <c r="Q130" s="1241"/>
    </row>
    <row r="131" spans="1:17" ht="36.75" thickBot="1" x14ac:dyDescent="0.3">
      <c r="A131" s="85" t="s">
        <v>14</v>
      </c>
      <c r="B131" s="104" t="s">
        <v>165</v>
      </c>
      <c r="C131" s="221" t="s">
        <v>2</v>
      </c>
      <c r="D131" s="222" t="s">
        <v>1</v>
      </c>
      <c r="E131" s="221" t="s">
        <v>3</v>
      </c>
      <c r="F131" s="222" t="s">
        <v>1</v>
      </c>
      <c r="G131" s="221" t="s">
        <v>4</v>
      </c>
      <c r="H131" s="222" t="s">
        <v>1</v>
      </c>
      <c r="I131" s="221" t="s">
        <v>5</v>
      </c>
      <c r="J131" s="222" t="s">
        <v>1</v>
      </c>
      <c r="K131" s="223" t="s">
        <v>194</v>
      </c>
      <c r="L131" s="224" t="s">
        <v>1</v>
      </c>
      <c r="M131" s="223" t="s">
        <v>195</v>
      </c>
      <c r="N131" s="224" t="s">
        <v>1</v>
      </c>
      <c r="O131" s="251" t="s">
        <v>197</v>
      </c>
      <c r="P131" s="252" t="s">
        <v>196</v>
      </c>
      <c r="Q131" s="223" t="s">
        <v>6</v>
      </c>
    </row>
    <row r="132" spans="1:17" ht="15.75" thickTop="1" x14ac:dyDescent="0.25">
      <c r="A132" s="9" t="s">
        <v>147</v>
      </c>
      <c r="B132" s="87">
        <f>'EMAD na UBS JD JAPÃO'!B18</f>
        <v>2</v>
      </c>
      <c r="C132" s="105">
        <f>'EMAD na UBS JD JAPÃO'!C18</f>
        <v>1</v>
      </c>
      <c r="D132" s="19">
        <f t="shared" ref="D132:D137" si="96">C132/$B132</f>
        <v>0.5</v>
      </c>
      <c r="E132" s="105">
        <f>'EMAD na UBS JD JAPÃO'!D18</f>
        <v>0</v>
      </c>
      <c r="F132" s="19">
        <f t="shared" ref="F132:F137" si="97">E132/$B132</f>
        <v>0</v>
      </c>
      <c r="G132" s="105">
        <f>'EMAD na UBS JD JAPÃO'!E18</f>
        <v>0</v>
      </c>
      <c r="H132" s="19">
        <f t="shared" ref="H132:H137" si="98">G132/$B132</f>
        <v>0</v>
      </c>
      <c r="I132" s="105">
        <f>'EMAD na UBS JD JAPÃO'!F18</f>
        <v>0</v>
      </c>
      <c r="J132" s="19">
        <f t="shared" ref="J132:J137" si="99">I132/$B132</f>
        <v>0</v>
      </c>
      <c r="K132" s="105">
        <f>'EMAD na UBS JD JAPÃO'!G18</f>
        <v>0</v>
      </c>
      <c r="L132" s="19">
        <f t="shared" ref="L132:L137" si="100">K132/$B132</f>
        <v>0</v>
      </c>
      <c r="M132" s="105">
        <f>'EMAD na UBS JD JAPÃO'!H18</f>
        <v>0</v>
      </c>
      <c r="N132" s="19">
        <f t="shared" ref="N132:N137" si="101">M132/$B132</f>
        <v>0</v>
      </c>
      <c r="O132" s="241">
        <f t="shared" ref="O132:O137" si="102">SUM(I132,K132,M132)</f>
        <v>0</v>
      </c>
      <c r="P132" s="116">
        <f t="shared" ref="P132:P137" si="103">O132/($B132*3)</f>
        <v>0</v>
      </c>
      <c r="Q132" s="244">
        <f t="shared" ref="Q132:Q137" si="104">SUM(C132,E132,G132,I132,K132,M132)</f>
        <v>1</v>
      </c>
    </row>
    <row r="133" spans="1:17" x14ac:dyDescent="0.25">
      <c r="A133" s="76" t="s">
        <v>173</v>
      </c>
      <c r="B133" s="72">
        <f>'EMAD na UBS JD JAPÃO'!B19</f>
        <v>0</v>
      </c>
      <c r="C133" s="105">
        <f>'EMAD na UBS JD JAPÃO'!C19</f>
        <v>2</v>
      </c>
      <c r="D133" s="19" t="e">
        <f t="shared" si="96"/>
        <v>#DIV/0!</v>
      </c>
      <c r="E133" s="105">
        <f>'EMAD na UBS JD JAPÃO'!D19</f>
        <v>0</v>
      </c>
      <c r="F133" s="19" t="e">
        <f t="shared" si="97"/>
        <v>#DIV/0!</v>
      </c>
      <c r="G133" s="105">
        <f>'EMAD na UBS JD JAPÃO'!E19</f>
        <v>0</v>
      </c>
      <c r="H133" s="19" t="e">
        <f t="shared" si="98"/>
        <v>#DIV/0!</v>
      </c>
      <c r="I133" s="105">
        <f>'EMAD na UBS JD JAPÃO'!F19</f>
        <v>0</v>
      </c>
      <c r="J133" s="19" t="e">
        <f t="shared" si="99"/>
        <v>#DIV/0!</v>
      </c>
      <c r="K133" s="105">
        <f>'EMAD na UBS JD JAPÃO'!G19</f>
        <v>0</v>
      </c>
      <c r="L133" s="19" t="e">
        <f t="shared" si="100"/>
        <v>#DIV/0!</v>
      </c>
      <c r="M133" s="105">
        <f>'EMAD na UBS JD JAPÃO'!H19</f>
        <v>0</v>
      </c>
      <c r="N133" s="19" t="e">
        <f t="shared" si="101"/>
        <v>#DIV/0!</v>
      </c>
      <c r="O133" s="241">
        <f t="shared" si="102"/>
        <v>0</v>
      </c>
      <c r="P133" s="116" t="e">
        <f t="shared" si="103"/>
        <v>#DIV/0!</v>
      </c>
      <c r="Q133" s="244">
        <f t="shared" si="104"/>
        <v>2</v>
      </c>
    </row>
    <row r="134" spans="1:17" x14ac:dyDescent="0.25">
      <c r="A134" s="9" t="s">
        <v>148</v>
      </c>
      <c r="B134" s="83">
        <f>'EMAD na UBS JD JAPÃO'!B20</f>
        <v>1</v>
      </c>
      <c r="C134" s="106">
        <f>'EMAD na UBS JD JAPÃO'!C20</f>
        <v>1</v>
      </c>
      <c r="D134" s="117">
        <f t="shared" si="96"/>
        <v>1</v>
      </c>
      <c r="E134" s="106">
        <f>'EMAD na UBS JD JAPÃO'!D20</f>
        <v>0</v>
      </c>
      <c r="F134" s="117">
        <f t="shared" si="97"/>
        <v>0</v>
      </c>
      <c r="G134" s="106">
        <f>'EMAD na UBS JD JAPÃO'!E20</f>
        <v>0</v>
      </c>
      <c r="H134" s="117">
        <f t="shared" si="98"/>
        <v>0</v>
      </c>
      <c r="I134" s="106">
        <f>'EMAD na UBS JD JAPÃO'!F20</f>
        <v>0</v>
      </c>
      <c r="J134" s="117">
        <f t="shared" si="99"/>
        <v>0</v>
      </c>
      <c r="K134" s="106">
        <f>'EMAD na UBS JD JAPÃO'!G20</f>
        <v>0</v>
      </c>
      <c r="L134" s="117">
        <f t="shared" si="100"/>
        <v>0</v>
      </c>
      <c r="M134" s="106">
        <f>'EMAD na UBS JD JAPÃO'!H20</f>
        <v>0</v>
      </c>
      <c r="N134" s="117">
        <f t="shared" si="101"/>
        <v>0</v>
      </c>
      <c r="O134" s="253">
        <f t="shared" si="102"/>
        <v>0</v>
      </c>
      <c r="P134" s="118">
        <f t="shared" si="103"/>
        <v>0</v>
      </c>
      <c r="Q134" s="243">
        <f t="shared" si="104"/>
        <v>1</v>
      </c>
    </row>
    <row r="135" spans="1:17" x14ac:dyDescent="0.25">
      <c r="A135" s="9" t="s">
        <v>153</v>
      </c>
      <c r="B135" s="89">
        <f>'EMAD na UBS JD JAPÃO'!B21</f>
        <v>1</v>
      </c>
      <c r="C135" s="106">
        <f>'EMAD na UBS JD JAPÃO'!C21</f>
        <v>2</v>
      </c>
      <c r="D135" s="117">
        <f t="shared" si="96"/>
        <v>2</v>
      </c>
      <c r="E135" s="106">
        <f>'EMAD na UBS JD JAPÃO'!D21</f>
        <v>0</v>
      </c>
      <c r="F135" s="117">
        <f t="shared" si="97"/>
        <v>0</v>
      </c>
      <c r="G135" s="106">
        <f>'EMAD na UBS JD JAPÃO'!E21</f>
        <v>0</v>
      </c>
      <c r="H135" s="117">
        <f t="shared" si="98"/>
        <v>0</v>
      </c>
      <c r="I135" s="106">
        <f>'EMAD na UBS JD JAPÃO'!F21</f>
        <v>0</v>
      </c>
      <c r="J135" s="117">
        <f t="shared" si="99"/>
        <v>0</v>
      </c>
      <c r="K135" s="106">
        <f>'EMAD na UBS JD JAPÃO'!G21</f>
        <v>0</v>
      </c>
      <c r="L135" s="117">
        <f t="shared" si="100"/>
        <v>0</v>
      </c>
      <c r="M135" s="106">
        <f>'EMAD na UBS JD JAPÃO'!H21</f>
        <v>0</v>
      </c>
      <c r="N135" s="117">
        <f t="shared" si="101"/>
        <v>0</v>
      </c>
      <c r="O135" s="253">
        <f t="shared" si="102"/>
        <v>0</v>
      </c>
      <c r="P135" s="118">
        <f t="shared" si="103"/>
        <v>0</v>
      </c>
      <c r="Q135" s="243">
        <f t="shared" si="104"/>
        <v>2</v>
      </c>
    </row>
    <row r="136" spans="1:17" ht="15.75" thickBot="1" x14ac:dyDescent="0.3">
      <c r="A136" s="110" t="s">
        <v>149</v>
      </c>
      <c r="B136" s="92">
        <f>'EMAD na UBS JD JAPÃO'!B23</f>
        <v>4</v>
      </c>
      <c r="C136" s="111">
        <f>'EMAD na UBS JD JAPÃO'!C23</f>
        <v>4</v>
      </c>
      <c r="D136" s="121">
        <f t="shared" si="96"/>
        <v>1</v>
      </c>
      <c r="E136" s="111">
        <f>'EMAD na UBS JD JAPÃO'!D23</f>
        <v>0</v>
      </c>
      <c r="F136" s="121">
        <f t="shared" si="97"/>
        <v>0</v>
      </c>
      <c r="G136" s="111">
        <f>'EMAD na UBS JD JAPÃO'!E23</f>
        <v>0</v>
      </c>
      <c r="H136" s="121">
        <f t="shared" si="98"/>
        <v>0</v>
      </c>
      <c r="I136" s="111">
        <f>'EMAD na UBS JD JAPÃO'!F23</f>
        <v>0</v>
      </c>
      <c r="J136" s="121">
        <f t="shared" si="99"/>
        <v>0</v>
      </c>
      <c r="K136" s="111">
        <f>'EMAD na UBS JD JAPÃO'!G23</f>
        <v>0</v>
      </c>
      <c r="L136" s="121">
        <f t="shared" si="100"/>
        <v>0</v>
      </c>
      <c r="M136" s="111">
        <f>'EMAD na UBS JD JAPÃO'!H23</f>
        <v>0</v>
      </c>
      <c r="N136" s="121">
        <f t="shared" si="101"/>
        <v>0</v>
      </c>
      <c r="O136" s="254">
        <f t="shared" si="102"/>
        <v>0</v>
      </c>
      <c r="P136" s="122">
        <f t="shared" si="103"/>
        <v>0</v>
      </c>
      <c r="Q136" s="245">
        <f t="shared" si="104"/>
        <v>4</v>
      </c>
    </row>
    <row r="137" spans="1:17" ht="15.75" thickBot="1" x14ac:dyDescent="0.3">
      <c r="A137" s="6" t="s">
        <v>7</v>
      </c>
      <c r="B137" s="7">
        <f>SUM(B132:B136)</f>
        <v>8</v>
      </c>
      <c r="C137" s="8">
        <f>SUM(C132:C136)</f>
        <v>10</v>
      </c>
      <c r="D137" s="22">
        <f t="shared" si="96"/>
        <v>1.25</v>
      </c>
      <c r="E137" s="8">
        <f>SUM(E132:E136)</f>
        <v>0</v>
      </c>
      <c r="F137" s="22">
        <f t="shared" si="97"/>
        <v>0</v>
      </c>
      <c r="G137" s="8">
        <f>SUM(G132:G136)</f>
        <v>0</v>
      </c>
      <c r="H137" s="22">
        <f t="shared" si="98"/>
        <v>0</v>
      </c>
      <c r="I137" s="8">
        <f>SUM(I132:I136)</f>
        <v>0</v>
      </c>
      <c r="J137" s="22">
        <f t="shared" si="99"/>
        <v>0</v>
      </c>
      <c r="K137" s="8">
        <f t="shared" ref="K137" si="105">SUM(K132:K136)</f>
        <v>0</v>
      </c>
      <c r="L137" s="22">
        <f t="shared" si="100"/>
        <v>0</v>
      </c>
      <c r="M137" s="8">
        <f t="shared" ref="M137" si="106">SUM(M132:M136)</f>
        <v>0</v>
      </c>
      <c r="N137" s="22">
        <f t="shared" si="101"/>
        <v>0</v>
      </c>
      <c r="O137" s="80">
        <f t="shared" si="102"/>
        <v>0</v>
      </c>
      <c r="P137" s="81">
        <f t="shared" si="103"/>
        <v>0</v>
      </c>
      <c r="Q137" s="8">
        <f t="shared" si="104"/>
        <v>10</v>
      </c>
    </row>
    <row r="139" spans="1:17" ht="15.75" x14ac:dyDescent="0.25">
      <c r="A139" s="1240" t="s">
        <v>283</v>
      </c>
      <c r="B139" s="1241"/>
      <c r="C139" s="1241"/>
      <c r="D139" s="1241"/>
      <c r="E139" s="1241"/>
      <c r="F139" s="1241"/>
      <c r="G139" s="1241"/>
      <c r="H139" s="1241"/>
      <c r="I139" s="1241"/>
      <c r="J139" s="1241"/>
      <c r="K139" s="1241"/>
      <c r="L139" s="1241"/>
      <c r="M139" s="1241"/>
      <c r="N139" s="1241"/>
      <c r="O139" s="1241"/>
      <c r="P139" s="1241"/>
      <c r="Q139" s="1241"/>
    </row>
    <row r="140" spans="1:17" ht="34.5" thickBot="1" x14ac:dyDescent="0.3">
      <c r="A140" s="85" t="s">
        <v>14</v>
      </c>
      <c r="B140" s="104" t="s">
        <v>165</v>
      </c>
      <c r="C140" s="221" t="s">
        <v>2</v>
      </c>
      <c r="D140" s="222" t="s">
        <v>1</v>
      </c>
      <c r="E140" s="221" t="s">
        <v>3</v>
      </c>
      <c r="F140" s="222" t="s">
        <v>1</v>
      </c>
      <c r="G140" s="221" t="s">
        <v>4</v>
      </c>
      <c r="H140" s="222" t="s">
        <v>1</v>
      </c>
      <c r="I140" s="221" t="s">
        <v>5</v>
      </c>
      <c r="J140" s="222" t="s">
        <v>1</v>
      </c>
      <c r="K140" s="223" t="s">
        <v>5</v>
      </c>
      <c r="L140" s="224" t="s">
        <v>1</v>
      </c>
      <c r="M140" s="223" t="s">
        <v>5</v>
      </c>
      <c r="N140" s="224" t="s">
        <v>1</v>
      </c>
      <c r="O140" s="251" t="s">
        <v>5</v>
      </c>
      <c r="P140" s="252" t="s">
        <v>1</v>
      </c>
      <c r="Q140" s="223" t="s">
        <v>5</v>
      </c>
    </row>
    <row r="141" spans="1:17" ht="15.75" thickTop="1" x14ac:dyDescent="0.25">
      <c r="A141" s="88" t="s">
        <v>33</v>
      </c>
      <c r="B141" s="10">
        <f>'UBS Vila Ede'!B20</f>
        <v>9</v>
      </c>
      <c r="C141" s="105">
        <f>'UBS Vila Ede'!C20</f>
        <v>7</v>
      </c>
      <c r="D141" s="19">
        <f>C141/$B141</f>
        <v>0.77777777777777779</v>
      </c>
      <c r="E141" s="105">
        <f>'UBS Vila Ede'!D20</f>
        <v>0</v>
      </c>
      <c r="F141" s="19">
        <f t="shared" ref="F141:F149" si="107">E141/$B141</f>
        <v>0</v>
      </c>
      <c r="G141" s="105">
        <f>'UBS Vila Ede'!E20</f>
        <v>0</v>
      </c>
      <c r="H141" s="19">
        <f t="shared" ref="H141:H149" si="108">G141/$B141</f>
        <v>0</v>
      </c>
      <c r="I141" s="105">
        <f>'UBS Vila Ede'!F20</f>
        <v>0</v>
      </c>
      <c r="J141" s="19">
        <f t="shared" ref="J141:J149" si="109">I141/$B141</f>
        <v>0</v>
      </c>
      <c r="K141" s="105">
        <f>'UBS Vila Ede'!G20</f>
        <v>0</v>
      </c>
      <c r="L141" s="19">
        <f t="shared" ref="L141:L149" si="110">K141/$B141</f>
        <v>0</v>
      </c>
      <c r="M141" s="105">
        <f>'UBS Vila Ede'!H20</f>
        <v>0</v>
      </c>
      <c r="N141" s="19">
        <f t="shared" ref="N141:N149" si="111">M141/$B141</f>
        <v>0</v>
      </c>
      <c r="O141" s="241">
        <f t="shared" ref="O141:O149" si="112">SUM(I141,K141,M141)</f>
        <v>0</v>
      </c>
      <c r="P141" s="116">
        <f t="shared" ref="P141:P149" si="113">O141/($B141*3)</f>
        <v>0</v>
      </c>
      <c r="Q141" s="244">
        <f t="shared" ref="Q141:Q149" si="114">SUM(C141,E141,G141,I141,K141,M141)</f>
        <v>7</v>
      </c>
    </row>
    <row r="142" spans="1:17" x14ac:dyDescent="0.25">
      <c r="A142" s="88" t="s">
        <v>20</v>
      </c>
      <c r="B142" s="83">
        <f>'UBS Vila Ede'!B21</f>
        <v>3</v>
      </c>
      <c r="C142" s="106">
        <f>'UBS Vila Ede'!C21</f>
        <v>3</v>
      </c>
      <c r="D142" s="117">
        <f t="shared" ref="D142:D149" si="115">C142/$B142</f>
        <v>1</v>
      </c>
      <c r="E142" s="106">
        <f>'UBS Vila Ede'!D21</f>
        <v>0</v>
      </c>
      <c r="F142" s="117">
        <f t="shared" si="107"/>
        <v>0</v>
      </c>
      <c r="G142" s="106">
        <f>'UBS Vila Ede'!E21</f>
        <v>0</v>
      </c>
      <c r="H142" s="117">
        <f t="shared" si="108"/>
        <v>0</v>
      </c>
      <c r="I142" s="106">
        <f>'UBS Vila Ede'!F21</f>
        <v>0</v>
      </c>
      <c r="J142" s="117">
        <f t="shared" si="109"/>
        <v>0</v>
      </c>
      <c r="K142" s="106">
        <f>'UBS Vila Ede'!G21</f>
        <v>0</v>
      </c>
      <c r="L142" s="117">
        <f t="shared" si="110"/>
        <v>0</v>
      </c>
      <c r="M142" s="106">
        <f>'UBS Vila Ede'!H21</f>
        <v>0</v>
      </c>
      <c r="N142" s="117">
        <f t="shared" si="111"/>
        <v>0</v>
      </c>
      <c r="O142" s="253">
        <f t="shared" si="112"/>
        <v>0</v>
      </c>
      <c r="P142" s="118">
        <f t="shared" si="113"/>
        <v>0</v>
      </c>
      <c r="Q142" s="243">
        <f t="shared" si="114"/>
        <v>3</v>
      </c>
    </row>
    <row r="143" spans="1:17" x14ac:dyDescent="0.25">
      <c r="A143" s="88" t="s">
        <v>43</v>
      </c>
      <c r="B143" s="83">
        <f>'UBS Vila Ede'!B22</f>
        <v>2</v>
      </c>
      <c r="C143" s="109">
        <f>'UBS Vila Ede'!C22</f>
        <v>2</v>
      </c>
      <c r="D143" s="117">
        <f t="shared" si="115"/>
        <v>1</v>
      </c>
      <c r="E143" s="109">
        <f>'UBS Vila Ede'!D22</f>
        <v>0</v>
      </c>
      <c r="F143" s="117">
        <f t="shared" si="107"/>
        <v>0</v>
      </c>
      <c r="G143" s="109">
        <f>'UBS Vila Ede'!E22</f>
        <v>0</v>
      </c>
      <c r="H143" s="117">
        <f t="shared" si="108"/>
        <v>0</v>
      </c>
      <c r="I143" s="106">
        <f>'UBS Vila Ede'!F22</f>
        <v>0</v>
      </c>
      <c r="J143" s="117">
        <f t="shared" si="109"/>
        <v>0</v>
      </c>
      <c r="K143" s="106">
        <f>'UBS Vila Ede'!G22</f>
        <v>0</v>
      </c>
      <c r="L143" s="117">
        <f t="shared" si="110"/>
        <v>0</v>
      </c>
      <c r="M143" s="106">
        <f>'UBS Vila Ede'!H22</f>
        <v>0</v>
      </c>
      <c r="N143" s="117">
        <f t="shared" si="111"/>
        <v>0</v>
      </c>
      <c r="O143" s="253">
        <f t="shared" si="112"/>
        <v>0</v>
      </c>
      <c r="P143" s="118">
        <f t="shared" si="113"/>
        <v>0</v>
      </c>
      <c r="Q143" s="243">
        <f t="shared" si="114"/>
        <v>2</v>
      </c>
    </row>
    <row r="144" spans="1:17" x14ac:dyDescent="0.25">
      <c r="A144" s="88" t="s">
        <v>23</v>
      </c>
      <c r="B144" s="83">
        <f>'UBS Vila Ede'!B23</f>
        <v>2</v>
      </c>
      <c r="C144" s="106">
        <f>'UBS Vila Ede'!C23</f>
        <v>2</v>
      </c>
      <c r="D144" s="117">
        <f t="shared" si="115"/>
        <v>1</v>
      </c>
      <c r="E144" s="106">
        <f>'UBS Vila Ede'!D23</f>
        <v>0</v>
      </c>
      <c r="F144" s="117">
        <f t="shared" si="107"/>
        <v>0</v>
      </c>
      <c r="G144" s="106">
        <f>'UBS Vila Ede'!E23</f>
        <v>0</v>
      </c>
      <c r="H144" s="117">
        <f t="shared" si="108"/>
        <v>0</v>
      </c>
      <c r="I144" s="106">
        <f>'UBS Vila Ede'!F23</f>
        <v>0</v>
      </c>
      <c r="J144" s="117">
        <f t="shared" si="109"/>
        <v>0</v>
      </c>
      <c r="K144" s="106">
        <f>'UBS Vila Ede'!G23</f>
        <v>0</v>
      </c>
      <c r="L144" s="117">
        <f t="shared" si="110"/>
        <v>0</v>
      </c>
      <c r="M144" s="106">
        <f>'UBS Vila Ede'!H23</f>
        <v>0</v>
      </c>
      <c r="N144" s="117">
        <f t="shared" si="111"/>
        <v>0</v>
      </c>
      <c r="O144" s="253">
        <f t="shared" si="112"/>
        <v>0</v>
      </c>
      <c r="P144" s="118">
        <f t="shared" si="113"/>
        <v>0</v>
      </c>
      <c r="Q144" s="243">
        <f t="shared" si="114"/>
        <v>2</v>
      </c>
    </row>
    <row r="145" spans="1:17" x14ac:dyDescent="0.25">
      <c r="A145" s="88" t="s">
        <v>24</v>
      </c>
      <c r="B145" s="83">
        <f>'UBS Vila Ede'!B24</f>
        <v>2</v>
      </c>
      <c r="C145" s="106">
        <f>'UBS Vila Ede'!C24</f>
        <v>2</v>
      </c>
      <c r="D145" s="117">
        <f t="shared" si="115"/>
        <v>1</v>
      </c>
      <c r="E145" s="106">
        <f>'UBS Vila Ede'!D24</f>
        <v>0</v>
      </c>
      <c r="F145" s="117">
        <f t="shared" si="107"/>
        <v>0</v>
      </c>
      <c r="G145" s="106">
        <f>'UBS Vila Ede'!E24</f>
        <v>0</v>
      </c>
      <c r="H145" s="117">
        <f t="shared" si="108"/>
        <v>0</v>
      </c>
      <c r="I145" s="106">
        <f>'UBS Vila Ede'!F24</f>
        <v>0</v>
      </c>
      <c r="J145" s="117">
        <f t="shared" si="109"/>
        <v>0</v>
      </c>
      <c r="K145" s="106">
        <f>'UBS Vila Ede'!G24</f>
        <v>0</v>
      </c>
      <c r="L145" s="117">
        <f t="shared" si="110"/>
        <v>0</v>
      </c>
      <c r="M145" s="106">
        <f>'UBS Vila Ede'!H24</f>
        <v>0</v>
      </c>
      <c r="N145" s="117">
        <f t="shared" si="111"/>
        <v>0</v>
      </c>
      <c r="O145" s="253">
        <f t="shared" si="112"/>
        <v>0</v>
      </c>
      <c r="P145" s="118">
        <f t="shared" si="113"/>
        <v>0</v>
      </c>
      <c r="Q145" s="243">
        <f t="shared" si="114"/>
        <v>2</v>
      </c>
    </row>
    <row r="146" spans="1:17" x14ac:dyDescent="0.25">
      <c r="A146" s="88" t="s">
        <v>25</v>
      </c>
      <c r="B146" s="83">
        <f>'UBS Vila Ede'!B25</f>
        <v>5</v>
      </c>
      <c r="C146" s="106">
        <f>'UBS Vila Ede'!C25</f>
        <v>5</v>
      </c>
      <c r="D146" s="117">
        <f t="shared" si="115"/>
        <v>1</v>
      </c>
      <c r="E146" s="106">
        <f>'UBS Vila Ede'!D25</f>
        <v>0</v>
      </c>
      <c r="F146" s="117">
        <f t="shared" si="107"/>
        <v>0</v>
      </c>
      <c r="G146" s="106">
        <f>'UBS Vila Ede'!E25</f>
        <v>0</v>
      </c>
      <c r="H146" s="117">
        <f t="shared" si="108"/>
        <v>0</v>
      </c>
      <c r="I146" s="106">
        <f>'UBS Vila Ede'!F25</f>
        <v>0</v>
      </c>
      <c r="J146" s="117">
        <f t="shared" si="109"/>
        <v>0</v>
      </c>
      <c r="K146" s="106">
        <f>'UBS Vila Ede'!G25</f>
        <v>0</v>
      </c>
      <c r="L146" s="117">
        <f t="shared" si="110"/>
        <v>0</v>
      </c>
      <c r="M146" s="106">
        <f>'UBS Vila Ede'!H25</f>
        <v>0</v>
      </c>
      <c r="N146" s="117">
        <f t="shared" si="111"/>
        <v>0</v>
      </c>
      <c r="O146" s="253">
        <f t="shared" si="112"/>
        <v>0</v>
      </c>
      <c r="P146" s="118">
        <f t="shared" si="113"/>
        <v>0</v>
      </c>
      <c r="Q146" s="243">
        <f t="shared" si="114"/>
        <v>5</v>
      </c>
    </row>
    <row r="147" spans="1:17" x14ac:dyDescent="0.25">
      <c r="A147" s="88" t="s">
        <v>26</v>
      </c>
      <c r="B147" s="83">
        <f>'UBS Vila Ede'!B28</f>
        <v>1</v>
      </c>
      <c r="C147" s="106">
        <f>'UBS Vila Ede'!C28</f>
        <v>1</v>
      </c>
      <c r="D147" s="117">
        <f t="shared" si="115"/>
        <v>1</v>
      </c>
      <c r="E147" s="106">
        <f>'UBS Vila Ede'!D28</f>
        <v>0</v>
      </c>
      <c r="F147" s="117">
        <f t="shared" si="107"/>
        <v>0</v>
      </c>
      <c r="G147" s="106">
        <f>'UBS Vila Ede'!E28</f>
        <v>0</v>
      </c>
      <c r="H147" s="117">
        <f t="shared" si="108"/>
        <v>0</v>
      </c>
      <c r="I147" s="106">
        <f>'UBS Vila Ede'!F28</f>
        <v>0</v>
      </c>
      <c r="J147" s="117">
        <f t="shared" si="109"/>
        <v>0</v>
      </c>
      <c r="K147" s="106">
        <f>'UBS Vila Ede'!G28</f>
        <v>0</v>
      </c>
      <c r="L147" s="117">
        <f t="shared" si="110"/>
        <v>0</v>
      </c>
      <c r="M147" s="106">
        <f>'UBS Vila Ede'!H28</f>
        <v>0</v>
      </c>
      <c r="N147" s="117">
        <f t="shared" si="111"/>
        <v>0</v>
      </c>
      <c r="O147" s="253">
        <f t="shared" si="112"/>
        <v>0</v>
      </c>
      <c r="P147" s="118">
        <f t="shared" si="113"/>
        <v>0</v>
      </c>
      <c r="Q147" s="243">
        <f t="shared" si="114"/>
        <v>1</v>
      </c>
    </row>
    <row r="148" spans="1:17" x14ac:dyDescent="0.25">
      <c r="A148" s="96" t="s">
        <v>193</v>
      </c>
      <c r="B148" s="83">
        <f>'UBS Vila Ede'!B29</f>
        <v>1</v>
      </c>
      <c r="C148" s="106">
        <f>'UBS Vila Ede'!C29</f>
        <v>0</v>
      </c>
      <c r="D148" s="117">
        <f t="shared" si="115"/>
        <v>0</v>
      </c>
      <c r="E148" s="106">
        <f>'UBS Vila Ede'!D29</f>
        <v>0</v>
      </c>
      <c r="F148" s="117">
        <f t="shared" si="107"/>
        <v>0</v>
      </c>
      <c r="G148" s="106">
        <f>'UBS Vila Ede'!E29</f>
        <v>0</v>
      </c>
      <c r="H148" s="117">
        <f t="shared" si="108"/>
        <v>0</v>
      </c>
      <c r="I148" s="106">
        <f>'UBS Vila Ede'!F29</f>
        <v>0</v>
      </c>
      <c r="J148" s="117">
        <f t="shared" si="109"/>
        <v>0</v>
      </c>
      <c r="K148" s="106">
        <f>'UBS Vila Ede'!G29</f>
        <v>0</v>
      </c>
      <c r="L148" s="117">
        <f t="shared" si="110"/>
        <v>0</v>
      </c>
      <c r="M148" s="106">
        <f>'UBS Vila Ede'!H29</f>
        <v>0</v>
      </c>
      <c r="N148" s="117">
        <f t="shared" si="111"/>
        <v>0</v>
      </c>
      <c r="O148" s="253">
        <f t="shared" si="112"/>
        <v>0</v>
      </c>
      <c r="P148" s="118">
        <f t="shared" si="113"/>
        <v>0</v>
      </c>
      <c r="Q148" s="243">
        <f t="shared" si="114"/>
        <v>0</v>
      </c>
    </row>
    <row r="149" spans="1:17" ht="15.75" thickBot="1" x14ac:dyDescent="0.3">
      <c r="A149" s="6" t="s">
        <v>7</v>
      </c>
      <c r="B149" s="7">
        <f>SUM(B141:B148)</f>
        <v>25</v>
      </c>
      <c r="C149" s="8">
        <f>SUM(C141:C148)</f>
        <v>22</v>
      </c>
      <c r="D149" s="22">
        <f t="shared" si="115"/>
        <v>0.88</v>
      </c>
      <c r="E149" s="8">
        <f>SUM(E141:E148)</f>
        <v>0</v>
      </c>
      <c r="F149" s="22">
        <f t="shared" si="107"/>
        <v>0</v>
      </c>
      <c r="G149" s="8">
        <f>SUM(G141:G148)</f>
        <v>0</v>
      </c>
      <c r="H149" s="22">
        <f t="shared" si="108"/>
        <v>0</v>
      </c>
      <c r="I149" s="8">
        <f>SUM(I141:I148)</f>
        <v>0</v>
      </c>
      <c r="J149" s="22">
        <f t="shared" si="109"/>
        <v>0</v>
      </c>
      <c r="K149" s="8">
        <f t="shared" ref="K149" si="116">SUM(K141:K148)</f>
        <v>0</v>
      </c>
      <c r="L149" s="22">
        <f t="shared" si="110"/>
        <v>0</v>
      </c>
      <c r="M149" s="8">
        <f t="shared" ref="M149" si="117">SUM(M141:M148)</f>
        <v>0</v>
      </c>
      <c r="N149" s="22">
        <f t="shared" si="111"/>
        <v>0</v>
      </c>
      <c r="O149" s="80">
        <f t="shared" si="112"/>
        <v>0</v>
      </c>
      <c r="P149" s="81">
        <f t="shared" si="113"/>
        <v>0</v>
      </c>
      <c r="Q149" s="8">
        <f t="shared" si="114"/>
        <v>22</v>
      </c>
    </row>
    <row r="151" spans="1:17" ht="15.75" x14ac:dyDescent="0.25">
      <c r="A151" s="1240" t="s">
        <v>285</v>
      </c>
      <c r="B151" s="1241"/>
      <c r="C151" s="1241"/>
      <c r="D151" s="1241"/>
      <c r="E151" s="1241"/>
      <c r="F151" s="1241"/>
      <c r="G151" s="1241"/>
      <c r="H151" s="1241"/>
      <c r="I151" s="1241"/>
      <c r="J151" s="1241"/>
      <c r="K151" s="1241"/>
      <c r="L151" s="1241"/>
      <c r="M151" s="1241"/>
      <c r="N151" s="1241"/>
      <c r="O151" s="1241"/>
      <c r="P151" s="1241"/>
      <c r="Q151" s="1241"/>
    </row>
    <row r="152" spans="1:17" ht="36.75" thickBot="1" x14ac:dyDescent="0.3">
      <c r="A152" s="85" t="s">
        <v>14</v>
      </c>
      <c r="B152" s="104" t="s">
        <v>165</v>
      </c>
      <c r="C152" s="221" t="s">
        <v>2</v>
      </c>
      <c r="D152" s="222" t="s">
        <v>1</v>
      </c>
      <c r="E152" s="221" t="s">
        <v>3</v>
      </c>
      <c r="F152" s="222" t="s">
        <v>1</v>
      </c>
      <c r="G152" s="221" t="s">
        <v>4</v>
      </c>
      <c r="H152" s="222" t="s">
        <v>1</v>
      </c>
      <c r="I152" s="221" t="s">
        <v>5</v>
      </c>
      <c r="J152" s="222" t="s">
        <v>1</v>
      </c>
      <c r="K152" s="223" t="s">
        <v>194</v>
      </c>
      <c r="L152" s="224" t="s">
        <v>1</v>
      </c>
      <c r="M152" s="223" t="s">
        <v>195</v>
      </c>
      <c r="N152" s="224" t="s">
        <v>1</v>
      </c>
      <c r="O152" s="251" t="s">
        <v>197</v>
      </c>
      <c r="P152" s="252" t="s">
        <v>196</v>
      </c>
      <c r="Q152" s="223" t="s">
        <v>6</v>
      </c>
    </row>
    <row r="153" spans="1:17" ht="15.75" thickTop="1" x14ac:dyDescent="0.25">
      <c r="A153" s="88" t="s">
        <v>33</v>
      </c>
      <c r="B153" s="10">
        <f>'UBS Vila Leonor'!B19</f>
        <v>6</v>
      </c>
      <c r="C153" s="105">
        <f>'UBS Vila Leonor'!C19</f>
        <v>5</v>
      </c>
      <c r="D153" s="19">
        <f t="shared" ref="D153:D161" si="118">C153/$B153</f>
        <v>0.83333333333333337</v>
      </c>
      <c r="E153" s="105">
        <f>'UBS Vila Leonor'!D19</f>
        <v>0</v>
      </c>
      <c r="F153" s="19">
        <f t="shared" ref="F153:F161" si="119">E153/$B153</f>
        <v>0</v>
      </c>
      <c r="G153" s="105">
        <f>'UBS Vila Leonor'!E19</f>
        <v>0</v>
      </c>
      <c r="H153" s="19">
        <f t="shared" ref="H153:H161" si="120">G153/$B153</f>
        <v>0</v>
      </c>
      <c r="I153" s="105">
        <f>'UBS Vila Leonor'!F19</f>
        <v>0</v>
      </c>
      <c r="J153" s="19">
        <f t="shared" ref="J153:J161" si="121">I153/$B153</f>
        <v>0</v>
      </c>
      <c r="K153" s="105">
        <f>'UBS Vila Leonor'!G19</f>
        <v>0</v>
      </c>
      <c r="L153" s="19">
        <f t="shared" ref="L153:L161" si="122">K153/$B153</f>
        <v>0</v>
      </c>
      <c r="M153" s="105">
        <f>'UBS Vila Leonor'!H19</f>
        <v>0</v>
      </c>
      <c r="N153" s="19">
        <f t="shared" ref="N153:N161" si="123">M153/$B153</f>
        <v>0</v>
      </c>
      <c r="O153" s="241">
        <f t="shared" ref="O153:O161" si="124">SUM(I153,K153,M153)</f>
        <v>0</v>
      </c>
      <c r="P153" s="116">
        <f t="shared" ref="P153:P161" si="125">O153/($B153*3)</f>
        <v>0</v>
      </c>
      <c r="Q153" s="244">
        <f t="shared" ref="Q153:Q161" si="126">SUM(C153,E153,G153,I153,K153,M153)</f>
        <v>5</v>
      </c>
    </row>
    <row r="154" spans="1:17" x14ac:dyDescent="0.25">
      <c r="A154" s="88" t="s">
        <v>20</v>
      </c>
      <c r="B154" s="83">
        <f>'UBS Vila Leonor'!B20</f>
        <v>2</v>
      </c>
      <c r="C154" s="106">
        <f>'UBS Vila Leonor'!C20</f>
        <v>2</v>
      </c>
      <c r="D154" s="117">
        <f t="shared" si="118"/>
        <v>1</v>
      </c>
      <c r="E154" s="106">
        <f>'UBS Vila Leonor'!D20</f>
        <v>0</v>
      </c>
      <c r="F154" s="117">
        <f t="shared" si="119"/>
        <v>0</v>
      </c>
      <c r="G154" s="106">
        <f>'UBS Vila Leonor'!E20</f>
        <v>0</v>
      </c>
      <c r="H154" s="117">
        <f t="shared" si="120"/>
        <v>0</v>
      </c>
      <c r="I154" s="185">
        <f>'UBS Vila Leonor'!F20</f>
        <v>0</v>
      </c>
      <c r="J154" s="117">
        <f t="shared" si="121"/>
        <v>0</v>
      </c>
      <c r="K154" s="106">
        <f>'UBS Vila Leonor'!G20</f>
        <v>0</v>
      </c>
      <c r="L154" s="117">
        <f t="shared" si="122"/>
        <v>0</v>
      </c>
      <c r="M154" s="106">
        <f>'UBS Vila Leonor'!H20</f>
        <v>0</v>
      </c>
      <c r="N154" s="117">
        <f t="shared" si="123"/>
        <v>0</v>
      </c>
      <c r="O154" s="253">
        <f t="shared" si="124"/>
        <v>0</v>
      </c>
      <c r="P154" s="118">
        <f t="shared" si="125"/>
        <v>0</v>
      </c>
      <c r="Q154" s="243">
        <f t="shared" si="126"/>
        <v>2</v>
      </c>
    </row>
    <row r="155" spans="1:17" x14ac:dyDescent="0.25">
      <c r="A155" s="88" t="s">
        <v>43</v>
      </c>
      <c r="B155" s="83">
        <f>'UBS Vila Leonor'!B21</f>
        <v>2</v>
      </c>
      <c r="C155" s="106">
        <f>'UBS Vila Leonor'!C21</f>
        <v>1.9</v>
      </c>
      <c r="D155" s="117">
        <f t="shared" si="118"/>
        <v>0.95</v>
      </c>
      <c r="E155" s="106">
        <f>'UBS Vila Leonor'!D21</f>
        <v>0</v>
      </c>
      <c r="F155" s="117">
        <f t="shared" si="119"/>
        <v>0</v>
      </c>
      <c r="G155" s="106">
        <f>'UBS Vila Leonor'!E21</f>
        <v>0</v>
      </c>
      <c r="H155" s="117">
        <f t="shared" si="120"/>
        <v>0</v>
      </c>
      <c r="I155" s="185">
        <f>'UBS Vila Leonor'!F21</f>
        <v>0</v>
      </c>
      <c r="J155" s="117">
        <f t="shared" si="121"/>
        <v>0</v>
      </c>
      <c r="K155" s="106">
        <f>'UBS Vila Leonor'!G21</f>
        <v>0</v>
      </c>
      <c r="L155" s="117">
        <f t="shared" si="122"/>
        <v>0</v>
      </c>
      <c r="M155" s="106">
        <f>'UBS Vila Leonor'!H21</f>
        <v>0</v>
      </c>
      <c r="N155" s="117">
        <f t="shared" si="123"/>
        <v>0</v>
      </c>
      <c r="O155" s="253">
        <f t="shared" si="124"/>
        <v>0</v>
      </c>
      <c r="P155" s="118">
        <f t="shared" si="125"/>
        <v>0</v>
      </c>
      <c r="Q155" s="243">
        <f t="shared" si="126"/>
        <v>1.9</v>
      </c>
    </row>
    <row r="156" spans="1:17" x14ac:dyDescent="0.25">
      <c r="A156" s="88" t="s">
        <v>23</v>
      </c>
      <c r="B156" s="83">
        <f>'UBS Vila Leonor'!B22</f>
        <v>2</v>
      </c>
      <c r="C156" s="109">
        <f>'UBS Vila Leonor'!C22</f>
        <v>2</v>
      </c>
      <c r="D156" s="117">
        <f t="shared" si="118"/>
        <v>1</v>
      </c>
      <c r="E156" s="109">
        <f>'UBS Vila Leonor'!D22</f>
        <v>0</v>
      </c>
      <c r="F156" s="117">
        <f t="shared" si="119"/>
        <v>0</v>
      </c>
      <c r="G156" s="106">
        <f>'UBS Vila Leonor'!E22</f>
        <v>0</v>
      </c>
      <c r="H156" s="117">
        <f t="shared" si="120"/>
        <v>0</v>
      </c>
      <c r="I156" s="185">
        <f>'UBS Vila Leonor'!F22</f>
        <v>0</v>
      </c>
      <c r="J156" s="117">
        <f t="shared" si="121"/>
        <v>0</v>
      </c>
      <c r="K156" s="106">
        <f>'UBS Vila Leonor'!G22</f>
        <v>0</v>
      </c>
      <c r="L156" s="117">
        <f t="shared" si="122"/>
        <v>0</v>
      </c>
      <c r="M156" s="106">
        <f>'UBS Vila Leonor'!H22</f>
        <v>0</v>
      </c>
      <c r="N156" s="117">
        <f t="shared" si="123"/>
        <v>0</v>
      </c>
      <c r="O156" s="253">
        <f t="shared" si="124"/>
        <v>0</v>
      </c>
      <c r="P156" s="118">
        <f t="shared" si="125"/>
        <v>0</v>
      </c>
      <c r="Q156" s="243">
        <f t="shared" si="126"/>
        <v>2</v>
      </c>
    </row>
    <row r="157" spans="1:17" x14ac:dyDescent="0.25">
      <c r="A157" s="88" t="s">
        <v>24</v>
      </c>
      <c r="B157" s="73">
        <f>'UBS Vila Leonor'!B23</f>
        <v>2</v>
      </c>
      <c r="C157" s="106">
        <f>'UBS Vila Leonor'!C23</f>
        <v>2</v>
      </c>
      <c r="D157" s="117">
        <f t="shared" si="118"/>
        <v>1</v>
      </c>
      <c r="E157" s="106">
        <f>'UBS Vila Leonor'!D23</f>
        <v>0</v>
      </c>
      <c r="F157" s="117">
        <f t="shared" si="119"/>
        <v>0</v>
      </c>
      <c r="G157" s="106">
        <f>'UBS Vila Leonor'!E23</f>
        <v>0</v>
      </c>
      <c r="H157" s="117">
        <f t="shared" si="120"/>
        <v>0</v>
      </c>
      <c r="I157" s="185">
        <f>'UBS Vila Leonor'!F23</f>
        <v>0</v>
      </c>
      <c r="J157" s="117">
        <f t="shared" si="121"/>
        <v>0</v>
      </c>
      <c r="K157" s="106">
        <f>'UBS Vila Leonor'!G23</f>
        <v>0</v>
      </c>
      <c r="L157" s="117">
        <f t="shared" si="122"/>
        <v>0</v>
      </c>
      <c r="M157" s="106">
        <f>'UBS Vila Leonor'!H23</f>
        <v>0</v>
      </c>
      <c r="N157" s="117">
        <f t="shared" si="123"/>
        <v>0</v>
      </c>
      <c r="O157" s="253">
        <f t="shared" si="124"/>
        <v>0</v>
      </c>
      <c r="P157" s="118">
        <f t="shared" si="125"/>
        <v>0</v>
      </c>
      <c r="Q157" s="243">
        <f t="shared" si="126"/>
        <v>2</v>
      </c>
    </row>
    <row r="158" spans="1:17" x14ac:dyDescent="0.25">
      <c r="A158" s="88" t="s">
        <v>25</v>
      </c>
      <c r="B158" s="83">
        <f>'UBS Vila Leonor'!B24</f>
        <v>5</v>
      </c>
      <c r="C158" s="106">
        <f>'UBS Vila Leonor'!C24</f>
        <v>4.33</v>
      </c>
      <c r="D158" s="117">
        <f t="shared" si="118"/>
        <v>0.86599999999999999</v>
      </c>
      <c r="E158" s="106">
        <f>'UBS Vila Leonor'!D24</f>
        <v>0</v>
      </c>
      <c r="F158" s="117">
        <f t="shared" si="119"/>
        <v>0</v>
      </c>
      <c r="G158" s="106">
        <f>'UBS Vila Leonor'!E24</f>
        <v>0</v>
      </c>
      <c r="H158" s="117">
        <f t="shared" si="120"/>
        <v>0</v>
      </c>
      <c r="I158" s="185">
        <f>'UBS Vila Leonor'!F24</f>
        <v>0</v>
      </c>
      <c r="J158" s="117">
        <f t="shared" si="121"/>
        <v>0</v>
      </c>
      <c r="K158" s="106">
        <f>'UBS Vila Leonor'!G24</f>
        <v>0</v>
      </c>
      <c r="L158" s="117">
        <f t="shared" si="122"/>
        <v>0</v>
      </c>
      <c r="M158" s="106">
        <f>'UBS Vila Leonor'!H24</f>
        <v>0</v>
      </c>
      <c r="N158" s="117">
        <f t="shared" si="123"/>
        <v>0</v>
      </c>
      <c r="O158" s="253">
        <f t="shared" si="124"/>
        <v>0</v>
      </c>
      <c r="P158" s="118">
        <f t="shared" si="125"/>
        <v>0</v>
      </c>
      <c r="Q158" s="243">
        <f t="shared" si="126"/>
        <v>4.33</v>
      </c>
    </row>
    <row r="159" spans="1:17" x14ac:dyDescent="0.25">
      <c r="A159" s="88" t="s">
        <v>26</v>
      </c>
      <c r="B159" s="83">
        <f>'UBS Vila Leonor'!B25</f>
        <v>1</v>
      </c>
      <c r="C159" s="106">
        <f>'UBS Vila Leonor'!C25</f>
        <v>1</v>
      </c>
      <c r="D159" s="117">
        <f t="shared" si="118"/>
        <v>1</v>
      </c>
      <c r="E159" s="106">
        <f>'UBS Vila Leonor'!D25</f>
        <v>0</v>
      </c>
      <c r="F159" s="117">
        <f t="shared" si="119"/>
        <v>0</v>
      </c>
      <c r="G159" s="106">
        <f>'UBS Vila Leonor'!E25</f>
        <v>0</v>
      </c>
      <c r="H159" s="117">
        <f t="shared" si="120"/>
        <v>0</v>
      </c>
      <c r="I159" s="185">
        <f>'UBS Vila Leonor'!F25</f>
        <v>0</v>
      </c>
      <c r="J159" s="117">
        <f t="shared" si="121"/>
        <v>0</v>
      </c>
      <c r="K159" s="106">
        <f>'UBS Vila Leonor'!G25</f>
        <v>0</v>
      </c>
      <c r="L159" s="117">
        <f t="shared" si="122"/>
        <v>0</v>
      </c>
      <c r="M159" s="106">
        <f>'UBS Vila Leonor'!H25</f>
        <v>0</v>
      </c>
      <c r="N159" s="117">
        <f t="shared" si="123"/>
        <v>0</v>
      </c>
      <c r="O159" s="253">
        <f t="shared" si="124"/>
        <v>0</v>
      </c>
      <c r="P159" s="118">
        <f t="shared" si="125"/>
        <v>0</v>
      </c>
      <c r="Q159" s="243">
        <f t="shared" si="126"/>
        <v>1</v>
      </c>
    </row>
    <row r="160" spans="1:17" x14ac:dyDescent="0.25">
      <c r="A160" s="88" t="s">
        <v>34</v>
      </c>
      <c r="B160" s="83">
        <f>'UBS Vila Leonor'!B26</f>
        <v>1</v>
      </c>
      <c r="C160" s="106">
        <f>'UBS Vila Leonor'!C26</f>
        <v>1</v>
      </c>
      <c r="D160" s="117">
        <f t="shared" si="118"/>
        <v>1</v>
      </c>
      <c r="E160" s="106">
        <f>'UBS Vila Leonor'!D26</f>
        <v>0</v>
      </c>
      <c r="F160" s="117">
        <f t="shared" si="119"/>
        <v>0</v>
      </c>
      <c r="G160" s="106">
        <f>'UBS Vila Leonor'!E26</f>
        <v>0</v>
      </c>
      <c r="H160" s="117">
        <f t="shared" si="120"/>
        <v>0</v>
      </c>
      <c r="I160" s="185">
        <f>'UBS Vila Leonor'!F26</f>
        <v>0</v>
      </c>
      <c r="J160" s="117">
        <f t="shared" si="121"/>
        <v>0</v>
      </c>
      <c r="K160" s="106">
        <f>'UBS Vila Leonor'!G26</f>
        <v>0</v>
      </c>
      <c r="L160" s="117">
        <f t="shared" si="122"/>
        <v>0</v>
      </c>
      <c r="M160" s="106">
        <f>'UBS Vila Leonor'!H26</f>
        <v>0</v>
      </c>
      <c r="N160" s="117">
        <f t="shared" si="123"/>
        <v>0</v>
      </c>
      <c r="O160" s="253">
        <f t="shared" si="124"/>
        <v>0</v>
      </c>
      <c r="P160" s="118">
        <f t="shared" si="125"/>
        <v>0</v>
      </c>
      <c r="Q160" s="243">
        <f t="shared" si="126"/>
        <v>1</v>
      </c>
    </row>
    <row r="161" spans="1:17" ht="15.75" thickBot="1" x14ac:dyDescent="0.3">
      <c r="A161" s="6" t="s">
        <v>7</v>
      </c>
      <c r="B161" s="7">
        <f>SUM(B153:B160)</f>
        <v>21</v>
      </c>
      <c r="C161" s="8">
        <f>SUM(C153:C160)</f>
        <v>19.23</v>
      </c>
      <c r="D161" s="22">
        <f t="shared" si="118"/>
        <v>0.9157142857142857</v>
      </c>
      <c r="E161" s="8">
        <f>SUM(E153:E160)</f>
        <v>0</v>
      </c>
      <c r="F161" s="22">
        <f t="shared" si="119"/>
        <v>0</v>
      </c>
      <c r="G161" s="8">
        <f>SUM(G153:G160)</f>
        <v>0</v>
      </c>
      <c r="H161" s="22">
        <f t="shared" si="120"/>
        <v>0</v>
      </c>
      <c r="I161" s="8">
        <f>SUM(I153:I160)</f>
        <v>0</v>
      </c>
      <c r="J161" s="22">
        <f t="shared" si="121"/>
        <v>0</v>
      </c>
      <c r="K161" s="8">
        <f t="shared" ref="K161" si="127">SUM(K153:K160)</f>
        <v>0</v>
      </c>
      <c r="L161" s="22">
        <f t="shared" si="122"/>
        <v>0</v>
      </c>
      <c r="M161" s="8">
        <f t="shared" ref="M161" si="128">SUM(M153:M160)</f>
        <v>0</v>
      </c>
      <c r="N161" s="22">
        <f t="shared" si="123"/>
        <v>0</v>
      </c>
      <c r="O161" s="80">
        <f t="shared" si="124"/>
        <v>0</v>
      </c>
      <c r="P161" s="81">
        <f t="shared" si="125"/>
        <v>0</v>
      </c>
      <c r="Q161" s="8">
        <f t="shared" si="126"/>
        <v>19.23</v>
      </c>
    </row>
    <row r="163" spans="1:17" ht="15.75" x14ac:dyDescent="0.25">
      <c r="A163" s="1240" t="s">
        <v>287</v>
      </c>
      <c r="B163" s="1241"/>
      <c r="C163" s="1241"/>
      <c r="D163" s="1241"/>
      <c r="E163" s="1241"/>
      <c r="F163" s="1241"/>
      <c r="G163" s="1241"/>
      <c r="H163" s="1241"/>
      <c r="I163" s="1241"/>
      <c r="J163" s="1241"/>
      <c r="K163" s="1241"/>
      <c r="L163" s="1241"/>
      <c r="M163" s="1241"/>
      <c r="N163" s="1241"/>
      <c r="O163" s="1241"/>
      <c r="P163" s="1241"/>
      <c r="Q163" s="1241"/>
    </row>
    <row r="164" spans="1:17" ht="36.75" thickBot="1" x14ac:dyDescent="0.3">
      <c r="A164" s="85" t="s">
        <v>14</v>
      </c>
      <c r="B164" s="104" t="s">
        <v>165</v>
      </c>
      <c r="C164" s="221" t="s">
        <v>2</v>
      </c>
      <c r="D164" s="222" t="s">
        <v>1</v>
      </c>
      <c r="E164" s="221" t="s">
        <v>3</v>
      </c>
      <c r="F164" s="222" t="s">
        <v>1</v>
      </c>
      <c r="G164" s="221" t="s">
        <v>4</v>
      </c>
      <c r="H164" s="222" t="s">
        <v>1</v>
      </c>
      <c r="I164" s="221" t="s">
        <v>5</v>
      </c>
      <c r="J164" s="222" t="s">
        <v>1</v>
      </c>
      <c r="K164" s="223" t="s">
        <v>194</v>
      </c>
      <c r="L164" s="224" t="s">
        <v>1</v>
      </c>
      <c r="M164" s="223" t="s">
        <v>195</v>
      </c>
      <c r="N164" s="224" t="s">
        <v>1</v>
      </c>
      <c r="O164" s="251" t="s">
        <v>197</v>
      </c>
      <c r="P164" s="252" t="s">
        <v>196</v>
      </c>
      <c r="Q164" s="223" t="s">
        <v>6</v>
      </c>
    </row>
    <row r="165" spans="1:17" ht="15.75" thickTop="1" x14ac:dyDescent="0.25">
      <c r="A165" s="88" t="s">
        <v>33</v>
      </c>
      <c r="B165" s="10">
        <f>'UBS Vila Sabrina'!B19</f>
        <v>6</v>
      </c>
      <c r="C165" s="105">
        <f>'UBS Vila Sabrina'!C19</f>
        <v>6</v>
      </c>
      <c r="D165" s="19">
        <f t="shared" ref="D165:D172" si="129">C165/$B165</f>
        <v>1</v>
      </c>
      <c r="E165" s="105">
        <f>'UBS Vila Sabrina'!D19</f>
        <v>0</v>
      </c>
      <c r="F165" s="19">
        <f t="shared" ref="F165:F172" si="130">E165/$B165</f>
        <v>0</v>
      </c>
      <c r="G165" s="105">
        <f>'UBS Vila Sabrina'!E19</f>
        <v>0</v>
      </c>
      <c r="H165" s="19">
        <f t="shared" ref="H165:H172" si="131">G165/$B165</f>
        <v>0</v>
      </c>
      <c r="I165" s="105">
        <f>'UBS Vila Sabrina'!F19</f>
        <v>0</v>
      </c>
      <c r="J165" s="19">
        <f t="shared" ref="J165:J172" si="132">I165/$B165</f>
        <v>0</v>
      </c>
      <c r="K165" s="105">
        <f>'UBS Vila Sabrina'!G19</f>
        <v>0</v>
      </c>
      <c r="L165" s="19">
        <f t="shared" ref="L165:L172" si="133">K165/$B165</f>
        <v>0</v>
      </c>
      <c r="M165" s="105">
        <f>'UBS Vila Sabrina'!H19</f>
        <v>0</v>
      </c>
      <c r="N165" s="19">
        <f t="shared" ref="N165:N172" si="134">M165/$B165</f>
        <v>0</v>
      </c>
      <c r="O165" s="241">
        <f t="shared" ref="O165:O172" si="135">SUM(I165,K165,M165)</f>
        <v>0</v>
      </c>
      <c r="P165" s="116">
        <f t="shared" ref="P165:P172" si="136">O165/($B165*3)</f>
        <v>0</v>
      </c>
      <c r="Q165" s="244">
        <f t="shared" ref="Q165:Q172" si="137">SUM(C165,E165,G165,I165,K165,M165)</f>
        <v>6</v>
      </c>
    </row>
    <row r="166" spans="1:17" x14ac:dyDescent="0.25">
      <c r="A166" s="88" t="s">
        <v>20</v>
      </c>
      <c r="B166" s="83">
        <f>'UBS Vila Sabrina'!B20</f>
        <v>3</v>
      </c>
      <c r="C166" s="106">
        <f>'UBS Vila Sabrina'!C20</f>
        <v>2</v>
      </c>
      <c r="D166" s="117">
        <f t="shared" si="129"/>
        <v>0.66666666666666663</v>
      </c>
      <c r="E166" s="106">
        <f>'UBS Vila Sabrina'!D20</f>
        <v>0</v>
      </c>
      <c r="F166" s="117">
        <f t="shared" si="130"/>
        <v>0</v>
      </c>
      <c r="G166" s="106">
        <f>'UBS Vila Sabrina'!E20</f>
        <v>0</v>
      </c>
      <c r="H166" s="117">
        <f t="shared" si="131"/>
        <v>0</v>
      </c>
      <c r="I166" s="106">
        <f>'UBS Vila Sabrina'!F20</f>
        <v>0</v>
      </c>
      <c r="J166" s="117">
        <f t="shared" si="132"/>
        <v>0</v>
      </c>
      <c r="K166" s="106">
        <f>'UBS Vila Sabrina'!G20</f>
        <v>0</v>
      </c>
      <c r="L166" s="117">
        <f t="shared" si="133"/>
        <v>0</v>
      </c>
      <c r="M166" s="106">
        <f>'UBS Vila Sabrina'!H20</f>
        <v>0</v>
      </c>
      <c r="N166" s="117">
        <f t="shared" si="134"/>
        <v>0</v>
      </c>
      <c r="O166" s="253">
        <f t="shared" si="135"/>
        <v>0</v>
      </c>
      <c r="P166" s="118">
        <f t="shared" si="136"/>
        <v>0</v>
      </c>
      <c r="Q166" s="243">
        <f t="shared" si="137"/>
        <v>2</v>
      </c>
    </row>
    <row r="167" spans="1:17" x14ac:dyDescent="0.25">
      <c r="A167" s="88" t="s">
        <v>43</v>
      </c>
      <c r="B167" s="83">
        <f>'UBS Vila Sabrina'!B21</f>
        <v>2</v>
      </c>
      <c r="C167" s="106">
        <f>'UBS Vila Sabrina'!C21</f>
        <v>2</v>
      </c>
      <c r="D167" s="117">
        <f t="shared" si="129"/>
        <v>1</v>
      </c>
      <c r="E167" s="106">
        <f>'UBS Vila Sabrina'!D21</f>
        <v>0</v>
      </c>
      <c r="F167" s="117">
        <f t="shared" si="130"/>
        <v>0</v>
      </c>
      <c r="G167" s="106">
        <f>'UBS Vila Sabrina'!E21</f>
        <v>0</v>
      </c>
      <c r="H167" s="117">
        <f t="shared" si="131"/>
        <v>0</v>
      </c>
      <c r="I167" s="106">
        <f>'UBS Vila Sabrina'!F21</f>
        <v>0</v>
      </c>
      <c r="J167" s="117">
        <f t="shared" si="132"/>
        <v>0</v>
      </c>
      <c r="K167" s="106">
        <f>'UBS Vila Sabrina'!G21</f>
        <v>0</v>
      </c>
      <c r="L167" s="117">
        <f t="shared" si="133"/>
        <v>0</v>
      </c>
      <c r="M167" s="106">
        <f>'UBS Vila Sabrina'!H21</f>
        <v>0</v>
      </c>
      <c r="N167" s="117">
        <f t="shared" si="134"/>
        <v>0</v>
      </c>
      <c r="O167" s="253">
        <f t="shared" si="135"/>
        <v>0</v>
      </c>
      <c r="P167" s="118">
        <f t="shared" si="136"/>
        <v>0</v>
      </c>
      <c r="Q167" s="243">
        <f t="shared" si="137"/>
        <v>2</v>
      </c>
    </row>
    <row r="168" spans="1:17" x14ac:dyDescent="0.25">
      <c r="A168" s="88" t="s">
        <v>23</v>
      </c>
      <c r="B168" s="83">
        <f>'UBS Vila Sabrina'!B22</f>
        <v>2</v>
      </c>
      <c r="C168" s="106">
        <f>'UBS Vila Sabrina'!C22</f>
        <v>2</v>
      </c>
      <c r="D168" s="117">
        <f t="shared" si="129"/>
        <v>1</v>
      </c>
      <c r="E168" s="106">
        <f>'UBS Vila Sabrina'!D22</f>
        <v>0</v>
      </c>
      <c r="F168" s="117">
        <f t="shared" si="130"/>
        <v>0</v>
      </c>
      <c r="G168" s="106">
        <f>'UBS Vila Sabrina'!E22</f>
        <v>0</v>
      </c>
      <c r="H168" s="117">
        <f t="shared" si="131"/>
        <v>0</v>
      </c>
      <c r="I168" s="106">
        <f>'UBS Vila Sabrina'!F22</f>
        <v>0</v>
      </c>
      <c r="J168" s="117">
        <f t="shared" si="132"/>
        <v>0</v>
      </c>
      <c r="K168" s="106">
        <f>'UBS Vila Sabrina'!G22</f>
        <v>0</v>
      </c>
      <c r="L168" s="117">
        <f t="shared" si="133"/>
        <v>0</v>
      </c>
      <c r="M168" s="106">
        <f>'UBS Vila Sabrina'!H22</f>
        <v>0</v>
      </c>
      <c r="N168" s="117">
        <f t="shared" si="134"/>
        <v>0</v>
      </c>
      <c r="O168" s="253">
        <f t="shared" si="135"/>
        <v>0</v>
      </c>
      <c r="P168" s="118">
        <f t="shared" si="136"/>
        <v>0</v>
      </c>
      <c r="Q168" s="243">
        <f t="shared" si="137"/>
        <v>2</v>
      </c>
    </row>
    <row r="169" spans="1:17" x14ac:dyDescent="0.25">
      <c r="A169" s="88" t="s">
        <v>24</v>
      </c>
      <c r="B169" s="83">
        <f>'UBS Vila Sabrina'!B23</f>
        <v>1</v>
      </c>
      <c r="C169" s="106">
        <f>'UBS Vila Sabrina'!C23</f>
        <v>1</v>
      </c>
      <c r="D169" s="117">
        <f t="shared" si="129"/>
        <v>1</v>
      </c>
      <c r="E169" s="106">
        <f>'UBS Vila Sabrina'!D23</f>
        <v>0</v>
      </c>
      <c r="F169" s="117">
        <f t="shared" si="130"/>
        <v>0</v>
      </c>
      <c r="G169" s="106">
        <f>'UBS Vila Sabrina'!E23</f>
        <v>0</v>
      </c>
      <c r="H169" s="117">
        <f t="shared" si="131"/>
        <v>0</v>
      </c>
      <c r="I169" s="106">
        <f>'UBS Vila Sabrina'!F23</f>
        <v>0</v>
      </c>
      <c r="J169" s="117">
        <f t="shared" si="132"/>
        <v>0</v>
      </c>
      <c r="K169" s="106">
        <f>'UBS Vila Sabrina'!G23</f>
        <v>0</v>
      </c>
      <c r="L169" s="117">
        <f t="shared" si="133"/>
        <v>0</v>
      </c>
      <c r="M169" s="106">
        <f>'UBS Vila Sabrina'!H23</f>
        <v>0</v>
      </c>
      <c r="N169" s="117">
        <f t="shared" si="134"/>
        <v>0</v>
      </c>
      <c r="O169" s="253">
        <f t="shared" si="135"/>
        <v>0</v>
      </c>
      <c r="P169" s="118">
        <f t="shared" si="136"/>
        <v>0</v>
      </c>
      <c r="Q169" s="243">
        <f t="shared" si="137"/>
        <v>1</v>
      </c>
    </row>
    <row r="170" spans="1:17" x14ac:dyDescent="0.25">
      <c r="A170" s="88" t="s">
        <v>25</v>
      </c>
      <c r="B170" s="83">
        <f>'UBS Vila Sabrina'!B24</f>
        <v>4</v>
      </c>
      <c r="C170" s="106">
        <f>'UBS Vila Sabrina'!C24</f>
        <v>5</v>
      </c>
      <c r="D170" s="117">
        <f t="shared" si="129"/>
        <v>1.25</v>
      </c>
      <c r="E170" s="106">
        <f>'UBS Vila Sabrina'!D24</f>
        <v>0</v>
      </c>
      <c r="F170" s="117">
        <f t="shared" si="130"/>
        <v>0</v>
      </c>
      <c r="G170" s="106">
        <f>'UBS Vila Sabrina'!E24</f>
        <v>0</v>
      </c>
      <c r="H170" s="117">
        <f t="shared" si="131"/>
        <v>0</v>
      </c>
      <c r="I170" s="106">
        <f>'UBS Vila Sabrina'!F24</f>
        <v>0</v>
      </c>
      <c r="J170" s="117">
        <f t="shared" si="132"/>
        <v>0</v>
      </c>
      <c r="K170" s="106">
        <f>'UBS Vila Sabrina'!G24</f>
        <v>0</v>
      </c>
      <c r="L170" s="117">
        <f t="shared" si="133"/>
        <v>0</v>
      </c>
      <c r="M170" s="106">
        <f>'UBS Vila Sabrina'!H24</f>
        <v>0</v>
      </c>
      <c r="N170" s="117">
        <f t="shared" si="134"/>
        <v>0</v>
      </c>
      <c r="O170" s="253">
        <f t="shared" si="135"/>
        <v>0</v>
      </c>
      <c r="P170" s="118">
        <f t="shared" si="136"/>
        <v>0</v>
      </c>
      <c r="Q170" s="243">
        <f t="shared" si="137"/>
        <v>5</v>
      </c>
    </row>
    <row r="171" spans="1:17" x14ac:dyDescent="0.25">
      <c r="A171" s="88" t="s">
        <v>26</v>
      </c>
      <c r="B171" s="83">
        <f>'UBS Vila Sabrina'!B25</f>
        <v>1</v>
      </c>
      <c r="C171" s="106">
        <f>'UBS Vila Sabrina'!C25</f>
        <v>1</v>
      </c>
      <c r="D171" s="117">
        <f t="shared" si="129"/>
        <v>1</v>
      </c>
      <c r="E171" s="106">
        <f>'UBS Vila Sabrina'!D25</f>
        <v>0</v>
      </c>
      <c r="F171" s="117">
        <f t="shared" si="130"/>
        <v>0</v>
      </c>
      <c r="G171" s="106">
        <f>'UBS Vila Sabrina'!E25</f>
        <v>0</v>
      </c>
      <c r="H171" s="117">
        <f t="shared" si="131"/>
        <v>0</v>
      </c>
      <c r="I171" s="106">
        <f>'UBS Vila Sabrina'!F25</f>
        <v>0</v>
      </c>
      <c r="J171" s="117">
        <f t="shared" si="132"/>
        <v>0</v>
      </c>
      <c r="K171" s="106">
        <f>'UBS Vila Sabrina'!G25</f>
        <v>0</v>
      </c>
      <c r="L171" s="117">
        <f t="shared" si="133"/>
        <v>0</v>
      </c>
      <c r="M171" s="106">
        <f>'UBS Vila Sabrina'!H25</f>
        <v>0</v>
      </c>
      <c r="N171" s="117">
        <f t="shared" si="134"/>
        <v>0</v>
      </c>
      <c r="O171" s="253">
        <f t="shared" si="135"/>
        <v>0</v>
      </c>
      <c r="P171" s="118">
        <f t="shared" si="136"/>
        <v>0</v>
      </c>
      <c r="Q171" s="243">
        <f t="shared" si="137"/>
        <v>1</v>
      </c>
    </row>
    <row r="172" spans="1:17" ht="15.75" thickBot="1" x14ac:dyDescent="0.3">
      <c r="A172" s="6" t="s">
        <v>7</v>
      </c>
      <c r="B172" s="7">
        <f>SUM(B165:B171)</f>
        <v>19</v>
      </c>
      <c r="C172" s="8">
        <f>SUM(C165:C171)</f>
        <v>19</v>
      </c>
      <c r="D172" s="22">
        <f t="shared" si="129"/>
        <v>1</v>
      </c>
      <c r="E172" s="8">
        <f>SUM(E165:E171)</f>
        <v>0</v>
      </c>
      <c r="F172" s="22">
        <f t="shared" si="130"/>
        <v>0</v>
      </c>
      <c r="G172" s="8">
        <f>SUM(G165:G171)</f>
        <v>0</v>
      </c>
      <c r="H172" s="22">
        <f t="shared" si="131"/>
        <v>0</v>
      </c>
      <c r="I172" s="8">
        <f>SUM(I165:I171)</f>
        <v>0</v>
      </c>
      <c r="J172" s="22">
        <f t="shared" si="132"/>
        <v>0</v>
      </c>
      <c r="K172" s="8">
        <f t="shared" ref="K172" si="138">SUM(K165:K171)</f>
        <v>0</v>
      </c>
      <c r="L172" s="22">
        <f t="shared" si="133"/>
        <v>0</v>
      </c>
      <c r="M172" s="8">
        <f t="shared" ref="M172" si="139">SUM(M165:M171)</f>
        <v>0</v>
      </c>
      <c r="N172" s="22">
        <f t="shared" si="134"/>
        <v>0</v>
      </c>
      <c r="O172" s="80">
        <f t="shared" si="135"/>
        <v>0</v>
      </c>
      <c r="P172" s="81">
        <f t="shared" si="136"/>
        <v>0</v>
      </c>
      <c r="Q172" s="8">
        <f t="shared" si="137"/>
        <v>19</v>
      </c>
    </row>
    <row r="174" spans="1:17" ht="15.75" x14ac:dyDescent="0.25">
      <c r="A174" s="1240" t="s">
        <v>289</v>
      </c>
      <c r="B174" s="1241"/>
      <c r="C174" s="1241"/>
      <c r="D174" s="1241"/>
      <c r="E174" s="1241"/>
      <c r="F174" s="1241"/>
      <c r="G174" s="1241"/>
      <c r="H174" s="1241"/>
      <c r="I174" s="1241"/>
      <c r="J174" s="1241"/>
      <c r="K174" s="1241"/>
      <c r="L174" s="1241"/>
      <c r="M174" s="1241"/>
      <c r="N174" s="1241"/>
      <c r="O174" s="1241"/>
      <c r="P174" s="1241"/>
      <c r="Q174" s="1241"/>
    </row>
    <row r="175" spans="1:17" ht="36.75" thickBot="1" x14ac:dyDescent="0.3">
      <c r="A175" s="85" t="s">
        <v>14</v>
      </c>
      <c r="B175" s="104" t="s">
        <v>165</v>
      </c>
      <c r="C175" s="221" t="s">
        <v>2</v>
      </c>
      <c r="D175" s="222" t="s">
        <v>1</v>
      </c>
      <c r="E175" s="221" t="s">
        <v>3</v>
      </c>
      <c r="F175" s="222" t="s">
        <v>1</v>
      </c>
      <c r="G175" s="221" t="s">
        <v>4</v>
      </c>
      <c r="H175" s="222" t="s">
        <v>1</v>
      </c>
      <c r="I175" s="221" t="s">
        <v>5</v>
      </c>
      <c r="J175" s="222" t="s">
        <v>1</v>
      </c>
      <c r="K175" s="223" t="s">
        <v>194</v>
      </c>
      <c r="L175" s="224" t="s">
        <v>1</v>
      </c>
      <c r="M175" s="223" t="s">
        <v>195</v>
      </c>
      <c r="N175" s="224" t="s">
        <v>1</v>
      </c>
      <c r="O175" s="251" t="s">
        <v>197</v>
      </c>
      <c r="P175" s="252" t="s">
        <v>196</v>
      </c>
      <c r="Q175" s="223" t="s">
        <v>6</v>
      </c>
    </row>
    <row r="176" spans="1:17" ht="15.75" thickTop="1" x14ac:dyDescent="0.25">
      <c r="A176" s="88" t="s">
        <v>33</v>
      </c>
      <c r="B176" s="10">
        <f>'UBS Carandiru'!B21</f>
        <v>9</v>
      </c>
      <c r="C176" s="105">
        <f>'UBS Carandiru'!C21</f>
        <v>7</v>
      </c>
      <c r="D176" s="19">
        <f t="shared" ref="D176:D189" si="140">C176/$B176</f>
        <v>0.77777777777777779</v>
      </c>
      <c r="E176" s="105">
        <f>'UBS Carandiru'!D21</f>
        <v>0</v>
      </c>
      <c r="F176" s="19">
        <f t="shared" ref="F176:F189" si="141">E176/$B176</f>
        <v>0</v>
      </c>
      <c r="G176" s="105">
        <f>'UBS Carandiru'!E21</f>
        <v>0</v>
      </c>
      <c r="H176" s="19">
        <f t="shared" ref="H176:H189" si="142">G176/$B176</f>
        <v>0</v>
      </c>
      <c r="I176" s="105">
        <f>'UBS Carandiru'!F21</f>
        <v>0</v>
      </c>
      <c r="J176" s="19">
        <f t="shared" ref="J176:J189" si="143">I176/$B176</f>
        <v>0</v>
      </c>
      <c r="K176" s="105">
        <f>'UBS Carandiru'!G21</f>
        <v>0</v>
      </c>
      <c r="L176" s="19">
        <f t="shared" ref="L176:L189" si="144">K176/$B176</f>
        <v>0</v>
      </c>
      <c r="M176" s="105">
        <f>'UBS Carandiru'!H21</f>
        <v>0</v>
      </c>
      <c r="N176" s="19">
        <f t="shared" ref="N176:N189" si="145">M176/$B176</f>
        <v>0</v>
      </c>
      <c r="O176" s="241">
        <f t="shared" ref="O176:O189" si="146">SUM(I176,K176,M176)</f>
        <v>0</v>
      </c>
      <c r="P176" s="116">
        <f t="shared" ref="P176:P189" si="147">O176/($B176*3)</f>
        <v>0</v>
      </c>
      <c r="Q176" s="244">
        <f t="shared" ref="Q176:Q189" si="148">SUM(C176,E176,G176,I176,K176,M176)</f>
        <v>7</v>
      </c>
    </row>
    <row r="177" spans="1:17" x14ac:dyDescent="0.25">
      <c r="A177" s="88" t="s">
        <v>20</v>
      </c>
      <c r="B177" s="83">
        <f>'UBS Carandiru'!B22</f>
        <v>4</v>
      </c>
      <c r="C177" s="106">
        <f>'UBS Carandiru'!C22</f>
        <v>3</v>
      </c>
      <c r="D177" s="117">
        <f t="shared" si="140"/>
        <v>0.75</v>
      </c>
      <c r="E177" s="106">
        <f>'UBS Carandiru'!D22</f>
        <v>0</v>
      </c>
      <c r="F177" s="117">
        <f t="shared" si="141"/>
        <v>0</v>
      </c>
      <c r="G177" s="106">
        <f>'UBS Carandiru'!E22</f>
        <v>0</v>
      </c>
      <c r="H177" s="117">
        <f t="shared" si="142"/>
        <v>0</v>
      </c>
      <c r="I177" s="106">
        <f>'UBS Carandiru'!F22</f>
        <v>0</v>
      </c>
      <c r="J177" s="117">
        <f t="shared" si="143"/>
        <v>0</v>
      </c>
      <c r="K177" s="106">
        <f>'UBS Carandiru'!G22</f>
        <v>0</v>
      </c>
      <c r="L177" s="117">
        <f t="shared" si="144"/>
        <v>0</v>
      </c>
      <c r="M177" s="106">
        <f>'UBS Carandiru'!H22</f>
        <v>0</v>
      </c>
      <c r="N177" s="117">
        <f t="shared" si="145"/>
        <v>0</v>
      </c>
      <c r="O177" s="253">
        <f t="shared" si="146"/>
        <v>0</v>
      </c>
      <c r="P177" s="118">
        <f t="shared" si="147"/>
        <v>0</v>
      </c>
      <c r="Q177" s="243">
        <f t="shared" si="148"/>
        <v>3</v>
      </c>
    </row>
    <row r="178" spans="1:17" x14ac:dyDescent="0.25">
      <c r="A178" s="88" t="s">
        <v>43</v>
      </c>
      <c r="B178" s="83">
        <f>'UBS Carandiru'!B23</f>
        <v>3</v>
      </c>
      <c r="C178" s="106">
        <f>'UBS Carandiru'!C23</f>
        <v>2.5</v>
      </c>
      <c r="D178" s="117">
        <f t="shared" si="140"/>
        <v>0.83333333333333337</v>
      </c>
      <c r="E178" s="106">
        <f>'UBS Carandiru'!D23</f>
        <v>0</v>
      </c>
      <c r="F178" s="117">
        <f t="shared" si="141"/>
        <v>0</v>
      </c>
      <c r="G178" s="106">
        <f>'UBS Carandiru'!E23</f>
        <v>0</v>
      </c>
      <c r="H178" s="117">
        <f t="shared" si="142"/>
        <v>0</v>
      </c>
      <c r="I178" s="106">
        <f>'UBS Carandiru'!F23</f>
        <v>0</v>
      </c>
      <c r="J178" s="117">
        <f t="shared" si="143"/>
        <v>0</v>
      </c>
      <c r="K178" s="106">
        <f>'UBS Carandiru'!G23</f>
        <v>0</v>
      </c>
      <c r="L178" s="117">
        <f t="shared" si="144"/>
        <v>0</v>
      </c>
      <c r="M178" s="106">
        <f>'UBS Carandiru'!H23</f>
        <v>0</v>
      </c>
      <c r="N178" s="117">
        <f t="shared" si="145"/>
        <v>0</v>
      </c>
      <c r="O178" s="253">
        <f t="shared" si="146"/>
        <v>0</v>
      </c>
      <c r="P178" s="118">
        <f t="shared" si="147"/>
        <v>0</v>
      </c>
      <c r="Q178" s="243">
        <f t="shared" si="148"/>
        <v>2.5</v>
      </c>
    </row>
    <row r="179" spans="1:17" x14ac:dyDescent="0.25">
      <c r="A179" s="88" t="s">
        <v>22</v>
      </c>
      <c r="B179" s="83">
        <f>'UBS Carandiru'!B24</f>
        <v>1</v>
      </c>
      <c r="C179" s="109">
        <f>'UBS Carandiru'!C24</f>
        <v>0.5</v>
      </c>
      <c r="D179" s="117">
        <f t="shared" si="140"/>
        <v>0.5</v>
      </c>
      <c r="E179" s="109">
        <f>'UBS Carandiru'!D24</f>
        <v>0</v>
      </c>
      <c r="F179" s="117">
        <f t="shared" si="141"/>
        <v>0</v>
      </c>
      <c r="G179" s="109">
        <f>'UBS Carandiru'!E24</f>
        <v>0</v>
      </c>
      <c r="H179" s="117">
        <f t="shared" si="142"/>
        <v>0</v>
      </c>
      <c r="I179" s="106">
        <f>'UBS Carandiru'!F24</f>
        <v>0</v>
      </c>
      <c r="J179" s="117">
        <f t="shared" si="143"/>
        <v>0</v>
      </c>
      <c r="K179" s="106">
        <f>'UBS Carandiru'!G24</f>
        <v>0</v>
      </c>
      <c r="L179" s="117">
        <f t="shared" si="144"/>
        <v>0</v>
      </c>
      <c r="M179" s="106">
        <f>'UBS Carandiru'!H24</f>
        <v>0</v>
      </c>
      <c r="N179" s="117">
        <f t="shared" si="145"/>
        <v>0</v>
      </c>
      <c r="O179" s="253">
        <f t="shared" si="146"/>
        <v>0</v>
      </c>
      <c r="P179" s="118">
        <f t="shared" si="147"/>
        <v>0</v>
      </c>
      <c r="Q179" s="243">
        <f t="shared" si="148"/>
        <v>0.5</v>
      </c>
    </row>
    <row r="180" spans="1:17" x14ac:dyDescent="0.25">
      <c r="A180" s="88" t="s">
        <v>50</v>
      </c>
      <c r="B180" s="83">
        <f>'UBS Carandiru'!B25</f>
        <v>1</v>
      </c>
      <c r="C180" s="106">
        <f>'UBS Carandiru'!C25</f>
        <v>0</v>
      </c>
      <c r="D180" s="117">
        <f t="shared" si="140"/>
        <v>0</v>
      </c>
      <c r="E180" s="106">
        <f>'UBS Carandiru'!D25</f>
        <v>0</v>
      </c>
      <c r="F180" s="117">
        <f t="shared" si="141"/>
        <v>0</v>
      </c>
      <c r="G180" s="106">
        <f>'UBS Carandiru'!E25</f>
        <v>0</v>
      </c>
      <c r="H180" s="117">
        <f t="shared" si="142"/>
        <v>0</v>
      </c>
      <c r="I180" s="106">
        <f>'UBS Carandiru'!F25</f>
        <v>0</v>
      </c>
      <c r="J180" s="117">
        <f t="shared" si="143"/>
        <v>0</v>
      </c>
      <c r="K180" s="106">
        <f>'UBS Carandiru'!G25</f>
        <v>0</v>
      </c>
      <c r="L180" s="117">
        <f t="shared" si="144"/>
        <v>0</v>
      </c>
      <c r="M180" s="106">
        <f>'UBS Carandiru'!H25</f>
        <v>0</v>
      </c>
      <c r="N180" s="117">
        <f t="shared" si="145"/>
        <v>0</v>
      </c>
      <c r="O180" s="253">
        <f t="shared" si="146"/>
        <v>0</v>
      </c>
      <c r="P180" s="118">
        <f t="shared" si="147"/>
        <v>0</v>
      </c>
      <c r="Q180" s="243">
        <f t="shared" si="148"/>
        <v>0</v>
      </c>
    </row>
    <row r="181" spans="1:17" x14ac:dyDescent="0.25">
      <c r="A181" s="88" t="s">
        <v>23</v>
      </c>
      <c r="B181" s="83">
        <f>'UBS Carandiru'!B26</f>
        <v>2</v>
      </c>
      <c r="C181" s="106">
        <f>'UBS Carandiru'!C26</f>
        <v>1</v>
      </c>
      <c r="D181" s="117">
        <f t="shared" si="140"/>
        <v>0.5</v>
      </c>
      <c r="E181" s="106">
        <f>'UBS Carandiru'!D26</f>
        <v>0</v>
      </c>
      <c r="F181" s="117">
        <f t="shared" si="141"/>
        <v>0</v>
      </c>
      <c r="G181" s="106">
        <f>'UBS Carandiru'!E26</f>
        <v>0</v>
      </c>
      <c r="H181" s="117">
        <f t="shared" si="142"/>
        <v>0</v>
      </c>
      <c r="I181" s="106">
        <f>'UBS Carandiru'!F26</f>
        <v>0</v>
      </c>
      <c r="J181" s="117">
        <f t="shared" si="143"/>
        <v>0</v>
      </c>
      <c r="K181" s="106">
        <f>'UBS Carandiru'!G26</f>
        <v>0</v>
      </c>
      <c r="L181" s="117">
        <f t="shared" si="144"/>
        <v>0</v>
      </c>
      <c r="M181" s="106">
        <f>'UBS Carandiru'!H26</f>
        <v>0</v>
      </c>
      <c r="N181" s="117">
        <f t="shared" si="145"/>
        <v>0</v>
      </c>
      <c r="O181" s="253">
        <f t="shared" si="146"/>
        <v>0</v>
      </c>
      <c r="P181" s="118">
        <f t="shared" si="147"/>
        <v>0</v>
      </c>
      <c r="Q181" s="243">
        <f t="shared" si="148"/>
        <v>1</v>
      </c>
    </row>
    <row r="182" spans="1:17" x14ac:dyDescent="0.25">
      <c r="A182" s="88" t="s">
        <v>201</v>
      </c>
      <c r="B182" s="83">
        <f>'UBS Carandiru'!B27</f>
        <v>1</v>
      </c>
      <c r="C182" s="106">
        <f>'UBS Carandiru'!C27</f>
        <v>1</v>
      </c>
      <c r="D182" s="117">
        <f t="shared" si="140"/>
        <v>1</v>
      </c>
      <c r="E182" s="106">
        <f>'UBS Carandiru'!D27</f>
        <v>0</v>
      </c>
      <c r="F182" s="117">
        <f t="shared" si="141"/>
        <v>0</v>
      </c>
      <c r="G182" s="106">
        <f>'UBS Carandiru'!E27</f>
        <v>0</v>
      </c>
      <c r="H182" s="117">
        <f t="shared" si="142"/>
        <v>0</v>
      </c>
      <c r="I182" s="106">
        <f>'UBS Carandiru'!F27</f>
        <v>0</v>
      </c>
      <c r="J182" s="117">
        <f t="shared" si="143"/>
        <v>0</v>
      </c>
      <c r="K182" s="106">
        <f>'UBS Carandiru'!G27</f>
        <v>0</v>
      </c>
      <c r="L182" s="117">
        <f t="shared" si="144"/>
        <v>0</v>
      </c>
      <c r="M182" s="106">
        <f>'UBS Carandiru'!H27</f>
        <v>0</v>
      </c>
      <c r="N182" s="117">
        <f t="shared" si="145"/>
        <v>0</v>
      </c>
      <c r="O182" s="253">
        <f t="shared" si="146"/>
        <v>0</v>
      </c>
      <c r="P182" s="118">
        <f t="shared" si="147"/>
        <v>0</v>
      </c>
      <c r="Q182" s="243">
        <f t="shared" si="148"/>
        <v>1</v>
      </c>
    </row>
    <row r="183" spans="1:17" x14ac:dyDescent="0.25">
      <c r="A183" s="88" t="s">
        <v>24</v>
      </c>
      <c r="B183" s="83">
        <f>'UBS Carandiru'!B28</f>
        <v>1</v>
      </c>
      <c r="C183" s="106">
        <f>'UBS Carandiru'!C28</f>
        <v>1</v>
      </c>
      <c r="D183" s="117">
        <f t="shared" si="140"/>
        <v>1</v>
      </c>
      <c r="E183" s="106">
        <f>'UBS Carandiru'!D28</f>
        <v>0</v>
      </c>
      <c r="F183" s="117">
        <f t="shared" si="141"/>
        <v>0</v>
      </c>
      <c r="G183" s="106">
        <f>'UBS Carandiru'!E28</f>
        <v>0</v>
      </c>
      <c r="H183" s="117">
        <f t="shared" si="142"/>
        <v>0</v>
      </c>
      <c r="I183" s="106">
        <f>'UBS Carandiru'!F28</f>
        <v>0</v>
      </c>
      <c r="J183" s="117">
        <f t="shared" si="143"/>
        <v>0</v>
      </c>
      <c r="K183" s="106">
        <f>'UBS Carandiru'!G28</f>
        <v>0</v>
      </c>
      <c r="L183" s="117">
        <f t="shared" si="144"/>
        <v>0</v>
      </c>
      <c r="M183" s="106">
        <f>'UBS Carandiru'!H28</f>
        <v>0</v>
      </c>
      <c r="N183" s="117">
        <f t="shared" si="145"/>
        <v>0</v>
      </c>
      <c r="O183" s="253">
        <f t="shared" si="146"/>
        <v>0</v>
      </c>
      <c r="P183" s="118">
        <f t="shared" si="147"/>
        <v>0</v>
      </c>
      <c r="Q183" s="243">
        <f t="shared" si="148"/>
        <v>1</v>
      </c>
    </row>
    <row r="184" spans="1:17" x14ac:dyDescent="0.25">
      <c r="A184" s="88" t="s">
        <v>25</v>
      </c>
      <c r="B184" s="83">
        <f>'UBS Carandiru'!B29</f>
        <v>5</v>
      </c>
      <c r="C184" s="106">
        <f>'UBS Carandiru'!C29</f>
        <v>5</v>
      </c>
      <c r="D184" s="117">
        <f t="shared" si="140"/>
        <v>1</v>
      </c>
      <c r="E184" s="106">
        <f>'UBS Carandiru'!D29</f>
        <v>0</v>
      </c>
      <c r="F184" s="117">
        <f t="shared" si="141"/>
        <v>0</v>
      </c>
      <c r="G184" s="106">
        <f>'UBS Carandiru'!E29</f>
        <v>0</v>
      </c>
      <c r="H184" s="117">
        <f t="shared" si="142"/>
        <v>0</v>
      </c>
      <c r="I184" s="106">
        <f>'UBS Carandiru'!F29</f>
        <v>0</v>
      </c>
      <c r="J184" s="117">
        <f t="shared" si="143"/>
        <v>0</v>
      </c>
      <c r="K184" s="106">
        <f>'UBS Carandiru'!G29</f>
        <v>0</v>
      </c>
      <c r="L184" s="117">
        <f t="shared" si="144"/>
        <v>0</v>
      </c>
      <c r="M184" s="106">
        <f>'UBS Carandiru'!H29</f>
        <v>0</v>
      </c>
      <c r="N184" s="117">
        <f t="shared" si="145"/>
        <v>0</v>
      </c>
      <c r="O184" s="253">
        <f t="shared" si="146"/>
        <v>0</v>
      </c>
      <c r="P184" s="118">
        <f t="shared" si="147"/>
        <v>0</v>
      </c>
      <c r="Q184" s="243">
        <f t="shared" si="148"/>
        <v>5</v>
      </c>
    </row>
    <row r="185" spans="1:17" x14ac:dyDescent="0.25">
      <c r="A185" s="88" t="s">
        <v>46</v>
      </c>
      <c r="B185" s="89">
        <f>'UBS Carandiru'!B30</f>
        <v>1</v>
      </c>
      <c r="C185" s="106">
        <f>'UBS Carandiru'!C30</f>
        <v>0</v>
      </c>
      <c r="D185" s="117">
        <f t="shared" si="140"/>
        <v>0</v>
      </c>
      <c r="E185" s="106">
        <f>'UBS Carandiru'!D30</f>
        <v>0</v>
      </c>
      <c r="F185" s="117">
        <f t="shared" si="141"/>
        <v>0</v>
      </c>
      <c r="G185" s="106">
        <f>'UBS Carandiru'!E30</f>
        <v>0</v>
      </c>
      <c r="H185" s="117">
        <f t="shared" si="142"/>
        <v>0</v>
      </c>
      <c r="I185" s="106">
        <f>'UBS Carandiru'!F30</f>
        <v>0</v>
      </c>
      <c r="J185" s="117">
        <f t="shared" si="143"/>
        <v>0</v>
      </c>
      <c r="K185" s="106">
        <f>'UBS Carandiru'!G30</f>
        <v>0</v>
      </c>
      <c r="L185" s="117">
        <f t="shared" si="144"/>
        <v>0</v>
      </c>
      <c r="M185" s="106">
        <f>'UBS Carandiru'!H30</f>
        <v>0</v>
      </c>
      <c r="N185" s="117">
        <f t="shared" si="145"/>
        <v>0</v>
      </c>
      <c r="O185" s="253">
        <f t="shared" si="146"/>
        <v>0</v>
      </c>
      <c r="P185" s="118">
        <f t="shared" si="147"/>
        <v>0</v>
      </c>
      <c r="Q185" s="243">
        <f t="shared" si="148"/>
        <v>0</v>
      </c>
    </row>
    <row r="186" spans="1:17" x14ac:dyDescent="0.25">
      <c r="A186" s="88" t="s">
        <v>26</v>
      </c>
      <c r="B186" s="83">
        <f>'UBS Carandiru'!B31</f>
        <v>1</v>
      </c>
      <c r="C186" s="106">
        <f>'UBS Carandiru'!C31</f>
        <v>1</v>
      </c>
      <c r="D186" s="117">
        <f t="shared" si="140"/>
        <v>1</v>
      </c>
      <c r="E186" s="106">
        <f>'UBS Carandiru'!D31</f>
        <v>0</v>
      </c>
      <c r="F186" s="117">
        <f t="shared" si="141"/>
        <v>0</v>
      </c>
      <c r="G186" s="106">
        <f>'UBS Carandiru'!E31</f>
        <v>0</v>
      </c>
      <c r="H186" s="117">
        <f t="shared" si="142"/>
        <v>0</v>
      </c>
      <c r="I186" s="106">
        <f>'UBS Carandiru'!F31</f>
        <v>0</v>
      </c>
      <c r="J186" s="117">
        <f t="shared" si="143"/>
        <v>0</v>
      </c>
      <c r="K186" s="106">
        <f>'UBS Carandiru'!G31</f>
        <v>0</v>
      </c>
      <c r="L186" s="117">
        <f t="shared" si="144"/>
        <v>0</v>
      </c>
      <c r="M186" s="106">
        <f>'UBS Carandiru'!H31</f>
        <v>0</v>
      </c>
      <c r="N186" s="117">
        <f t="shared" si="145"/>
        <v>0</v>
      </c>
      <c r="O186" s="253">
        <f t="shared" si="146"/>
        <v>0</v>
      </c>
      <c r="P186" s="118">
        <f t="shared" si="147"/>
        <v>0</v>
      </c>
      <c r="Q186" s="243">
        <f t="shared" si="148"/>
        <v>1</v>
      </c>
    </row>
    <row r="187" spans="1:17" x14ac:dyDescent="0.25">
      <c r="A187" s="88" t="s">
        <v>34</v>
      </c>
      <c r="B187" s="83">
        <f>'UBS Carandiru'!B32</f>
        <v>1</v>
      </c>
      <c r="C187" s="106">
        <f>'UBS Carandiru'!C32</f>
        <v>1</v>
      </c>
      <c r="D187" s="117">
        <f t="shared" si="140"/>
        <v>1</v>
      </c>
      <c r="E187" s="106">
        <f>'UBS Carandiru'!D32</f>
        <v>0</v>
      </c>
      <c r="F187" s="117">
        <f t="shared" si="141"/>
        <v>0</v>
      </c>
      <c r="G187" s="106">
        <f>'UBS Carandiru'!E32</f>
        <v>0</v>
      </c>
      <c r="H187" s="117">
        <f t="shared" si="142"/>
        <v>0</v>
      </c>
      <c r="I187" s="106">
        <f>'UBS Carandiru'!F32</f>
        <v>0</v>
      </c>
      <c r="J187" s="117">
        <f t="shared" si="143"/>
        <v>0</v>
      </c>
      <c r="K187" s="106">
        <f>'UBS Carandiru'!G32</f>
        <v>0</v>
      </c>
      <c r="L187" s="117">
        <f t="shared" si="144"/>
        <v>0</v>
      </c>
      <c r="M187" s="106">
        <f>'UBS Carandiru'!H32</f>
        <v>0</v>
      </c>
      <c r="N187" s="117">
        <f t="shared" si="145"/>
        <v>0</v>
      </c>
      <c r="O187" s="253">
        <f t="shared" si="146"/>
        <v>0</v>
      </c>
      <c r="P187" s="118">
        <f t="shared" si="147"/>
        <v>0</v>
      </c>
      <c r="Q187" s="243">
        <f t="shared" si="148"/>
        <v>1</v>
      </c>
    </row>
    <row r="188" spans="1:17" x14ac:dyDescent="0.25">
      <c r="A188" s="88" t="s">
        <v>51</v>
      </c>
      <c r="B188" s="83">
        <f>'UBS Carandiru'!B33</f>
        <v>1</v>
      </c>
      <c r="C188" s="106">
        <f>'UBS Carandiru'!C33</f>
        <v>0</v>
      </c>
      <c r="D188" s="117">
        <f t="shared" si="140"/>
        <v>0</v>
      </c>
      <c r="E188" s="106">
        <f>'UBS Carandiru'!D33</f>
        <v>0</v>
      </c>
      <c r="F188" s="117">
        <f t="shared" si="141"/>
        <v>0</v>
      </c>
      <c r="G188" s="106">
        <f>'UBS Carandiru'!E33</f>
        <v>0</v>
      </c>
      <c r="H188" s="117">
        <f t="shared" si="142"/>
        <v>0</v>
      </c>
      <c r="I188" s="106">
        <f>'UBS Carandiru'!F33</f>
        <v>0</v>
      </c>
      <c r="J188" s="117">
        <f t="shared" si="143"/>
        <v>0</v>
      </c>
      <c r="K188" s="106">
        <f>'UBS Carandiru'!G33</f>
        <v>0</v>
      </c>
      <c r="L188" s="117">
        <f t="shared" si="144"/>
        <v>0</v>
      </c>
      <c r="M188" s="106">
        <f>'UBS Carandiru'!H33</f>
        <v>0</v>
      </c>
      <c r="N188" s="117">
        <f t="shared" si="145"/>
        <v>0</v>
      </c>
      <c r="O188" s="253">
        <f t="shared" si="146"/>
        <v>0</v>
      </c>
      <c r="P188" s="118">
        <f t="shared" si="147"/>
        <v>0</v>
      </c>
      <c r="Q188" s="243">
        <f t="shared" si="148"/>
        <v>0</v>
      </c>
    </row>
    <row r="189" spans="1:17" ht="15.75" thickBot="1" x14ac:dyDescent="0.3">
      <c r="A189" s="6" t="s">
        <v>7</v>
      </c>
      <c r="B189" s="7">
        <f>SUM(B176:B188)</f>
        <v>31</v>
      </c>
      <c r="C189" s="8">
        <f>SUM(C176:C188)</f>
        <v>23</v>
      </c>
      <c r="D189" s="22">
        <f t="shared" si="140"/>
        <v>0.74193548387096775</v>
      </c>
      <c r="E189" s="8">
        <f>SUM(E176:E188)</f>
        <v>0</v>
      </c>
      <c r="F189" s="22">
        <f t="shared" si="141"/>
        <v>0</v>
      </c>
      <c r="G189" s="8">
        <f>SUM(G176:G188)</f>
        <v>0</v>
      </c>
      <c r="H189" s="22">
        <f t="shared" si="142"/>
        <v>0</v>
      </c>
      <c r="I189" s="8">
        <f>SUM(I176:I188)</f>
        <v>0</v>
      </c>
      <c r="J189" s="22">
        <f t="shared" si="143"/>
        <v>0</v>
      </c>
      <c r="K189" s="8">
        <f t="shared" ref="K189" si="149">SUM(K176:K188)</f>
        <v>0</v>
      </c>
      <c r="L189" s="22">
        <f t="shared" si="144"/>
        <v>0</v>
      </c>
      <c r="M189" s="8">
        <f t="shared" ref="M189" si="150">SUM(M176:M188)</f>
        <v>0</v>
      </c>
      <c r="N189" s="22">
        <f t="shared" si="145"/>
        <v>0</v>
      </c>
      <c r="O189" s="80">
        <f t="shared" si="146"/>
        <v>0</v>
      </c>
      <c r="P189" s="81">
        <f t="shared" si="147"/>
        <v>0</v>
      </c>
      <c r="Q189" s="8">
        <f t="shared" si="148"/>
        <v>23</v>
      </c>
    </row>
    <row r="191" spans="1:17" ht="15.75" x14ac:dyDescent="0.25">
      <c r="A191" s="1240" t="s">
        <v>293</v>
      </c>
      <c r="B191" s="1241"/>
      <c r="C191" s="1241"/>
      <c r="D191" s="1241"/>
      <c r="E191" s="1241"/>
      <c r="F191" s="1241"/>
      <c r="G191" s="1241"/>
      <c r="H191" s="1241"/>
      <c r="I191" s="1241"/>
      <c r="J191" s="1241"/>
      <c r="K191" s="1241"/>
      <c r="L191" s="1241"/>
      <c r="M191" s="1241"/>
      <c r="N191" s="1241"/>
      <c r="O191" s="1241"/>
      <c r="P191" s="1241"/>
      <c r="Q191" s="1241"/>
    </row>
    <row r="192" spans="1:17" ht="36.75" thickBot="1" x14ac:dyDescent="0.3">
      <c r="A192" s="85" t="s">
        <v>14</v>
      </c>
      <c r="B192" s="104" t="s">
        <v>165</v>
      </c>
      <c r="C192" s="221" t="s">
        <v>2</v>
      </c>
      <c r="D192" s="222" t="s">
        <v>1</v>
      </c>
      <c r="E192" s="221" t="s">
        <v>3</v>
      </c>
      <c r="F192" s="222" t="s">
        <v>1</v>
      </c>
      <c r="G192" s="221" t="s">
        <v>4</v>
      </c>
      <c r="H192" s="222" t="s">
        <v>1</v>
      </c>
      <c r="I192" s="221" t="s">
        <v>5</v>
      </c>
      <c r="J192" s="222" t="s">
        <v>1</v>
      </c>
      <c r="K192" s="223" t="s">
        <v>194</v>
      </c>
      <c r="L192" s="224" t="s">
        <v>1</v>
      </c>
      <c r="M192" s="223" t="s">
        <v>195</v>
      </c>
      <c r="N192" s="224" t="s">
        <v>1</v>
      </c>
      <c r="O192" s="251" t="s">
        <v>197</v>
      </c>
      <c r="P192" s="252" t="s">
        <v>196</v>
      </c>
      <c r="Q192" s="223" t="s">
        <v>6</v>
      </c>
    </row>
    <row r="193" spans="1:17" ht="15.75" thickTop="1" x14ac:dyDescent="0.25">
      <c r="A193" s="47" t="s">
        <v>138</v>
      </c>
      <c r="B193" s="249">
        <f>'CER Carandiru'!B17</f>
        <v>1</v>
      </c>
      <c r="C193" s="49">
        <f>'CER Carandiru'!C17</f>
        <v>0</v>
      </c>
      <c r="D193" s="51">
        <f t="shared" ref="D193:D203" si="151">C193/$B193</f>
        <v>0</v>
      </c>
      <c r="E193" s="49">
        <f>'CER Carandiru'!D17</f>
        <v>0</v>
      </c>
      <c r="F193" s="51">
        <f t="shared" ref="F193:F203" si="152">E193/$B193</f>
        <v>0</v>
      </c>
      <c r="G193" s="49">
        <f>'CER Carandiru'!E17</f>
        <v>0</v>
      </c>
      <c r="H193" s="51">
        <f t="shared" ref="H193:H203" si="153">G193/$B193</f>
        <v>0</v>
      </c>
      <c r="I193" s="49">
        <f>'CER Carandiru'!F17</f>
        <v>0</v>
      </c>
      <c r="J193" s="51">
        <f t="shared" ref="J193:J203" si="154">I193/$B193</f>
        <v>0</v>
      </c>
      <c r="K193" s="49">
        <f>'CER Carandiru'!G17</f>
        <v>0</v>
      </c>
      <c r="L193" s="51">
        <f t="shared" ref="L193:L203" si="155">K193/$B193</f>
        <v>0</v>
      </c>
      <c r="M193" s="49">
        <f>'CER Carandiru'!H17</f>
        <v>0</v>
      </c>
      <c r="N193" s="51">
        <f t="shared" ref="N193:N203" si="156">M193/$B193</f>
        <v>0</v>
      </c>
      <c r="O193" s="258">
        <f t="shared" ref="O193:O203" si="157">SUM(I193,K193,M193)</f>
        <v>0</v>
      </c>
      <c r="P193" s="133">
        <f t="shared" ref="P193:P203" si="158">O193/($B193*3)</f>
        <v>0</v>
      </c>
      <c r="Q193" s="267">
        <f t="shared" ref="Q193:Q203" si="159">SUM(C193,E193,G193,I193,K193,M193)</f>
        <v>0</v>
      </c>
    </row>
    <row r="194" spans="1:17" x14ac:dyDescent="0.25">
      <c r="A194" s="125" t="s">
        <v>145</v>
      </c>
      <c r="B194" s="250">
        <f>'CER Carandiru'!B18</f>
        <v>1</v>
      </c>
      <c r="C194" s="126">
        <f>'CER Carandiru'!C18</f>
        <v>1.5</v>
      </c>
      <c r="D194" s="127">
        <f t="shared" si="151"/>
        <v>1.5</v>
      </c>
      <c r="E194" s="126">
        <f>'CER Carandiru'!D18</f>
        <v>0</v>
      </c>
      <c r="F194" s="127">
        <f t="shared" si="152"/>
        <v>0</v>
      </c>
      <c r="G194" s="126">
        <f>'CER Carandiru'!E18</f>
        <v>0</v>
      </c>
      <c r="H194" s="127">
        <f t="shared" si="153"/>
        <v>0</v>
      </c>
      <c r="I194" s="126">
        <f>'CER Carandiru'!F18</f>
        <v>0</v>
      </c>
      <c r="J194" s="127">
        <f t="shared" si="154"/>
        <v>0</v>
      </c>
      <c r="K194" s="126">
        <f>'CER Carandiru'!G18</f>
        <v>0</v>
      </c>
      <c r="L194" s="127">
        <f t="shared" si="155"/>
        <v>0</v>
      </c>
      <c r="M194" s="126">
        <f>'CER Carandiru'!H18</f>
        <v>0</v>
      </c>
      <c r="N194" s="127">
        <f t="shared" si="156"/>
        <v>0</v>
      </c>
      <c r="O194" s="259">
        <f t="shared" si="157"/>
        <v>0</v>
      </c>
      <c r="P194" s="136">
        <f t="shared" si="158"/>
        <v>0</v>
      </c>
      <c r="Q194" s="268">
        <f t="shared" si="159"/>
        <v>1.5</v>
      </c>
    </row>
    <row r="195" spans="1:17" x14ac:dyDescent="0.25">
      <c r="A195" s="125" t="s">
        <v>146</v>
      </c>
      <c r="B195" s="250">
        <f>'CER Carandiru'!B19</f>
        <v>1</v>
      </c>
      <c r="C195" s="126">
        <f>'CER Carandiru'!C19</f>
        <v>0.6</v>
      </c>
      <c r="D195" s="127">
        <f t="shared" si="151"/>
        <v>0.6</v>
      </c>
      <c r="E195" s="126">
        <f>'CER Carandiru'!D19</f>
        <v>0</v>
      </c>
      <c r="F195" s="127">
        <f t="shared" si="152"/>
        <v>0</v>
      </c>
      <c r="G195" s="126">
        <f>'CER Carandiru'!E19</f>
        <v>0</v>
      </c>
      <c r="H195" s="127">
        <f t="shared" si="153"/>
        <v>0</v>
      </c>
      <c r="I195" s="126">
        <f>'CER Carandiru'!F19</f>
        <v>0</v>
      </c>
      <c r="J195" s="127">
        <f t="shared" si="154"/>
        <v>0</v>
      </c>
      <c r="K195" s="126">
        <f>'CER Carandiru'!G19</f>
        <v>0</v>
      </c>
      <c r="L195" s="127">
        <f t="shared" si="155"/>
        <v>0</v>
      </c>
      <c r="M195" s="126">
        <f>'CER Carandiru'!H19</f>
        <v>0</v>
      </c>
      <c r="N195" s="127">
        <f t="shared" si="156"/>
        <v>0</v>
      </c>
      <c r="O195" s="259">
        <f t="shared" si="157"/>
        <v>0</v>
      </c>
      <c r="P195" s="136">
        <f t="shared" si="158"/>
        <v>0</v>
      </c>
      <c r="Q195" s="268">
        <f t="shared" si="159"/>
        <v>0.6</v>
      </c>
    </row>
    <row r="196" spans="1:17" x14ac:dyDescent="0.25">
      <c r="A196" s="88" t="s">
        <v>139</v>
      </c>
      <c r="B196" s="95">
        <f>'CER Carandiru'!B20</f>
        <v>1</v>
      </c>
      <c r="C196" s="128">
        <f>'CER Carandiru'!C20</f>
        <v>1</v>
      </c>
      <c r="D196" s="127">
        <f t="shared" si="151"/>
        <v>1</v>
      </c>
      <c r="E196" s="128">
        <f>'CER Carandiru'!D20</f>
        <v>0</v>
      </c>
      <c r="F196" s="127">
        <f t="shared" si="152"/>
        <v>0</v>
      </c>
      <c r="G196" s="128">
        <f>'CER Carandiru'!E20</f>
        <v>0</v>
      </c>
      <c r="H196" s="127">
        <f t="shared" si="153"/>
        <v>0</v>
      </c>
      <c r="I196" s="128">
        <f>'CER Carandiru'!F20</f>
        <v>0</v>
      </c>
      <c r="J196" s="127">
        <f t="shared" si="154"/>
        <v>0</v>
      </c>
      <c r="K196" s="128">
        <f>'CER Carandiru'!G20</f>
        <v>0</v>
      </c>
      <c r="L196" s="127">
        <f t="shared" si="155"/>
        <v>0</v>
      </c>
      <c r="M196" s="128">
        <f>'CER Carandiru'!H20</f>
        <v>0</v>
      </c>
      <c r="N196" s="127">
        <f t="shared" si="156"/>
        <v>0</v>
      </c>
      <c r="O196" s="260">
        <f t="shared" si="157"/>
        <v>0</v>
      </c>
      <c r="P196" s="136">
        <f t="shared" si="158"/>
        <v>0</v>
      </c>
      <c r="Q196" s="269">
        <f t="shared" si="159"/>
        <v>1</v>
      </c>
    </row>
    <row r="197" spans="1:17" x14ac:dyDescent="0.25">
      <c r="A197" s="88" t="s">
        <v>140</v>
      </c>
      <c r="B197" s="10">
        <f>'CER Carandiru'!B21</f>
        <v>1</v>
      </c>
      <c r="C197" s="105">
        <f>'CER Carandiru'!C21</f>
        <v>1</v>
      </c>
      <c r="D197" s="53">
        <f t="shared" si="151"/>
        <v>1</v>
      </c>
      <c r="E197" s="105">
        <f>'CER Carandiru'!D21</f>
        <v>0</v>
      </c>
      <c r="F197" s="53">
        <f t="shared" si="152"/>
        <v>0</v>
      </c>
      <c r="G197" s="105">
        <f>'CER Carandiru'!E21</f>
        <v>0</v>
      </c>
      <c r="H197" s="53">
        <f t="shared" si="153"/>
        <v>0</v>
      </c>
      <c r="I197" s="105">
        <f>'CER Carandiru'!F21</f>
        <v>0</v>
      </c>
      <c r="J197" s="53">
        <f t="shared" si="154"/>
        <v>0</v>
      </c>
      <c r="K197" s="105">
        <f>'CER Carandiru'!G21</f>
        <v>0</v>
      </c>
      <c r="L197" s="53">
        <f t="shared" si="155"/>
        <v>0</v>
      </c>
      <c r="M197" s="105">
        <f>'CER Carandiru'!H21</f>
        <v>0</v>
      </c>
      <c r="N197" s="53">
        <f t="shared" si="156"/>
        <v>0</v>
      </c>
      <c r="O197" s="241">
        <f t="shared" si="157"/>
        <v>0</v>
      </c>
      <c r="P197" s="116">
        <f t="shared" si="158"/>
        <v>0</v>
      </c>
      <c r="Q197" s="244">
        <f t="shared" si="159"/>
        <v>1</v>
      </c>
    </row>
    <row r="198" spans="1:17" x14ac:dyDescent="0.25">
      <c r="A198" s="63" t="s">
        <v>141</v>
      </c>
      <c r="B198" s="64">
        <f>'CER Carandiru'!B22</f>
        <v>4</v>
      </c>
      <c r="C198" s="115">
        <f>'CER Carandiru'!C22</f>
        <v>5</v>
      </c>
      <c r="D198" s="129">
        <f t="shared" si="151"/>
        <v>1.25</v>
      </c>
      <c r="E198" s="115">
        <f>'CER Carandiru'!D22</f>
        <v>0</v>
      </c>
      <c r="F198" s="129">
        <f t="shared" si="152"/>
        <v>0</v>
      </c>
      <c r="G198" s="115">
        <f>'CER Carandiru'!E22</f>
        <v>0</v>
      </c>
      <c r="H198" s="129">
        <f t="shared" si="153"/>
        <v>0</v>
      </c>
      <c r="I198" s="115">
        <f>'CER Carandiru'!F22</f>
        <v>0</v>
      </c>
      <c r="J198" s="129">
        <f t="shared" si="154"/>
        <v>0</v>
      </c>
      <c r="K198" s="115">
        <f>'CER Carandiru'!G22</f>
        <v>0</v>
      </c>
      <c r="L198" s="129">
        <f t="shared" si="155"/>
        <v>0</v>
      </c>
      <c r="M198" s="115">
        <f>'CER Carandiru'!H22</f>
        <v>0</v>
      </c>
      <c r="N198" s="129">
        <f t="shared" si="156"/>
        <v>0</v>
      </c>
      <c r="O198" s="261">
        <f t="shared" si="157"/>
        <v>0</v>
      </c>
      <c r="P198" s="177">
        <f t="shared" si="158"/>
        <v>0</v>
      </c>
      <c r="Q198" s="270">
        <f t="shared" si="159"/>
        <v>5</v>
      </c>
    </row>
    <row r="199" spans="1:17" x14ac:dyDescent="0.25">
      <c r="A199" s="134" t="s">
        <v>202</v>
      </c>
      <c r="B199" s="95">
        <f>'CER Carandiru'!B23</f>
        <v>5</v>
      </c>
      <c r="C199" s="128">
        <f>'CER Carandiru'!C23</f>
        <v>3.75</v>
      </c>
      <c r="D199" s="127">
        <f t="shared" si="151"/>
        <v>0.75</v>
      </c>
      <c r="E199" s="128">
        <f>'CER Carandiru'!D23</f>
        <v>0</v>
      </c>
      <c r="F199" s="127">
        <f t="shared" si="152"/>
        <v>0</v>
      </c>
      <c r="G199" s="128">
        <f>'CER Carandiru'!E23</f>
        <v>0</v>
      </c>
      <c r="H199" s="127">
        <f t="shared" si="153"/>
        <v>0</v>
      </c>
      <c r="I199" s="128">
        <f>'CER Carandiru'!F23</f>
        <v>0</v>
      </c>
      <c r="J199" s="127">
        <f t="shared" si="154"/>
        <v>0</v>
      </c>
      <c r="K199" s="128">
        <f>'CER Carandiru'!G23</f>
        <v>0</v>
      </c>
      <c r="L199" s="127">
        <f t="shared" si="155"/>
        <v>0</v>
      </c>
      <c r="M199" s="128">
        <f>'CER Carandiru'!H23</f>
        <v>0</v>
      </c>
      <c r="N199" s="127">
        <f t="shared" si="156"/>
        <v>0</v>
      </c>
      <c r="O199" s="260">
        <f t="shared" si="157"/>
        <v>0</v>
      </c>
      <c r="P199" s="136">
        <f t="shared" si="158"/>
        <v>0</v>
      </c>
      <c r="Q199" s="269">
        <f t="shared" si="159"/>
        <v>3.75</v>
      </c>
    </row>
    <row r="200" spans="1:17" x14ac:dyDescent="0.25">
      <c r="A200" s="9" t="s">
        <v>142</v>
      </c>
      <c r="B200" s="10">
        <f>'CER Carandiru'!B24</f>
        <v>1</v>
      </c>
      <c r="C200" s="105">
        <f>'CER Carandiru'!C24</f>
        <v>1</v>
      </c>
      <c r="D200" s="53">
        <f t="shared" si="151"/>
        <v>1</v>
      </c>
      <c r="E200" s="105">
        <f>'CER Carandiru'!D24</f>
        <v>0</v>
      </c>
      <c r="F200" s="53">
        <f t="shared" si="152"/>
        <v>0</v>
      </c>
      <c r="G200" s="105">
        <f>'CER Carandiru'!E24</f>
        <v>0</v>
      </c>
      <c r="H200" s="53">
        <f t="shared" si="153"/>
        <v>0</v>
      </c>
      <c r="I200" s="105">
        <f>'CER Carandiru'!F24</f>
        <v>0</v>
      </c>
      <c r="J200" s="53">
        <f t="shared" si="154"/>
        <v>0</v>
      </c>
      <c r="K200" s="105">
        <f>'CER Carandiru'!G24</f>
        <v>0</v>
      </c>
      <c r="L200" s="53">
        <f t="shared" si="155"/>
        <v>0</v>
      </c>
      <c r="M200" s="105">
        <f>'CER Carandiru'!H24</f>
        <v>0</v>
      </c>
      <c r="N200" s="53">
        <f t="shared" si="156"/>
        <v>0</v>
      </c>
      <c r="O200" s="241">
        <f t="shared" si="157"/>
        <v>0</v>
      </c>
      <c r="P200" s="116">
        <f t="shared" si="158"/>
        <v>0</v>
      </c>
      <c r="Q200" s="244">
        <f t="shared" si="159"/>
        <v>1</v>
      </c>
    </row>
    <row r="201" spans="1:17" x14ac:dyDescent="0.25">
      <c r="A201" s="88" t="s">
        <v>143</v>
      </c>
      <c r="B201" s="83">
        <f>'CER Carandiru'!B25</f>
        <v>3</v>
      </c>
      <c r="C201" s="106">
        <f>'CER Carandiru'!C25</f>
        <v>3</v>
      </c>
      <c r="D201" s="107">
        <f t="shared" si="151"/>
        <v>1</v>
      </c>
      <c r="E201" s="106">
        <f>'CER Carandiru'!D25</f>
        <v>0</v>
      </c>
      <c r="F201" s="107">
        <f t="shared" si="152"/>
        <v>0</v>
      </c>
      <c r="G201" s="106">
        <f>'CER Carandiru'!E25</f>
        <v>0</v>
      </c>
      <c r="H201" s="107">
        <f t="shared" si="153"/>
        <v>0</v>
      </c>
      <c r="I201" s="106">
        <f>'CER Carandiru'!F25</f>
        <v>0</v>
      </c>
      <c r="J201" s="107">
        <f t="shared" si="154"/>
        <v>0</v>
      </c>
      <c r="K201" s="106">
        <f>'CER Carandiru'!G25</f>
        <v>0</v>
      </c>
      <c r="L201" s="107">
        <f t="shared" si="155"/>
        <v>0</v>
      </c>
      <c r="M201" s="106">
        <f>'CER Carandiru'!H25</f>
        <v>0</v>
      </c>
      <c r="N201" s="107">
        <f t="shared" si="156"/>
        <v>0</v>
      </c>
      <c r="O201" s="253">
        <f t="shared" si="157"/>
        <v>0</v>
      </c>
      <c r="P201" s="118">
        <f t="shared" si="158"/>
        <v>0</v>
      </c>
      <c r="Q201" s="243">
        <f t="shared" si="159"/>
        <v>3</v>
      </c>
    </row>
    <row r="202" spans="1:17" ht="15.75" thickBot="1" x14ac:dyDescent="0.3">
      <c r="A202" s="110" t="s">
        <v>144</v>
      </c>
      <c r="B202" s="92">
        <f>'CER Carandiru'!B26</f>
        <v>3</v>
      </c>
      <c r="C202" s="111">
        <f>'CER Carandiru'!C26</f>
        <v>3</v>
      </c>
      <c r="D202" s="112">
        <f t="shared" si="151"/>
        <v>1</v>
      </c>
      <c r="E202" s="111">
        <f>'CER Carandiru'!D26</f>
        <v>0</v>
      </c>
      <c r="F202" s="112">
        <f t="shared" si="152"/>
        <v>0</v>
      </c>
      <c r="G202" s="111">
        <f>'CER Carandiru'!E26</f>
        <v>0</v>
      </c>
      <c r="H202" s="112">
        <f t="shared" si="153"/>
        <v>0</v>
      </c>
      <c r="I202" s="111">
        <f>'CER Carandiru'!F26</f>
        <v>0</v>
      </c>
      <c r="J202" s="112">
        <f t="shared" si="154"/>
        <v>0</v>
      </c>
      <c r="K202" s="111">
        <f>'CER Carandiru'!G26</f>
        <v>0</v>
      </c>
      <c r="L202" s="112">
        <f t="shared" si="155"/>
        <v>0</v>
      </c>
      <c r="M202" s="111">
        <f>'CER Carandiru'!H26</f>
        <v>0</v>
      </c>
      <c r="N202" s="112">
        <f t="shared" si="156"/>
        <v>0</v>
      </c>
      <c r="O202" s="254">
        <f t="shared" si="157"/>
        <v>0</v>
      </c>
      <c r="P202" s="122">
        <f t="shared" si="158"/>
        <v>0</v>
      </c>
      <c r="Q202" s="245">
        <f t="shared" si="159"/>
        <v>3</v>
      </c>
    </row>
    <row r="203" spans="1:17" ht="15.75" thickBot="1" x14ac:dyDescent="0.3">
      <c r="A203" s="6" t="s">
        <v>7</v>
      </c>
      <c r="B203" s="7">
        <f>SUM(B193:B202)</f>
        <v>21</v>
      </c>
      <c r="C203" s="8">
        <f>SUM(C193:C202)</f>
        <v>19.850000000000001</v>
      </c>
      <c r="D203" s="22">
        <f t="shared" si="151"/>
        <v>0.94523809523809532</v>
      </c>
      <c r="E203" s="8">
        <f>SUM(E193:E202)</f>
        <v>0</v>
      </c>
      <c r="F203" s="22">
        <f t="shared" si="152"/>
        <v>0</v>
      </c>
      <c r="G203" s="8">
        <f>SUM(G193:G202)</f>
        <v>0</v>
      </c>
      <c r="H203" s="22">
        <f t="shared" si="153"/>
        <v>0</v>
      </c>
      <c r="I203" s="8">
        <f>SUM(I193:I202)</f>
        <v>0</v>
      </c>
      <c r="J203" s="22">
        <f t="shared" si="154"/>
        <v>0</v>
      </c>
      <c r="K203" s="8">
        <f t="shared" ref="K203" si="160">SUM(K193:K202)</f>
        <v>0</v>
      </c>
      <c r="L203" s="22">
        <f t="shared" si="155"/>
        <v>0</v>
      </c>
      <c r="M203" s="8">
        <f t="shared" ref="M203" si="161">SUM(M193:M202)</f>
        <v>0</v>
      </c>
      <c r="N203" s="22">
        <f t="shared" si="156"/>
        <v>0</v>
      </c>
      <c r="O203" s="80">
        <f t="shared" si="157"/>
        <v>0</v>
      </c>
      <c r="P203" s="81">
        <f t="shared" si="158"/>
        <v>0</v>
      </c>
      <c r="Q203" s="8">
        <f t="shared" si="159"/>
        <v>19.850000000000001</v>
      </c>
    </row>
    <row r="205" spans="1:17" ht="15.75" x14ac:dyDescent="0.25">
      <c r="A205" s="1240" t="s">
        <v>295</v>
      </c>
      <c r="B205" s="1241"/>
      <c r="C205" s="1241"/>
      <c r="D205" s="1241"/>
      <c r="E205" s="1241"/>
      <c r="F205" s="1241"/>
      <c r="G205" s="1241"/>
      <c r="H205" s="1241"/>
      <c r="I205" s="1241"/>
      <c r="J205" s="1241"/>
      <c r="K205" s="1241"/>
      <c r="L205" s="1241"/>
      <c r="M205" s="1241"/>
      <c r="N205" s="1241"/>
      <c r="O205" s="1241"/>
      <c r="P205" s="1241"/>
      <c r="Q205" s="1241"/>
    </row>
    <row r="206" spans="1:17" ht="36.75" thickBot="1" x14ac:dyDescent="0.3">
      <c r="A206" s="85" t="s">
        <v>14</v>
      </c>
      <c r="B206" s="104" t="s">
        <v>165</v>
      </c>
      <c r="C206" s="221" t="s">
        <v>2</v>
      </c>
      <c r="D206" s="222" t="s">
        <v>1</v>
      </c>
      <c r="E206" s="221" t="s">
        <v>3</v>
      </c>
      <c r="F206" s="222" t="s">
        <v>1</v>
      </c>
      <c r="G206" s="221" t="s">
        <v>4</v>
      </c>
      <c r="H206" s="222" t="s">
        <v>1</v>
      </c>
      <c r="I206" s="221" t="s">
        <v>5</v>
      </c>
      <c r="J206" s="222" t="s">
        <v>1</v>
      </c>
      <c r="K206" s="223" t="s">
        <v>194</v>
      </c>
      <c r="L206" s="224" t="s">
        <v>1</v>
      </c>
      <c r="M206" s="223" t="s">
        <v>195</v>
      </c>
      <c r="N206" s="224" t="s">
        <v>1</v>
      </c>
      <c r="O206" s="251" t="s">
        <v>197</v>
      </c>
      <c r="P206" s="252" t="s">
        <v>196</v>
      </c>
      <c r="Q206" s="223" t="s">
        <v>6</v>
      </c>
    </row>
    <row r="207" spans="1:17" ht="15.75" thickTop="1" x14ac:dyDescent="0.25">
      <c r="A207" s="9" t="s">
        <v>129</v>
      </c>
      <c r="B207" s="10">
        <f>'APD no CER III Carandiru'!B15</f>
        <v>6</v>
      </c>
      <c r="C207" s="105">
        <f>'APD no CER III Carandiru'!C15</f>
        <v>6</v>
      </c>
      <c r="D207" s="53">
        <f t="shared" ref="D207:D212" si="162">C207/$B207</f>
        <v>1</v>
      </c>
      <c r="E207" s="105">
        <f>'APD no CER III Carandiru'!D15</f>
        <v>0</v>
      </c>
      <c r="F207" s="53">
        <f t="shared" ref="F207:F212" si="163">E207/$B207</f>
        <v>0</v>
      </c>
      <c r="G207" s="105">
        <f>'APD no CER III Carandiru'!E15</f>
        <v>0</v>
      </c>
      <c r="H207" s="53">
        <f t="shared" ref="H207:H212" si="164">G207/$B207</f>
        <v>0</v>
      </c>
      <c r="I207" s="105">
        <f>'APD no CER III Carandiru'!F15</f>
        <v>0</v>
      </c>
      <c r="J207" s="53">
        <f t="shared" ref="J207:J212" si="165">I207/$B207</f>
        <v>0</v>
      </c>
      <c r="K207" s="105">
        <f>'APD no CER III Carandiru'!G15</f>
        <v>0</v>
      </c>
      <c r="L207" s="53">
        <f t="shared" ref="L207:L212" si="166">K207/$B207</f>
        <v>0</v>
      </c>
      <c r="M207" s="105">
        <f>'APD no CER III Carandiru'!H15</f>
        <v>0</v>
      </c>
      <c r="N207" s="53">
        <f t="shared" ref="N207:N212" si="167">M207/$B207</f>
        <v>0</v>
      </c>
      <c r="O207" s="241">
        <f t="shared" ref="O207:O212" si="168">SUM(I207,K207,M207)</f>
        <v>0</v>
      </c>
      <c r="P207" s="116">
        <f t="shared" ref="P207:P212" si="169">O207/($B207*3)</f>
        <v>0</v>
      </c>
      <c r="Q207" s="244">
        <f t="shared" ref="Q207:Q212" si="170">SUM(C207,E207,G207,I207,K207,M207)</f>
        <v>6</v>
      </c>
    </row>
    <row r="208" spans="1:17" x14ac:dyDescent="0.25">
      <c r="A208" s="88" t="s">
        <v>130</v>
      </c>
      <c r="B208" s="83">
        <f>'APD no CER III Carandiru'!B16</f>
        <v>1</v>
      </c>
      <c r="C208" s="106">
        <f>'APD no CER III Carandiru'!C16</f>
        <v>1</v>
      </c>
      <c r="D208" s="107">
        <f t="shared" si="162"/>
        <v>1</v>
      </c>
      <c r="E208" s="106">
        <f>'APD no CER III Carandiru'!D16</f>
        <v>0</v>
      </c>
      <c r="F208" s="107">
        <f t="shared" si="163"/>
        <v>0</v>
      </c>
      <c r="G208" s="106">
        <f>'APD no CER III Carandiru'!E16</f>
        <v>0</v>
      </c>
      <c r="H208" s="107">
        <f t="shared" si="164"/>
        <v>0</v>
      </c>
      <c r="I208" s="106">
        <f>'APD no CER III Carandiru'!F16</f>
        <v>0</v>
      </c>
      <c r="J208" s="107">
        <f t="shared" si="165"/>
        <v>0</v>
      </c>
      <c r="K208" s="106">
        <f>'APD no CER III Carandiru'!G16</f>
        <v>0</v>
      </c>
      <c r="L208" s="107">
        <f t="shared" si="166"/>
        <v>0</v>
      </c>
      <c r="M208" s="106">
        <f>'APD no CER III Carandiru'!H16</f>
        <v>0</v>
      </c>
      <c r="N208" s="107">
        <f t="shared" si="167"/>
        <v>0</v>
      </c>
      <c r="O208" s="253">
        <f t="shared" si="168"/>
        <v>0</v>
      </c>
      <c r="P208" s="118">
        <f t="shared" si="169"/>
        <v>0</v>
      </c>
      <c r="Q208" s="243">
        <f t="shared" si="170"/>
        <v>1</v>
      </c>
    </row>
    <row r="209" spans="1:17" x14ac:dyDescent="0.25">
      <c r="A209" s="88" t="s">
        <v>131</v>
      </c>
      <c r="B209" s="83">
        <f>'APD no CER III Carandiru'!B17</f>
        <v>1</v>
      </c>
      <c r="C209" s="106">
        <f>'APD no CER III Carandiru'!C17</f>
        <v>1</v>
      </c>
      <c r="D209" s="107">
        <f t="shared" si="162"/>
        <v>1</v>
      </c>
      <c r="E209" s="106">
        <f>'APD no CER III Carandiru'!D17</f>
        <v>0</v>
      </c>
      <c r="F209" s="107">
        <f t="shared" si="163"/>
        <v>0</v>
      </c>
      <c r="G209" s="106">
        <f>'APD no CER III Carandiru'!E17</f>
        <v>0</v>
      </c>
      <c r="H209" s="107">
        <f t="shared" si="164"/>
        <v>0</v>
      </c>
      <c r="I209" s="106">
        <f>'APD no CER III Carandiru'!F17</f>
        <v>0</v>
      </c>
      <c r="J209" s="107">
        <f t="shared" si="165"/>
        <v>0</v>
      </c>
      <c r="K209" s="106">
        <f>'APD no CER III Carandiru'!G17</f>
        <v>0</v>
      </c>
      <c r="L209" s="107">
        <f t="shared" si="166"/>
        <v>0</v>
      </c>
      <c r="M209" s="106">
        <f>'APD no CER III Carandiru'!H17</f>
        <v>0</v>
      </c>
      <c r="N209" s="107">
        <f t="shared" si="167"/>
        <v>0</v>
      </c>
      <c r="O209" s="253">
        <f t="shared" si="168"/>
        <v>0</v>
      </c>
      <c r="P209" s="118">
        <f t="shared" si="169"/>
        <v>0</v>
      </c>
      <c r="Q209" s="243">
        <f t="shared" si="170"/>
        <v>1</v>
      </c>
    </row>
    <row r="210" spans="1:17" x14ac:dyDescent="0.25">
      <c r="A210" s="88" t="s">
        <v>132</v>
      </c>
      <c r="B210" s="83">
        <f>'APD no CER III Carandiru'!B18</f>
        <v>1</v>
      </c>
      <c r="C210" s="106">
        <f>'APD no CER III Carandiru'!C18</f>
        <v>1</v>
      </c>
      <c r="D210" s="107">
        <f t="shared" si="162"/>
        <v>1</v>
      </c>
      <c r="E210" s="106">
        <f>'APD no CER III Carandiru'!D18</f>
        <v>0</v>
      </c>
      <c r="F210" s="107">
        <f t="shared" si="163"/>
        <v>0</v>
      </c>
      <c r="G210" s="106">
        <f>'APD no CER III Carandiru'!E18</f>
        <v>0</v>
      </c>
      <c r="H210" s="107">
        <f t="shared" si="164"/>
        <v>0</v>
      </c>
      <c r="I210" s="106">
        <f>'APD no CER III Carandiru'!F18</f>
        <v>0</v>
      </c>
      <c r="J210" s="107">
        <f t="shared" si="165"/>
        <v>0</v>
      </c>
      <c r="K210" s="106">
        <f>'APD no CER III Carandiru'!G18</f>
        <v>0</v>
      </c>
      <c r="L210" s="107">
        <f t="shared" si="166"/>
        <v>0</v>
      </c>
      <c r="M210" s="106">
        <f>'APD no CER III Carandiru'!H18</f>
        <v>0</v>
      </c>
      <c r="N210" s="107">
        <f t="shared" si="167"/>
        <v>0</v>
      </c>
      <c r="O210" s="253">
        <f t="shared" si="168"/>
        <v>0</v>
      </c>
      <c r="P210" s="118">
        <f t="shared" si="169"/>
        <v>0</v>
      </c>
      <c r="Q210" s="243">
        <f t="shared" si="170"/>
        <v>1</v>
      </c>
    </row>
    <row r="211" spans="1:17" ht="15.75" thickBot="1" x14ac:dyDescent="0.3">
      <c r="A211" s="110" t="s">
        <v>133</v>
      </c>
      <c r="B211" s="92">
        <f>'APD no CER III Carandiru'!B19</f>
        <v>1</v>
      </c>
      <c r="C211" s="111">
        <f>'APD no CER III Carandiru'!C19</f>
        <v>1</v>
      </c>
      <c r="D211" s="112">
        <f t="shared" si="162"/>
        <v>1</v>
      </c>
      <c r="E211" s="111">
        <f>'APD no CER III Carandiru'!D19</f>
        <v>0</v>
      </c>
      <c r="F211" s="112">
        <f t="shared" si="163"/>
        <v>0</v>
      </c>
      <c r="G211" s="111">
        <f>'APD no CER III Carandiru'!E19</f>
        <v>0</v>
      </c>
      <c r="H211" s="112">
        <f t="shared" si="164"/>
        <v>0</v>
      </c>
      <c r="I211" s="111">
        <f>'APD no CER III Carandiru'!F19</f>
        <v>0</v>
      </c>
      <c r="J211" s="112">
        <f t="shared" si="165"/>
        <v>0</v>
      </c>
      <c r="K211" s="111">
        <f>'APD no CER III Carandiru'!G19</f>
        <v>0</v>
      </c>
      <c r="L211" s="112">
        <f t="shared" si="166"/>
        <v>0</v>
      </c>
      <c r="M211" s="111">
        <f>'APD no CER III Carandiru'!H19</f>
        <v>0</v>
      </c>
      <c r="N211" s="112">
        <f t="shared" si="167"/>
        <v>0</v>
      </c>
      <c r="O211" s="254">
        <f t="shared" si="168"/>
        <v>0</v>
      </c>
      <c r="P211" s="122">
        <f t="shared" si="169"/>
        <v>0</v>
      </c>
      <c r="Q211" s="245">
        <f t="shared" si="170"/>
        <v>1</v>
      </c>
    </row>
    <row r="212" spans="1:17" ht="15.75" thickBot="1" x14ac:dyDescent="0.3">
      <c r="A212" s="6" t="s">
        <v>7</v>
      </c>
      <c r="B212" s="7">
        <f>SUM(B207:B211)</f>
        <v>10</v>
      </c>
      <c r="C212" s="8">
        <f>SUM(C207:C211)</f>
        <v>10</v>
      </c>
      <c r="D212" s="22">
        <f t="shared" si="162"/>
        <v>1</v>
      </c>
      <c r="E212" s="8">
        <f>SUM(E207:E211)</f>
        <v>0</v>
      </c>
      <c r="F212" s="22">
        <f t="shared" si="163"/>
        <v>0</v>
      </c>
      <c r="G212" s="8">
        <f>SUM(G207:G211)</f>
        <v>0</v>
      </c>
      <c r="H212" s="22">
        <f t="shared" si="164"/>
        <v>0</v>
      </c>
      <c r="I212" s="8">
        <f>SUM(I207:I211)</f>
        <v>0</v>
      </c>
      <c r="J212" s="22">
        <f t="shared" si="165"/>
        <v>0</v>
      </c>
      <c r="K212" s="8">
        <f t="shared" ref="K212" si="171">SUM(K207:K211)</f>
        <v>0</v>
      </c>
      <c r="L212" s="22">
        <f t="shared" si="166"/>
        <v>0</v>
      </c>
      <c r="M212" s="8">
        <f t="shared" ref="M212" si="172">SUM(M207:M211)</f>
        <v>0</v>
      </c>
      <c r="N212" s="22">
        <f t="shared" si="167"/>
        <v>0</v>
      </c>
      <c r="O212" s="80">
        <f t="shared" si="168"/>
        <v>0</v>
      </c>
      <c r="P212" s="81">
        <f t="shared" si="169"/>
        <v>0</v>
      </c>
      <c r="Q212" s="8">
        <f t="shared" si="170"/>
        <v>10</v>
      </c>
    </row>
    <row r="214" spans="1:17" ht="15.75" x14ac:dyDescent="0.25">
      <c r="A214" s="1240" t="s">
        <v>291</v>
      </c>
      <c r="B214" s="1241"/>
      <c r="C214" s="1241"/>
      <c r="D214" s="1241"/>
      <c r="E214" s="1241"/>
      <c r="F214" s="1241"/>
      <c r="G214" s="1241"/>
      <c r="H214" s="1241"/>
      <c r="I214" s="1241"/>
      <c r="J214" s="1241"/>
      <c r="K214" s="1241"/>
      <c r="L214" s="1241"/>
      <c r="M214" s="1241"/>
      <c r="N214" s="1241"/>
      <c r="O214" s="1241"/>
      <c r="P214" s="1241"/>
      <c r="Q214" s="1241"/>
    </row>
    <row r="215" spans="1:17" ht="36.75" thickBot="1" x14ac:dyDescent="0.3">
      <c r="A215" s="85" t="s">
        <v>14</v>
      </c>
      <c r="B215" s="104" t="s">
        <v>165</v>
      </c>
      <c r="C215" s="221" t="s">
        <v>2</v>
      </c>
      <c r="D215" s="222" t="s">
        <v>1</v>
      </c>
      <c r="E215" s="221" t="s">
        <v>3</v>
      </c>
      <c r="F215" s="222" t="s">
        <v>1</v>
      </c>
      <c r="G215" s="221" t="s">
        <v>4</v>
      </c>
      <c r="H215" s="222" t="s">
        <v>1</v>
      </c>
      <c r="I215" s="221" t="s">
        <v>5</v>
      </c>
      <c r="J215" s="222" t="s">
        <v>1</v>
      </c>
      <c r="K215" s="223" t="s">
        <v>194</v>
      </c>
      <c r="L215" s="224" t="s">
        <v>1</v>
      </c>
      <c r="M215" s="223" t="s">
        <v>195</v>
      </c>
      <c r="N215" s="224" t="s">
        <v>1</v>
      </c>
      <c r="O215" s="251" t="s">
        <v>197</v>
      </c>
      <c r="P215" s="252" t="s">
        <v>196</v>
      </c>
      <c r="Q215" s="223" t="s">
        <v>6</v>
      </c>
    </row>
    <row r="216" spans="1:17" ht="15.75" thickTop="1" x14ac:dyDescent="0.25">
      <c r="A216" s="88" t="s">
        <v>84</v>
      </c>
      <c r="B216" s="10" t="e">
        <f>#REF!</f>
        <v>#REF!</v>
      </c>
      <c r="C216" s="105" t="e">
        <f>#REF!</f>
        <v>#REF!</v>
      </c>
      <c r="D216" s="19" t="e">
        <f t="shared" ref="D216:D223" si="173">C216/$B216</f>
        <v>#REF!</v>
      </c>
      <c r="E216" s="105" t="e">
        <f>#REF!</f>
        <v>#REF!</v>
      </c>
      <c r="F216" s="19" t="e">
        <f t="shared" ref="F216:F223" si="174">E216/$B216</f>
        <v>#REF!</v>
      </c>
      <c r="G216" s="105" t="e">
        <f>#REF!</f>
        <v>#REF!</v>
      </c>
      <c r="H216" s="19" t="e">
        <f t="shared" ref="H216:H223" si="175">G216/$B216</f>
        <v>#REF!</v>
      </c>
      <c r="I216" s="105" t="e">
        <f>#REF!</f>
        <v>#REF!</v>
      </c>
      <c r="J216" s="19" t="e">
        <f t="shared" ref="J216:J223" si="176">I216/$B216</f>
        <v>#REF!</v>
      </c>
      <c r="K216" s="105" t="e">
        <f>#REF!</f>
        <v>#REF!</v>
      </c>
      <c r="L216" s="19" t="e">
        <f t="shared" ref="L216:L223" si="177">K216/$B216</f>
        <v>#REF!</v>
      </c>
      <c r="M216" s="105" t="e">
        <f>#REF!</f>
        <v>#REF!</v>
      </c>
      <c r="N216" s="19" t="e">
        <f t="shared" ref="N216:N223" si="178">M216/$B216</f>
        <v>#REF!</v>
      </c>
      <c r="O216" s="241" t="e">
        <f t="shared" ref="O216:O223" si="179">SUM(I216,K216,M216)</f>
        <v>#REF!</v>
      </c>
      <c r="P216" s="116" t="e">
        <f t="shared" ref="P216:P223" si="180">O216/($B216*3)</f>
        <v>#REF!</v>
      </c>
      <c r="Q216" s="244" t="e">
        <f t="shared" ref="Q216:Q223" si="181">SUM(C216,E216,G216,I216,K216,M216)</f>
        <v>#REF!</v>
      </c>
    </row>
    <row r="217" spans="1:17" x14ac:dyDescent="0.25">
      <c r="A217" s="88" t="s">
        <v>85</v>
      </c>
      <c r="B217" s="83" t="e">
        <f>#REF!</f>
        <v>#REF!</v>
      </c>
      <c r="C217" s="106" t="e">
        <f>#REF!</f>
        <v>#REF!</v>
      </c>
      <c r="D217" s="117" t="e">
        <f t="shared" si="173"/>
        <v>#REF!</v>
      </c>
      <c r="E217" s="106" t="e">
        <f>#REF!</f>
        <v>#REF!</v>
      </c>
      <c r="F217" s="117" t="e">
        <f t="shared" si="174"/>
        <v>#REF!</v>
      </c>
      <c r="G217" s="106" t="e">
        <f>#REF!</f>
        <v>#REF!</v>
      </c>
      <c r="H217" s="117" t="e">
        <f t="shared" si="175"/>
        <v>#REF!</v>
      </c>
      <c r="I217" s="106" t="e">
        <f>#REF!</f>
        <v>#REF!</v>
      </c>
      <c r="J217" s="117" t="e">
        <f t="shared" si="176"/>
        <v>#REF!</v>
      </c>
      <c r="K217" s="106" t="e">
        <f>#REF!</f>
        <v>#REF!</v>
      </c>
      <c r="L217" s="117" t="e">
        <f t="shared" si="177"/>
        <v>#REF!</v>
      </c>
      <c r="M217" s="106" t="e">
        <f>#REF!</f>
        <v>#REF!</v>
      </c>
      <c r="N217" s="117" t="e">
        <f t="shared" si="178"/>
        <v>#REF!</v>
      </c>
      <c r="O217" s="253" t="e">
        <f t="shared" si="179"/>
        <v>#REF!</v>
      </c>
      <c r="P217" s="118" t="e">
        <f t="shared" si="180"/>
        <v>#REF!</v>
      </c>
      <c r="Q217" s="243" t="e">
        <f t="shared" si="181"/>
        <v>#REF!</v>
      </c>
    </row>
    <row r="218" spans="1:17" x14ac:dyDescent="0.25">
      <c r="A218" s="88" t="s">
        <v>86</v>
      </c>
      <c r="B218" s="83" t="e">
        <f>#REF!</f>
        <v>#REF!</v>
      </c>
      <c r="C218" s="106" t="e">
        <f>#REF!</f>
        <v>#REF!</v>
      </c>
      <c r="D218" s="117" t="e">
        <f t="shared" si="173"/>
        <v>#REF!</v>
      </c>
      <c r="E218" s="106" t="e">
        <f>#REF!</f>
        <v>#REF!</v>
      </c>
      <c r="F218" s="117" t="e">
        <f t="shared" si="174"/>
        <v>#REF!</v>
      </c>
      <c r="G218" s="106" t="e">
        <f>#REF!</f>
        <v>#REF!</v>
      </c>
      <c r="H218" s="117" t="e">
        <f t="shared" si="175"/>
        <v>#REF!</v>
      </c>
      <c r="I218" s="106" t="e">
        <f>#REF!</f>
        <v>#REF!</v>
      </c>
      <c r="J218" s="117" t="e">
        <f t="shared" si="176"/>
        <v>#REF!</v>
      </c>
      <c r="K218" s="106" t="e">
        <f>#REF!</f>
        <v>#REF!</v>
      </c>
      <c r="L218" s="117" t="e">
        <f t="shared" si="177"/>
        <v>#REF!</v>
      </c>
      <c r="M218" s="106" t="e">
        <f>#REF!</f>
        <v>#REF!</v>
      </c>
      <c r="N218" s="117" t="e">
        <f t="shared" si="178"/>
        <v>#REF!</v>
      </c>
      <c r="O218" s="253" t="e">
        <f t="shared" si="179"/>
        <v>#REF!</v>
      </c>
      <c r="P218" s="118" t="e">
        <f t="shared" si="180"/>
        <v>#REF!</v>
      </c>
      <c r="Q218" s="243" t="e">
        <f t="shared" si="181"/>
        <v>#REF!</v>
      </c>
    </row>
    <row r="219" spans="1:17" x14ac:dyDescent="0.25">
      <c r="A219" s="88" t="s">
        <v>87</v>
      </c>
      <c r="B219" s="83" t="e">
        <f>#REF!</f>
        <v>#REF!</v>
      </c>
      <c r="C219" s="106" t="e">
        <f>#REF!</f>
        <v>#REF!</v>
      </c>
      <c r="D219" s="117" t="e">
        <f t="shared" si="173"/>
        <v>#REF!</v>
      </c>
      <c r="E219" s="106" t="e">
        <f>#REF!</f>
        <v>#REF!</v>
      </c>
      <c r="F219" s="117" t="e">
        <f t="shared" si="174"/>
        <v>#REF!</v>
      </c>
      <c r="G219" s="106" t="e">
        <f>#REF!</f>
        <v>#REF!</v>
      </c>
      <c r="H219" s="117" t="e">
        <f t="shared" si="175"/>
        <v>#REF!</v>
      </c>
      <c r="I219" s="106" t="e">
        <f>#REF!</f>
        <v>#REF!</v>
      </c>
      <c r="J219" s="117" t="e">
        <f t="shared" si="176"/>
        <v>#REF!</v>
      </c>
      <c r="K219" s="106" t="e">
        <f>#REF!</f>
        <v>#REF!</v>
      </c>
      <c r="L219" s="117" t="e">
        <f t="shared" si="177"/>
        <v>#REF!</v>
      </c>
      <c r="M219" s="106" t="e">
        <f>#REF!</f>
        <v>#REF!</v>
      </c>
      <c r="N219" s="117" t="e">
        <f t="shared" si="178"/>
        <v>#REF!</v>
      </c>
      <c r="O219" s="253" t="e">
        <f t="shared" si="179"/>
        <v>#REF!</v>
      </c>
      <c r="P219" s="118" t="e">
        <f t="shared" si="180"/>
        <v>#REF!</v>
      </c>
      <c r="Q219" s="243" t="e">
        <f t="shared" si="181"/>
        <v>#REF!</v>
      </c>
    </row>
    <row r="220" spans="1:17" x14ac:dyDescent="0.25">
      <c r="A220" s="88" t="s">
        <v>88</v>
      </c>
      <c r="B220" s="83" t="e">
        <f>#REF!</f>
        <v>#REF!</v>
      </c>
      <c r="C220" s="106" t="e">
        <f>#REF!</f>
        <v>#REF!</v>
      </c>
      <c r="D220" s="117" t="e">
        <f t="shared" si="173"/>
        <v>#REF!</v>
      </c>
      <c r="E220" s="106" t="e">
        <f>#REF!</f>
        <v>#REF!</v>
      </c>
      <c r="F220" s="117" t="e">
        <f t="shared" si="174"/>
        <v>#REF!</v>
      </c>
      <c r="G220" s="106" t="e">
        <f>#REF!</f>
        <v>#REF!</v>
      </c>
      <c r="H220" s="117" t="e">
        <f t="shared" si="175"/>
        <v>#REF!</v>
      </c>
      <c r="I220" s="106" t="e">
        <f>#REF!</f>
        <v>#REF!</v>
      </c>
      <c r="J220" s="117" t="e">
        <f t="shared" si="176"/>
        <v>#REF!</v>
      </c>
      <c r="K220" s="106" t="e">
        <f>#REF!</f>
        <v>#REF!</v>
      </c>
      <c r="L220" s="117" t="e">
        <f t="shared" si="177"/>
        <v>#REF!</v>
      </c>
      <c r="M220" s="106" t="e">
        <f>#REF!</f>
        <v>#REF!</v>
      </c>
      <c r="N220" s="117" t="e">
        <f t="shared" si="178"/>
        <v>#REF!</v>
      </c>
      <c r="O220" s="253" t="e">
        <f t="shared" si="179"/>
        <v>#REF!</v>
      </c>
      <c r="P220" s="118" t="e">
        <f t="shared" si="180"/>
        <v>#REF!</v>
      </c>
      <c r="Q220" s="243" t="e">
        <f t="shared" si="181"/>
        <v>#REF!</v>
      </c>
    </row>
    <row r="221" spans="1:17" x14ac:dyDescent="0.25">
      <c r="A221" s="88" t="s">
        <v>89</v>
      </c>
      <c r="B221" s="83" t="e">
        <f>#REF!</f>
        <v>#REF!</v>
      </c>
      <c r="C221" s="106" t="e">
        <f>#REF!</f>
        <v>#REF!</v>
      </c>
      <c r="D221" s="117" t="e">
        <f t="shared" si="173"/>
        <v>#REF!</v>
      </c>
      <c r="E221" s="106" t="e">
        <f>#REF!</f>
        <v>#REF!</v>
      </c>
      <c r="F221" s="117" t="e">
        <f t="shared" si="174"/>
        <v>#REF!</v>
      </c>
      <c r="G221" s="106" t="e">
        <f>#REF!</f>
        <v>#REF!</v>
      </c>
      <c r="H221" s="117" t="e">
        <f t="shared" si="175"/>
        <v>#REF!</v>
      </c>
      <c r="I221" s="106" t="e">
        <f>#REF!</f>
        <v>#REF!</v>
      </c>
      <c r="J221" s="117" t="e">
        <f t="shared" si="176"/>
        <v>#REF!</v>
      </c>
      <c r="K221" s="106" t="e">
        <f>#REF!</f>
        <v>#REF!</v>
      </c>
      <c r="L221" s="117" t="e">
        <f t="shared" si="177"/>
        <v>#REF!</v>
      </c>
      <c r="M221" s="106" t="e">
        <f>#REF!</f>
        <v>#REF!</v>
      </c>
      <c r="N221" s="117" t="e">
        <f t="shared" si="178"/>
        <v>#REF!</v>
      </c>
      <c r="O221" s="253" t="e">
        <f t="shared" si="179"/>
        <v>#REF!</v>
      </c>
      <c r="P221" s="118" t="e">
        <f t="shared" si="180"/>
        <v>#REF!</v>
      </c>
      <c r="Q221" s="243" t="e">
        <f t="shared" si="181"/>
        <v>#REF!</v>
      </c>
    </row>
    <row r="222" spans="1:17" ht="15.75" thickBot="1" x14ac:dyDescent="0.3">
      <c r="A222" s="110" t="s">
        <v>90</v>
      </c>
      <c r="B222" s="92" t="e">
        <f>#REF!</f>
        <v>#REF!</v>
      </c>
      <c r="C222" s="111" t="e">
        <f>#REF!</f>
        <v>#REF!</v>
      </c>
      <c r="D222" s="121" t="e">
        <f t="shared" si="173"/>
        <v>#REF!</v>
      </c>
      <c r="E222" s="111" t="e">
        <f>#REF!</f>
        <v>#REF!</v>
      </c>
      <c r="F222" s="121" t="e">
        <f t="shared" si="174"/>
        <v>#REF!</v>
      </c>
      <c r="G222" s="111" t="e">
        <f>#REF!</f>
        <v>#REF!</v>
      </c>
      <c r="H222" s="121" t="e">
        <f t="shared" si="175"/>
        <v>#REF!</v>
      </c>
      <c r="I222" s="111" t="e">
        <f>#REF!</f>
        <v>#REF!</v>
      </c>
      <c r="J222" s="121" t="e">
        <f t="shared" si="176"/>
        <v>#REF!</v>
      </c>
      <c r="K222" s="111" t="e">
        <f>#REF!</f>
        <v>#REF!</v>
      </c>
      <c r="L222" s="121" t="e">
        <f t="shared" si="177"/>
        <v>#REF!</v>
      </c>
      <c r="M222" s="111" t="e">
        <f>#REF!</f>
        <v>#REF!</v>
      </c>
      <c r="N222" s="121" t="e">
        <f t="shared" si="178"/>
        <v>#REF!</v>
      </c>
      <c r="O222" s="254" t="e">
        <f t="shared" si="179"/>
        <v>#REF!</v>
      </c>
      <c r="P222" s="122" t="e">
        <f t="shared" si="180"/>
        <v>#REF!</v>
      </c>
      <c r="Q222" s="245" t="e">
        <f t="shared" si="181"/>
        <v>#REF!</v>
      </c>
    </row>
    <row r="223" spans="1:17" ht="15.75" thickBot="1" x14ac:dyDescent="0.3">
      <c r="A223" s="6" t="s">
        <v>7</v>
      </c>
      <c r="B223" s="7" t="e">
        <f>SUM(B216:B222)</f>
        <v>#REF!</v>
      </c>
      <c r="C223" s="8" t="e">
        <f>SUM(C216:C222)</f>
        <v>#REF!</v>
      </c>
      <c r="D223" s="22" t="e">
        <f t="shared" si="173"/>
        <v>#REF!</v>
      </c>
      <c r="E223" s="8" t="e">
        <f>SUM(E216:E222)</f>
        <v>#REF!</v>
      </c>
      <c r="F223" s="22" t="e">
        <f t="shared" si="174"/>
        <v>#REF!</v>
      </c>
      <c r="G223" s="8" t="e">
        <f>SUM(G216:G222)</f>
        <v>#REF!</v>
      </c>
      <c r="H223" s="22" t="e">
        <f t="shared" si="175"/>
        <v>#REF!</v>
      </c>
      <c r="I223" s="8" t="e">
        <f>SUM(I216:I222)</f>
        <v>#REF!</v>
      </c>
      <c r="J223" s="22" t="e">
        <f t="shared" si="176"/>
        <v>#REF!</v>
      </c>
      <c r="K223" s="8" t="e">
        <f t="shared" ref="K223" si="182">SUM(K216:K222)</f>
        <v>#REF!</v>
      </c>
      <c r="L223" s="22" t="e">
        <f t="shared" si="177"/>
        <v>#REF!</v>
      </c>
      <c r="M223" s="8" t="e">
        <f t="shared" ref="M223" si="183">SUM(M216:M222)</f>
        <v>#REF!</v>
      </c>
      <c r="N223" s="22" t="e">
        <f t="shared" si="178"/>
        <v>#REF!</v>
      </c>
      <c r="O223" s="80" t="e">
        <f t="shared" si="179"/>
        <v>#REF!</v>
      </c>
      <c r="P223" s="81" t="e">
        <f t="shared" si="180"/>
        <v>#REF!</v>
      </c>
      <c r="Q223" s="8" t="e">
        <f t="shared" si="181"/>
        <v>#REF!</v>
      </c>
    </row>
    <row r="225" spans="1:17" ht="15.75" x14ac:dyDescent="0.25">
      <c r="A225" s="1240" t="s">
        <v>297</v>
      </c>
      <c r="B225" s="1241"/>
      <c r="C225" s="1241"/>
      <c r="D225" s="1241"/>
      <c r="E225" s="1241"/>
      <c r="F225" s="1241"/>
      <c r="G225" s="1241"/>
      <c r="H225" s="1241"/>
      <c r="I225" s="1241"/>
      <c r="J225" s="1241"/>
      <c r="K225" s="1241"/>
      <c r="L225" s="1241"/>
      <c r="M225" s="1241"/>
      <c r="N225" s="1241"/>
      <c r="O225" s="1241"/>
      <c r="P225" s="1241"/>
      <c r="Q225" s="1241"/>
    </row>
    <row r="226" spans="1:17" ht="36.75" thickBot="1" x14ac:dyDescent="0.3">
      <c r="A226" s="85" t="s">
        <v>14</v>
      </c>
      <c r="B226" s="104" t="s">
        <v>165</v>
      </c>
      <c r="C226" s="221" t="s">
        <v>2</v>
      </c>
      <c r="D226" s="222" t="s">
        <v>1</v>
      </c>
      <c r="E226" s="221" t="s">
        <v>3</v>
      </c>
      <c r="F226" s="222" t="s">
        <v>1</v>
      </c>
      <c r="G226" s="221" t="s">
        <v>4</v>
      </c>
      <c r="H226" s="222" t="s">
        <v>1</v>
      </c>
      <c r="I226" s="221" t="s">
        <v>5</v>
      </c>
      <c r="J226" s="222" t="s">
        <v>1</v>
      </c>
      <c r="K226" s="223" t="s">
        <v>194</v>
      </c>
      <c r="L226" s="224" t="s">
        <v>1</v>
      </c>
      <c r="M226" s="223" t="s">
        <v>195</v>
      </c>
      <c r="N226" s="224" t="s">
        <v>1</v>
      </c>
      <c r="O226" s="251" t="s">
        <v>197</v>
      </c>
      <c r="P226" s="252" t="s">
        <v>196</v>
      </c>
      <c r="Q226" s="223" t="s">
        <v>6</v>
      </c>
    </row>
    <row r="227" spans="1:17" ht="15.75" thickTop="1" x14ac:dyDescent="0.25">
      <c r="A227" s="88" t="s">
        <v>33</v>
      </c>
      <c r="B227" s="10">
        <f>'UBS Vila Maria P Gnecco'!B20</f>
        <v>6</v>
      </c>
      <c r="C227" s="105">
        <f>'UBS Vila Maria P Gnecco'!C20</f>
        <v>5</v>
      </c>
      <c r="D227" s="19">
        <f t="shared" ref="D227:D235" si="184">C227/$B227</f>
        <v>0.83333333333333337</v>
      </c>
      <c r="E227" s="105">
        <f>'UBS Vila Maria P Gnecco'!D20</f>
        <v>0</v>
      </c>
      <c r="F227" s="19">
        <f t="shared" ref="F227:F235" si="185">E227/$B227</f>
        <v>0</v>
      </c>
      <c r="G227" s="105">
        <f>'UBS Vila Maria P Gnecco'!E20</f>
        <v>0</v>
      </c>
      <c r="H227" s="19">
        <f t="shared" ref="H227:H235" si="186">G227/$B227</f>
        <v>0</v>
      </c>
      <c r="I227" s="105">
        <f>'UBS Vila Maria P Gnecco'!F20</f>
        <v>0</v>
      </c>
      <c r="J227" s="19">
        <f t="shared" ref="J227:J235" si="187">I227/$B227</f>
        <v>0</v>
      </c>
      <c r="K227" s="105">
        <f>'UBS Vila Maria P Gnecco'!G20</f>
        <v>0</v>
      </c>
      <c r="L227" s="19">
        <f t="shared" ref="L227:L235" si="188">K227/$B227</f>
        <v>0</v>
      </c>
      <c r="M227" s="105">
        <f>'UBS Vila Maria P Gnecco'!H20</f>
        <v>0</v>
      </c>
      <c r="N227" s="19">
        <f t="shared" ref="N227:N235" si="189">M227/$B227</f>
        <v>0</v>
      </c>
      <c r="O227" s="241">
        <f t="shared" ref="O227:O235" si="190">SUM(I227,K227,M227)</f>
        <v>0</v>
      </c>
      <c r="P227" s="116">
        <f t="shared" ref="P227:P235" si="191">O227/($B227*3)</f>
        <v>0</v>
      </c>
      <c r="Q227" s="244">
        <f t="shared" ref="Q227:Q235" si="192">SUM(C227,E227,G227,I227,K227,M227)</f>
        <v>5</v>
      </c>
    </row>
    <row r="228" spans="1:17" x14ac:dyDescent="0.25">
      <c r="A228" s="88" t="s">
        <v>20</v>
      </c>
      <c r="B228" s="83">
        <f>'UBS Vila Maria P Gnecco'!B21</f>
        <v>3</v>
      </c>
      <c r="C228" s="106">
        <f>'UBS Vila Maria P Gnecco'!C21</f>
        <v>3</v>
      </c>
      <c r="D228" s="117">
        <f t="shared" si="184"/>
        <v>1</v>
      </c>
      <c r="E228" s="106">
        <f>'UBS Vila Maria P Gnecco'!D21</f>
        <v>0</v>
      </c>
      <c r="F228" s="117">
        <f t="shared" si="185"/>
        <v>0</v>
      </c>
      <c r="G228" s="106">
        <f>'UBS Vila Maria P Gnecco'!E21</f>
        <v>0</v>
      </c>
      <c r="H228" s="117">
        <f t="shared" si="186"/>
        <v>0</v>
      </c>
      <c r="I228" s="106">
        <f>'UBS Vila Maria P Gnecco'!F21</f>
        <v>0</v>
      </c>
      <c r="J228" s="117">
        <f t="shared" si="187"/>
        <v>0</v>
      </c>
      <c r="K228" s="106">
        <f>'UBS Vila Maria P Gnecco'!G21</f>
        <v>0</v>
      </c>
      <c r="L228" s="117">
        <f t="shared" si="188"/>
        <v>0</v>
      </c>
      <c r="M228" s="106">
        <f>'UBS Vila Maria P Gnecco'!H21</f>
        <v>0</v>
      </c>
      <c r="N228" s="117">
        <f t="shared" si="189"/>
        <v>0</v>
      </c>
      <c r="O228" s="253">
        <f t="shared" si="190"/>
        <v>0</v>
      </c>
      <c r="P228" s="118">
        <f t="shared" si="191"/>
        <v>0</v>
      </c>
      <c r="Q228" s="243">
        <f t="shared" si="192"/>
        <v>3</v>
      </c>
    </row>
    <row r="229" spans="1:17" x14ac:dyDescent="0.25">
      <c r="A229" s="88" t="s">
        <v>43</v>
      </c>
      <c r="B229" s="83">
        <f>'UBS Vila Maria P Gnecco'!B22</f>
        <v>3</v>
      </c>
      <c r="C229" s="109">
        <f>'UBS Vila Maria P Gnecco'!C22</f>
        <v>3</v>
      </c>
      <c r="D229" s="117">
        <f t="shared" si="184"/>
        <v>1</v>
      </c>
      <c r="E229" s="109">
        <f>'UBS Vila Maria P Gnecco'!D22</f>
        <v>0</v>
      </c>
      <c r="F229" s="117">
        <f t="shared" si="185"/>
        <v>0</v>
      </c>
      <c r="G229" s="109">
        <f>'UBS Vila Maria P Gnecco'!E22</f>
        <v>0</v>
      </c>
      <c r="H229" s="117">
        <f t="shared" si="186"/>
        <v>0</v>
      </c>
      <c r="I229" s="106">
        <f>'UBS Vila Maria P Gnecco'!F22</f>
        <v>0</v>
      </c>
      <c r="J229" s="117">
        <f t="shared" si="187"/>
        <v>0</v>
      </c>
      <c r="K229" s="106">
        <f>'UBS Vila Maria P Gnecco'!G22</f>
        <v>0</v>
      </c>
      <c r="L229" s="117">
        <f t="shared" si="188"/>
        <v>0</v>
      </c>
      <c r="M229" s="106">
        <f>'UBS Vila Maria P Gnecco'!H22</f>
        <v>0</v>
      </c>
      <c r="N229" s="117">
        <f t="shared" si="189"/>
        <v>0</v>
      </c>
      <c r="O229" s="253">
        <f t="shared" si="190"/>
        <v>0</v>
      </c>
      <c r="P229" s="118">
        <f t="shared" si="191"/>
        <v>0</v>
      </c>
      <c r="Q229" s="243">
        <f t="shared" si="192"/>
        <v>3</v>
      </c>
    </row>
    <row r="230" spans="1:17" x14ac:dyDescent="0.25">
      <c r="A230" s="88" t="s">
        <v>23</v>
      </c>
      <c r="B230" s="83">
        <f>'UBS Vila Maria P Gnecco'!B23</f>
        <v>3</v>
      </c>
      <c r="C230" s="106">
        <f>'UBS Vila Maria P Gnecco'!C23</f>
        <v>3</v>
      </c>
      <c r="D230" s="117">
        <f t="shared" si="184"/>
        <v>1</v>
      </c>
      <c r="E230" s="106">
        <f>'UBS Vila Maria P Gnecco'!D23</f>
        <v>0</v>
      </c>
      <c r="F230" s="117">
        <f t="shared" si="185"/>
        <v>0</v>
      </c>
      <c r="G230" s="106">
        <f>'UBS Vila Maria P Gnecco'!E23</f>
        <v>0</v>
      </c>
      <c r="H230" s="117">
        <f t="shared" si="186"/>
        <v>0</v>
      </c>
      <c r="I230" s="106">
        <f>'UBS Vila Maria P Gnecco'!F23</f>
        <v>0</v>
      </c>
      <c r="J230" s="117">
        <f t="shared" si="187"/>
        <v>0</v>
      </c>
      <c r="K230" s="106">
        <f>'UBS Vila Maria P Gnecco'!G23</f>
        <v>0</v>
      </c>
      <c r="L230" s="117">
        <f t="shared" si="188"/>
        <v>0</v>
      </c>
      <c r="M230" s="106">
        <f>'UBS Vila Maria P Gnecco'!H23</f>
        <v>0</v>
      </c>
      <c r="N230" s="117">
        <f t="shared" si="189"/>
        <v>0</v>
      </c>
      <c r="O230" s="253">
        <f t="shared" si="190"/>
        <v>0</v>
      </c>
      <c r="P230" s="118">
        <f t="shared" si="191"/>
        <v>0</v>
      </c>
      <c r="Q230" s="243">
        <f t="shared" si="192"/>
        <v>3</v>
      </c>
    </row>
    <row r="231" spans="1:17" x14ac:dyDescent="0.25">
      <c r="A231" s="88" t="s">
        <v>24</v>
      </c>
      <c r="B231" s="89">
        <f>'UBS Vila Maria P Gnecco'!B24</f>
        <v>1</v>
      </c>
      <c r="C231" s="106">
        <f>'UBS Vila Maria P Gnecco'!C24</f>
        <v>2</v>
      </c>
      <c r="D231" s="117">
        <f t="shared" si="184"/>
        <v>2</v>
      </c>
      <c r="E231" s="106">
        <f>'UBS Vila Maria P Gnecco'!D24</f>
        <v>0</v>
      </c>
      <c r="F231" s="117">
        <f t="shared" si="185"/>
        <v>0</v>
      </c>
      <c r="G231" s="106">
        <f>'UBS Vila Maria P Gnecco'!E24</f>
        <v>0</v>
      </c>
      <c r="H231" s="117">
        <f t="shared" si="186"/>
        <v>0</v>
      </c>
      <c r="I231" s="106">
        <f>'UBS Vila Maria P Gnecco'!F24</f>
        <v>0</v>
      </c>
      <c r="J231" s="117">
        <f t="shared" si="187"/>
        <v>0</v>
      </c>
      <c r="K231" s="106">
        <f>'UBS Vila Maria P Gnecco'!G24</f>
        <v>0</v>
      </c>
      <c r="L231" s="117">
        <f t="shared" si="188"/>
        <v>0</v>
      </c>
      <c r="M231" s="106">
        <f>'UBS Vila Maria P Gnecco'!H24</f>
        <v>0</v>
      </c>
      <c r="N231" s="117">
        <f t="shared" si="189"/>
        <v>0</v>
      </c>
      <c r="O231" s="253">
        <f t="shared" si="190"/>
        <v>0</v>
      </c>
      <c r="P231" s="118">
        <f t="shared" si="191"/>
        <v>0</v>
      </c>
      <c r="Q231" s="243">
        <f t="shared" si="192"/>
        <v>2</v>
      </c>
    </row>
    <row r="232" spans="1:17" x14ac:dyDescent="0.25">
      <c r="A232" s="88" t="s">
        <v>25</v>
      </c>
      <c r="B232" s="83">
        <f>'UBS Vila Maria P Gnecco'!B25</f>
        <v>4</v>
      </c>
      <c r="C232" s="106">
        <f>'UBS Vila Maria P Gnecco'!C25</f>
        <v>4</v>
      </c>
      <c r="D232" s="117">
        <f t="shared" si="184"/>
        <v>1</v>
      </c>
      <c r="E232" s="106">
        <f>'UBS Vila Maria P Gnecco'!D25</f>
        <v>0</v>
      </c>
      <c r="F232" s="117">
        <f t="shared" si="185"/>
        <v>0</v>
      </c>
      <c r="G232" s="106">
        <f>'UBS Vila Maria P Gnecco'!E25</f>
        <v>0</v>
      </c>
      <c r="H232" s="117">
        <f t="shared" si="186"/>
        <v>0</v>
      </c>
      <c r="I232" s="106">
        <f>'UBS Vila Maria P Gnecco'!F25</f>
        <v>0</v>
      </c>
      <c r="J232" s="117">
        <f t="shared" si="187"/>
        <v>0</v>
      </c>
      <c r="K232" s="106">
        <f>'UBS Vila Maria P Gnecco'!G25</f>
        <v>0</v>
      </c>
      <c r="L232" s="117">
        <f t="shared" si="188"/>
        <v>0</v>
      </c>
      <c r="M232" s="106">
        <f>'UBS Vila Maria P Gnecco'!H25</f>
        <v>0</v>
      </c>
      <c r="N232" s="117">
        <f t="shared" si="189"/>
        <v>0</v>
      </c>
      <c r="O232" s="253">
        <f t="shared" si="190"/>
        <v>0</v>
      </c>
      <c r="P232" s="118">
        <f t="shared" si="191"/>
        <v>0</v>
      </c>
      <c r="Q232" s="243">
        <f t="shared" si="192"/>
        <v>4</v>
      </c>
    </row>
    <row r="233" spans="1:17" x14ac:dyDescent="0.25">
      <c r="A233" s="88" t="s">
        <v>26</v>
      </c>
      <c r="B233" s="83">
        <f>'UBS Vila Maria P Gnecco'!B26</f>
        <v>1</v>
      </c>
      <c r="C233" s="106">
        <f>'UBS Vila Maria P Gnecco'!C26</f>
        <v>1</v>
      </c>
      <c r="D233" s="117">
        <f t="shared" si="184"/>
        <v>1</v>
      </c>
      <c r="E233" s="106">
        <f>'UBS Vila Maria P Gnecco'!D26</f>
        <v>0</v>
      </c>
      <c r="F233" s="117">
        <f t="shared" si="185"/>
        <v>0</v>
      </c>
      <c r="G233" s="106">
        <f>'UBS Vila Maria P Gnecco'!E26</f>
        <v>0</v>
      </c>
      <c r="H233" s="117">
        <f t="shared" si="186"/>
        <v>0</v>
      </c>
      <c r="I233" s="106">
        <f>'UBS Vila Maria P Gnecco'!F26</f>
        <v>0</v>
      </c>
      <c r="J233" s="117">
        <f t="shared" si="187"/>
        <v>0</v>
      </c>
      <c r="K233" s="106">
        <f>'UBS Vila Maria P Gnecco'!G26</f>
        <v>0</v>
      </c>
      <c r="L233" s="117">
        <f t="shared" si="188"/>
        <v>0</v>
      </c>
      <c r="M233" s="106">
        <f>'UBS Vila Maria P Gnecco'!H26</f>
        <v>0</v>
      </c>
      <c r="N233" s="117">
        <f t="shared" si="189"/>
        <v>0</v>
      </c>
      <c r="O233" s="253">
        <f t="shared" si="190"/>
        <v>0</v>
      </c>
      <c r="P233" s="118">
        <f t="shared" si="191"/>
        <v>0</v>
      </c>
      <c r="Q233" s="243">
        <f t="shared" si="192"/>
        <v>1</v>
      </c>
    </row>
    <row r="234" spans="1:17" x14ac:dyDescent="0.25">
      <c r="A234" s="88" t="s">
        <v>34</v>
      </c>
      <c r="B234" s="83">
        <f>'UBS Vila Maria P Gnecco'!B27</f>
        <v>1</v>
      </c>
      <c r="C234" s="106">
        <f>'UBS Vila Maria P Gnecco'!C27</f>
        <v>2</v>
      </c>
      <c r="D234" s="117">
        <f t="shared" si="184"/>
        <v>2</v>
      </c>
      <c r="E234" s="106">
        <f>'UBS Vila Maria P Gnecco'!D27</f>
        <v>0</v>
      </c>
      <c r="F234" s="117">
        <f t="shared" si="185"/>
        <v>0</v>
      </c>
      <c r="G234" s="106">
        <f>'UBS Vila Maria P Gnecco'!E27</f>
        <v>0</v>
      </c>
      <c r="H234" s="117">
        <f t="shared" si="186"/>
        <v>0</v>
      </c>
      <c r="I234" s="106">
        <f>'UBS Vila Maria P Gnecco'!F27</f>
        <v>0</v>
      </c>
      <c r="J234" s="117">
        <f t="shared" si="187"/>
        <v>0</v>
      </c>
      <c r="K234" s="106">
        <f>'UBS Vila Maria P Gnecco'!G27</f>
        <v>0</v>
      </c>
      <c r="L234" s="117">
        <f t="shared" si="188"/>
        <v>0</v>
      </c>
      <c r="M234" s="106">
        <f>'UBS Vila Maria P Gnecco'!H27</f>
        <v>0</v>
      </c>
      <c r="N234" s="117">
        <f t="shared" si="189"/>
        <v>0</v>
      </c>
      <c r="O234" s="253">
        <f t="shared" si="190"/>
        <v>0</v>
      </c>
      <c r="P234" s="118">
        <f t="shared" si="191"/>
        <v>0</v>
      </c>
      <c r="Q234" s="243">
        <f t="shared" si="192"/>
        <v>2</v>
      </c>
    </row>
    <row r="235" spans="1:17" ht="15.75" thickBot="1" x14ac:dyDescent="0.3">
      <c r="A235" s="6" t="s">
        <v>7</v>
      </c>
      <c r="B235" s="7">
        <f>SUM(B227:B234)</f>
        <v>22</v>
      </c>
      <c r="C235" s="8">
        <f>SUM(C227:C234)</f>
        <v>23</v>
      </c>
      <c r="D235" s="22">
        <f t="shared" si="184"/>
        <v>1.0454545454545454</v>
      </c>
      <c r="E235" s="8">
        <f>SUM(E227:E234)</f>
        <v>0</v>
      </c>
      <c r="F235" s="22">
        <f t="shared" si="185"/>
        <v>0</v>
      </c>
      <c r="G235" s="8">
        <f>SUM(G227:G234)</f>
        <v>0</v>
      </c>
      <c r="H235" s="22">
        <f t="shared" si="186"/>
        <v>0</v>
      </c>
      <c r="I235" s="8">
        <f>SUM(I227:I234)</f>
        <v>0</v>
      </c>
      <c r="J235" s="22">
        <f t="shared" si="187"/>
        <v>0</v>
      </c>
      <c r="K235" s="8">
        <f t="shared" ref="K235" si="193">SUM(K227:K234)</f>
        <v>0</v>
      </c>
      <c r="L235" s="22">
        <f t="shared" si="188"/>
        <v>0</v>
      </c>
      <c r="M235" s="8">
        <f t="shared" ref="M235" si="194">SUM(M227:M234)</f>
        <v>0</v>
      </c>
      <c r="N235" s="22">
        <f t="shared" si="189"/>
        <v>0</v>
      </c>
      <c r="O235" s="80">
        <f t="shared" si="190"/>
        <v>0</v>
      </c>
      <c r="P235" s="81">
        <f t="shared" si="191"/>
        <v>0</v>
      </c>
      <c r="Q235" s="8">
        <f t="shared" si="192"/>
        <v>23</v>
      </c>
    </row>
    <row r="237" spans="1:17" ht="15.75" x14ac:dyDescent="0.25">
      <c r="A237" s="1240" t="s">
        <v>299</v>
      </c>
      <c r="B237" s="1241"/>
      <c r="C237" s="1241"/>
      <c r="D237" s="1241"/>
      <c r="E237" s="1241"/>
      <c r="F237" s="1241"/>
      <c r="G237" s="1241"/>
      <c r="H237" s="1241"/>
      <c r="I237" s="1241"/>
      <c r="J237" s="1241"/>
      <c r="K237" s="1241"/>
      <c r="L237" s="1241"/>
      <c r="M237" s="1241"/>
      <c r="N237" s="1241"/>
      <c r="O237" s="1241"/>
      <c r="P237" s="1241"/>
      <c r="Q237" s="1241"/>
    </row>
    <row r="238" spans="1:17" ht="36.75" thickBot="1" x14ac:dyDescent="0.3">
      <c r="A238" s="85" t="s">
        <v>14</v>
      </c>
      <c r="B238" s="104" t="s">
        <v>165</v>
      </c>
      <c r="C238" s="221" t="s">
        <v>2</v>
      </c>
      <c r="D238" s="222" t="s">
        <v>1</v>
      </c>
      <c r="E238" s="221" t="s">
        <v>3</v>
      </c>
      <c r="F238" s="222" t="s">
        <v>1</v>
      </c>
      <c r="G238" s="221" t="s">
        <v>4</v>
      </c>
      <c r="H238" s="222" t="s">
        <v>1</v>
      </c>
      <c r="I238" s="221" t="s">
        <v>5</v>
      </c>
      <c r="J238" s="222" t="s">
        <v>1</v>
      </c>
      <c r="K238" s="223" t="s">
        <v>194</v>
      </c>
      <c r="L238" s="224" t="s">
        <v>1</v>
      </c>
      <c r="M238" s="223" t="s">
        <v>195</v>
      </c>
      <c r="N238" s="224" t="s">
        <v>1</v>
      </c>
      <c r="O238" s="251" t="s">
        <v>197</v>
      </c>
      <c r="P238" s="252" t="s">
        <v>196</v>
      </c>
      <c r="Q238" s="223" t="s">
        <v>6</v>
      </c>
    </row>
    <row r="239" spans="1:17" ht="15.75" thickTop="1" x14ac:dyDescent="0.25">
      <c r="A239" s="88" t="s">
        <v>20</v>
      </c>
      <c r="B239" s="89" t="e">
        <f>'UBS Jardim Julieta'!#REF!</f>
        <v>#REF!</v>
      </c>
      <c r="C239" s="106" t="e">
        <f>'UBS Jardim Julieta'!#REF!</f>
        <v>#REF!</v>
      </c>
      <c r="D239" s="117" t="e">
        <f t="shared" ref="D239:D246" si="195">C239/$B239</f>
        <v>#REF!</v>
      </c>
      <c r="E239" s="106" t="e">
        <f>'UBS Jardim Julieta'!#REF!</f>
        <v>#REF!</v>
      </c>
      <c r="F239" s="117" t="e">
        <f t="shared" ref="F239:F246" si="196">E239/$B239</f>
        <v>#REF!</v>
      </c>
      <c r="G239" s="106" t="e">
        <f>'UBS Jardim Julieta'!#REF!</f>
        <v>#REF!</v>
      </c>
      <c r="H239" s="117" t="e">
        <f t="shared" ref="H239:H246" si="197">G239/$B239</f>
        <v>#REF!</v>
      </c>
      <c r="I239" s="106" t="e">
        <f>'UBS Jardim Julieta'!#REF!</f>
        <v>#REF!</v>
      </c>
      <c r="J239" s="117" t="e">
        <f t="shared" ref="J239:J246" si="198">I239/$B239</f>
        <v>#REF!</v>
      </c>
      <c r="K239" s="106" t="e">
        <f>'UBS Jardim Julieta'!#REF!</f>
        <v>#REF!</v>
      </c>
      <c r="L239" s="117" t="e">
        <f t="shared" ref="L239:L246" si="199">K239/$B239</f>
        <v>#REF!</v>
      </c>
      <c r="M239" s="106" t="e">
        <f>'UBS Jardim Julieta'!#REF!</f>
        <v>#REF!</v>
      </c>
      <c r="N239" s="117" t="e">
        <f t="shared" ref="N239:N246" si="200">M239/$B239</f>
        <v>#REF!</v>
      </c>
      <c r="O239" s="253" t="e">
        <f t="shared" ref="O239:O246" si="201">SUM(I239,K239,M239)</f>
        <v>#REF!</v>
      </c>
      <c r="P239" s="118" t="e">
        <f t="shared" ref="P239:P246" si="202">O239/($B239*3)</f>
        <v>#REF!</v>
      </c>
      <c r="Q239" s="243" t="e">
        <f t="shared" ref="Q239:Q246" si="203">SUM(C239,E239,G239,I239,K239,M239)</f>
        <v>#REF!</v>
      </c>
    </row>
    <row r="240" spans="1:17" x14ac:dyDescent="0.25">
      <c r="A240" s="88" t="s">
        <v>43</v>
      </c>
      <c r="B240" s="89" t="e">
        <f>'UBS Jardim Julieta'!#REF!</f>
        <v>#REF!</v>
      </c>
      <c r="C240" s="106" t="e">
        <f>'UBS Jardim Julieta'!#REF!</f>
        <v>#REF!</v>
      </c>
      <c r="D240" s="117" t="e">
        <f t="shared" si="195"/>
        <v>#REF!</v>
      </c>
      <c r="E240" s="106" t="e">
        <f>'UBS Jardim Julieta'!#REF!</f>
        <v>#REF!</v>
      </c>
      <c r="F240" s="117" t="e">
        <f t="shared" si="196"/>
        <v>#REF!</v>
      </c>
      <c r="G240" s="106" t="e">
        <f>'UBS Jardim Julieta'!#REF!</f>
        <v>#REF!</v>
      </c>
      <c r="H240" s="117" t="e">
        <f t="shared" si="197"/>
        <v>#REF!</v>
      </c>
      <c r="I240" s="106" t="e">
        <f>'UBS Jardim Julieta'!#REF!</f>
        <v>#REF!</v>
      </c>
      <c r="J240" s="117" t="e">
        <f t="shared" si="198"/>
        <v>#REF!</v>
      </c>
      <c r="K240" s="106" t="e">
        <f>'UBS Jardim Julieta'!#REF!</f>
        <v>#REF!</v>
      </c>
      <c r="L240" s="117" t="e">
        <f t="shared" si="199"/>
        <v>#REF!</v>
      </c>
      <c r="M240" s="106" t="e">
        <f>'UBS Jardim Julieta'!#REF!</f>
        <v>#REF!</v>
      </c>
      <c r="N240" s="117" t="e">
        <f t="shared" si="200"/>
        <v>#REF!</v>
      </c>
      <c r="O240" s="253" t="e">
        <f t="shared" si="201"/>
        <v>#REF!</v>
      </c>
      <c r="P240" s="118" t="e">
        <f t="shared" si="202"/>
        <v>#REF!</v>
      </c>
      <c r="Q240" s="243" t="e">
        <f t="shared" si="203"/>
        <v>#REF!</v>
      </c>
    </row>
    <row r="241" spans="1:17" x14ac:dyDescent="0.25">
      <c r="A241" s="88" t="s">
        <v>23</v>
      </c>
      <c r="B241" s="89" t="e">
        <f>'UBS Jardim Julieta'!#REF!</f>
        <v>#REF!</v>
      </c>
      <c r="C241" s="106" t="e">
        <f>'UBS Jardim Julieta'!#REF!</f>
        <v>#REF!</v>
      </c>
      <c r="D241" s="117" t="e">
        <f t="shared" si="195"/>
        <v>#REF!</v>
      </c>
      <c r="E241" s="106" t="e">
        <f>'UBS Jardim Julieta'!#REF!</f>
        <v>#REF!</v>
      </c>
      <c r="F241" s="117" t="e">
        <f t="shared" si="196"/>
        <v>#REF!</v>
      </c>
      <c r="G241" s="106" t="e">
        <f>'UBS Jardim Julieta'!#REF!</f>
        <v>#REF!</v>
      </c>
      <c r="H241" s="117" t="e">
        <f t="shared" si="197"/>
        <v>#REF!</v>
      </c>
      <c r="I241" s="106" t="e">
        <f>'UBS Jardim Julieta'!#REF!</f>
        <v>#REF!</v>
      </c>
      <c r="J241" s="117" t="e">
        <f t="shared" si="198"/>
        <v>#REF!</v>
      </c>
      <c r="K241" s="106" t="e">
        <f>'UBS Jardim Julieta'!#REF!</f>
        <v>#REF!</v>
      </c>
      <c r="L241" s="117" t="e">
        <f t="shared" si="199"/>
        <v>#REF!</v>
      </c>
      <c r="M241" s="106" t="e">
        <f>'UBS Jardim Julieta'!#REF!</f>
        <v>#REF!</v>
      </c>
      <c r="N241" s="117" t="e">
        <f t="shared" si="200"/>
        <v>#REF!</v>
      </c>
      <c r="O241" s="253" t="e">
        <f t="shared" si="201"/>
        <v>#REF!</v>
      </c>
      <c r="P241" s="118" t="e">
        <f t="shared" si="202"/>
        <v>#REF!</v>
      </c>
      <c r="Q241" s="243" t="e">
        <f t="shared" si="203"/>
        <v>#REF!</v>
      </c>
    </row>
    <row r="242" spans="1:17" x14ac:dyDescent="0.25">
      <c r="A242" s="88" t="s">
        <v>24</v>
      </c>
      <c r="B242" s="89" t="e">
        <f>'UBS Jardim Julieta'!#REF!</f>
        <v>#REF!</v>
      </c>
      <c r="C242" s="106" t="e">
        <f>'UBS Jardim Julieta'!#REF!</f>
        <v>#REF!</v>
      </c>
      <c r="D242" s="117" t="e">
        <f t="shared" si="195"/>
        <v>#REF!</v>
      </c>
      <c r="E242" s="106" t="e">
        <f>'UBS Jardim Julieta'!#REF!</f>
        <v>#REF!</v>
      </c>
      <c r="F242" s="117" t="e">
        <f t="shared" si="196"/>
        <v>#REF!</v>
      </c>
      <c r="G242" s="106" t="e">
        <f>'UBS Jardim Julieta'!#REF!</f>
        <v>#REF!</v>
      </c>
      <c r="H242" s="117" t="e">
        <f t="shared" si="197"/>
        <v>#REF!</v>
      </c>
      <c r="I242" s="106" t="e">
        <f>'UBS Jardim Julieta'!#REF!</f>
        <v>#REF!</v>
      </c>
      <c r="J242" s="117" t="e">
        <f t="shared" si="198"/>
        <v>#REF!</v>
      </c>
      <c r="K242" s="106" t="e">
        <f>'UBS Jardim Julieta'!#REF!</f>
        <v>#REF!</v>
      </c>
      <c r="L242" s="117" t="e">
        <f t="shared" si="199"/>
        <v>#REF!</v>
      </c>
      <c r="M242" s="106" t="e">
        <f>'UBS Jardim Julieta'!#REF!</f>
        <v>#REF!</v>
      </c>
      <c r="N242" s="117" t="e">
        <f t="shared" si="200"/>
        <v>#REF!</v>
      </c>
      <c r="O242" s="253" t="e">
        <f t="shared" si="201"/>
        <v>#REF!</v>
      </c>
      <c r="P242" s="118" t="e">
        <f t="shared" si="202"/>
        <v>#REF!</v>
      </c>
      <c r="Q242" s="243" t="e">
        <f t="shared" si="203"/>
        <v>#REF!</v>
      </c>
    </row>
    <row r="243" spans="1:17" x14ac:dyDescent="0.25">
      <c r="A243" s="88" t="s">
        <v>25</v>
      </c>
      <c r="B243" s="89" t="e">
        <f>'UBS Jardim Julieta'!#REF!</f>
        <v>#REF!</v>
      </c>
      <c r="C243" s="106" t="e">
        <f>'UBS Jardim Julieta'!#REF!</f>
        <v>#REF!</v>
      </c>
      <c r="D243" s="117" t="e">
        <f t="shared" si="195"/>
        <v>#REF!</v>
      </c>
      <c r="E243" s="106" t="e">
        <f>'UBS Jardim Julieta'!#REF!</f>
        <v>#REF!</v>
      </c>
      <c r="F243" s="117" t="e">
        <f t="shared" si="196"/>
        <v>#REF!</v>
      </c>
      <c r="G243" s="106" t="e">
        <f>'UBS Jardim Julieta'!#REF!</f>
        <v>#REF!</v>
      </c>
      <c r="H243" s="117" t="e">
        <f t="shared" si="197"/>
        <v>#REF!</v>
      </c>
      <c r="I243" s="106" t="e">
        <f>'UBS Jardim Julieta'!#REF!</f>
        <v>#REF!</v>
      </c>
      <c r="J243" s="117" t="e">
        <f t="shared" si="198"/>
        <v>#REF!</v>
      </c>
      <c r="K243" s="106" t="e">
        <f>'UBS Jardim Julieta'!#REF!</f>
        <v>#REF!</v>
      </c>
      <c r="L243" s="117" t="e">
        <f t="shared" si="199"/>
        <v>#REF!</v>
      </c>
      <c r="M243" s="106" t="e">
        <f>'UBS Jardim Julieta'!#REF!</f>
        <v>#REF!</v>
      </c>
      <c r="N243" s="117" t="e">
        <f t="shared" si="200"/>
        <v>#REF!</v>
      </c>
      <c r="O243" s="253" t="e">
        <f t="shared" si="201"/>
        <v>#REF!</v>
      </c>
      <c r="P243" s="118" t="e">
        <f t="shared" si="202"/>
        <v>#REF!</v>
      </c>
      <c r="Q243" s="243" t="e">
        <f t="shared" si="203"/>
        <v>#REF!</v>
      </c>
    </row>
    <row r="244" spans="1:17" x14ac:dyDescent="0.25">
      <c r="A244" s="88" t="s">
        <v>26</v>
      </c>
      <c r="B244" s="89" t="e">
        <f>'UBS Jardim Julieta'!#REF!</f>
        <v>#REF!</v>
      </c>
      <c r="C244" s="106" t="e">
        <f>'UBS Jardim Julieta'!#REF!</f>
        <v>#REF!</v>
      </c>
      <c r="D244" s="117" t="e">
        <f t="shared" si="195"/>
        <v>#REF!</v>
      </c>
      <c r="E244" s="106" t="e">
        <f>'UBS Jardim Julieta'!#REF!</f>
        <v>#REF!</v>
      </c>
      <c r="F244" s="117" t="e">
        <f t="shared" si="196"/>
        <v>#REF!</v>
      </c>
      <c r="G244" s="106" t="e">
        <f>'UBS Jardim Julieta'!#REF!</f>
        <v>#REF!</v>
      </c>
      <c r="H244" s="117" t="e">
        <f t="shared" si="197"/>
        <v>#REF!</v>
      </c>
      <c r="I244" s="106" t="e">
        <f>'UBS Jardim Julieta'!#REF!</f>
        <v>#REF!</v>
      </c>
      <c r="J244" s="117" t="e">
        <f t="shared" si="198"/>
        <v>#REF!</v>
      </c>
      <c r="K244" s="106" t="e">
        <f>'UBS Jardim Julieta'!#REF!</f>
        <v>#REF!</v>
      </c>
      <c r="L244" s="117" t="e">
        <f t="shared" si="199"/>
        <v>#REF!</v>
      </c>
      <c r="M244" s="106" t="e">
        <f>'UBS Jardim Julieta'!#REF!</f>
        <v>#REF!</v>
      </c>
      <c r="N244" s="117" t="e">
        <f t="shared" si="200"/>
        <v>#REF!</v>
      </c>
      <c r="O244" s="253" t="e">
        <f t="shared" si="201"/>
        <v>#REF!</v>
      </c>
      <c r="P244" s="118" t="e">
        <f t="shared" si="202"/>
        <v>#REF!</v>
      </c>
      <c r="Q244" s="243" t="e">
        <f t="shared" si="203"/>
        <v>#REF!</v>
      </c>
    </row>
    <row r="245" spans="1:17" ht="15.75" thickBot="1" x14ac:dyDescent="0.3">
      <c r="A245" s="110" t="s">
        <v>169</v>
      </c>
      <c r="B245" s="159" t="e">
        <f>'UBS Jardim Julieta'!#REF!</f>
        <v>#REF!</v>
      </c>
      <c r="C245" s="111" t="e">
        <f>'UBS Jardim Julieta'!#REF!</f>
        <v>#REF!</v>
      </c>
      <c r="D245" s="121" t="e">
        <f t="shared" si="195"/>
        <v>#REF!</v>
      </c>
      <c r="E245" s="111" t="e">
        <f>'UBS Jardim Julieta'!#REF!</f>
        <v>#REF!</v>
      </c>
      <c r="F245" s="121" t="e">
        <f t="shared" si="196"/>
        <v>#REF!</v>
      </c>
      <c r="G245" s="111" t="e">
        <f>'UBS Jardim Julieta'!#REF!</f>
        <v>#REF!</v>
      </c>
      <c r="H245" s="121" t="e">
        <f t="shared" si="197"/>
        <v>#REF!</v>
      </c>
      <c r="I245" s="111" t="e">
        <f>'UBS Jardim Julieta'!#REF!</f>
        <v>#REF!</v>
      </c>
      <c r="J245" s="121" t="e">
        <f t="shared" si="198"/>
        <v>#REF!</v>
      </c>
      <c r="K245" s="111" t="e">
        <f>'UBS Jardim Julieta'!#REF!</f>
        <v>#REF!</v>
      </c>
      <c r="L245" s="121" t="e">
        <f t="shared" si="199"/>
        <v>#REF!</v>
      </c>
      <c r="M245" s="111" t="e">
        <f>'UBS Jardim Julieta'!#REF!</f>
        <v>#REF!</v>
      </c>
      <c r="N245" s="121" t="e">
        <f t="shared" si="200"/>
        <v>#REF!</v>
      </c>
      <c r="O245" s="254" t="e">
        <f t="shared" si="201"/>
        <v>#REF!</v>
      </c>
      <c r="P245" s="122" t="e">
        <f t="shared" si="202"/>
        <v>#REF!</v>
      </c>
      <c r="Q245" s="245" t="e">
        <f t="shared" si="203"/>
        <v>#REF!</v>
      </c>
    </row>
    <row r="246" spans="1:17" ht="15.75" thickBot="1" x14ac:dyDescent="0.3">
      <c r="A246" s="6" t="s">
        <v>7</v>
      </c>
      <c r="B246" s="7" t="e">
        <f>SUM(B239:B245)</f>
        <v>#REF!</v>
      </c>
      <c r="C246" s="8" t="e">
        <f>SUM(C239:C245)</f>
        <v>#REF!</v>
      </c>
      <c r="D246" s="22" t="e">
        <f t="shared" si="195"/>
        <v>#REF!</v>
      </c>
      <c r="E246" s="8" t="e">
        <f>SUM(E239:E245)</f>
        <v>#REF!</v>
      </c>
      <c r="F246" s="22" t="e">
        <f t="shared" si="196"/>
        <v>#REF!</v>
      </c>
      <c r="G246" s="8" t="e">
        <f>SUM(G239:G245)</f>
        <v>#REF!</v>
      </c>
      <c r="H246" s="22" t="e">
        <f t="shared" si="197"/>
        <v>#REF!</v>
      </c>
      <c r="I246" s="8" t="e">
        <f>SUM(I239:I245)</f>
        <v>#REF!</v>
      </c>
      <c r="J246" s="22" t="e">
        <f t="shared" si="198"/>
        <v>#REF!</v>
      </c>
      <c r="K246" s="8" t="e">
        <f t="shared" ref="K246" si="204">SUM(K239:K245)</f>
        <v>#REF!</v>
      </c>
      <c r="L246" s="22" t="e">
        <f t="shared" si="199"/>
        <v>#REF!</v>
      </c>
      <c r="M246" s="8" t="e">
        <f t="shared" ref="M246" si="205">SUM(M239:M245)</f>
        <v>#REF!</v>
      </c>
      <c r="N246" s="22" t="e">
        <f t="shared" si="200"/>
        <v>#REF!</v>
      </c>
      <c r="O246" s="80" t="e">
        <f t="shared" si="201"/>
        <v>#REF!</v>
      </c>
      <c r="P246" s="81" t="e">
        <f t="shared" si="202"/>
        <v>#REF!</v>
      </c>
      <c r="Q246" s="8" t="e">
        <f t="shared" si="203"/>
        <v>#REF!</v>
      </c>
    </row>
    <row r="248" spans="1:17" ht="15.75" x14ac:dyDescent="0.25">
      <c r="A248" s="1240" t="s">
        <v>301</v>
      </c>
      <c r="B248" s="1241"/>
      <c r="C248" s="1241"/>
      <c r="D248" s="1241"/>
      <c r="E248" s="1241"/>
      <c r="F248" s="1241"/>
      <c r="G248" s="1241"/>
      <c r="H248" s="1241"/>
      <c r="I248" s="1241"/>
      <c r="J248" s="1241"/>
      <c r="K248" s="1241"/>
      <c r="L248" s="1241"/>
      <c r="M248" s="1241"/>
      <c r="N248" s="1241"/>
      <c r="O248" s="1241"/>
      <c r="P248" s="1241"/>
      <c r="Q248" s="1241"/>
    </row>
    <row r="249" spans="1:17" ht="36.75" thickBot="1" x14ac:dyDescent="0.3">
      <c r="A249" s="85" t="s">
        <v>14</v>
      </c>
      <c r="B249" s="104" t="s">
        <v>165</v>
      </c>
      <c r="C249" s="221" t="s">
        <v>2</v>
      </c>
      <c r="D249" s="222" t="s">
        <v>1</v>
      </c>
      <c r="E249" s="221" t="s">
        <v>3</v>
      </c>
      <c r="F249" s="222" t="s">
        <v>1</v>
      </c>
      <c r="G249" s="221" t="s">
        <v>4</v>
      </c>
      <c r="H249" s="222" t="s">
        <v>1</v>
      </c>
      <c r="I249" s="221" t="s">
        <v>5</v>
      </c>
      <c r="J249" s="222" t="s">
        <v>1</v>
      </c>
      <c r="K249" s="223" t="s">
        <v>194</v>
      </c>
      <c r="L249" s="224" t="s">
        <v>1</v>
      </c>
      <c r="M249" s="223" t="s">
        <v>195</v>
      </c>
      <c r="N249" s="224" t="s">
        <v>1</v>
      </c>
      <c r="O249" s="251" t="s">
        <v>197</v>
      </c>
      <c r="P249" s="252" t="s">
        <v>196</v>
      </c>
      <c r="Q249" s="223" t="s">
        <v>6</v>
      </c>
    </row>
    <row r="250" spans="1:17" ht="15.75" thickTop="1" x14ac:dyDescent="0.25">
      <c r="A250" s="46" t="s">
        <v>119</v>
      </c>
      <c r="B250" s="98">
        <f>'CAPS INF II VM-VG'!B15</f>
        <v>5</v>
      </c>
      <c r="C250" s="131">
        <f>'CAPS INF II VM-VG'!C15</f>
        <v>5</v>
      </c>
      <c r="D250" s="45">
        <f t="shared" ref="D250:D260" si="206">C250/$B250</f>
        <v>1</v>
      </c>
      <c r="E250" s="131">
        <f>'CAPS INF II VM-VG'!D15</f>
        <v>0</v>
      </c>
      <c r="F250" s="45">
        <f t="shared" ref="F250:F260" si="207">E250/$B250</f>
        <v>0</v>
      </c>
      <c r="G250" s="131">
        <f>'CAPS INF II VM-VG'!E15</f>
        <v>0</v>
      </c>
      <c r="H250" s="45">
        <f t="shared" ref="H250:H260" si="208">G250/$B250</f>
        <v>0</v>
      </c>
      <c r="I250" s="131">
        <f>'CAPS INF II VM-VG'!F15</f>
        <v>0</v>
      </c>
      <c r="J250" s="45">
        <f t="shared" ref="J250:J260" si="209">I250/$B250</f>
        <v>0</v>
      </c>
      <c r="K250" s="131">
        <f>'CAPS INF II VM-VG'!G15</f>
        <v>0</v>
      </c>
      <c r="L250" s="45">
        <f t="shared" ref="L250:L260" si="210">K250/$B250</f>
        <v>0</v>
      </c>
      <c r="M250" s="131">
        <f>'CAPS INF II VM-VG'!H15</f>
        <v>0</v>
      </c>
      <c r="N250" s="45">
        <f t="shared" ref="N250:N260" si="211">M250/$B250</f>
        <v>0</v>
      </c>
      <c r="O250" s="262">
        <f t="shared" ref="O250:O260" si="212">SUM(I250,K250,M250)</f>
        <v>0</v>
      </c>
      <c r="P250" s="133">
        <f t="shared" ref="P250:P260" si="213">O250/($B250*3)</f>
        <v>0</v>
      </c>
      <c r="Q250" s="271">
        <f t="shared" ref="Q250:Q260" si="214">SUM(C250,E250,G250,I250,K250,M250)</f>
        <v>5</v>
      </c>
    </row>
    <row r="251" spans="1:17" x14ac:dyDescent="0.25">
      <c r="A251" s="134" t="s">
        <v>120</v>
      </c>
      <c r="B251" s="97">
        <f>'CAPS INF II VM-VG'!B16</f>
        <v>4</v>
      </c>
      <c r="C251" s="128">
        <f>'CAPS INF II VM-VG'!C16</f>
        <v>4.16</v>
      </c>
      <c r="D251" s="135">
        <f t="shared" si="206"/>
        <v>1.04</v>
      </c>
      <c r="E251" s="128">
        <f>'CAPS INF II VM-VG'!D16</f>
        <v>0</v>
      </c>
      <c r="F251" s="135">
        <f t="shared" si="207"/>
        <v>0</v>
      </c>
      <c r="G251" s="128">
        <f>'CAPS INF II VM-VG'!E16</f>
        <v>0</v>
      </c>
      <c r="H251" s="135">
        <f t="shared" si="208"/>
        <v>0</v>
      </c>
      <c r="I251" s="128">
        <f>'CAPS INF II VM-VG'!F16</f>
        <v>0</v>
      </c>
      <c r="J251" s="135">
        <f t="shared" si="209"/>
        <v>0</v>
      </c>
      <c r="K251" s="128">
        <f>'CAPS INF II VM-VG'!G16</f>
        <v>0</v>
      </c>
      <c r="L251" s="135">
        <f t="shared" si="210"/>
        <v>0</v>
      </c>
      <c r="M251" s="128">
        <f>'CAPS INF II VM-VG'!H16</f>
        <v>0</v>
      </c>
      <c r="N251" s="135">
        <f t="shared" si="211"/>
        <v>0</v>
      </c>
      <c r="O251" s="260">
        <f t="shared" si="212"/>
        <v>0</v>
      </c>
      <c r="P251" s="136">
        <f t="shared" si="213"/>
        <v>0</v>
      </c>
      <c r="Q251" s="269">
        <f t="shared" si="214"/>
        <v>4.16</v>
      </c>
    </row>
    <row r="252" spans="1:17" x14ac:dyDescent="0.25">
      <c r="A252" s="134" t="s">
        <v>121</v>
      </c>
      <c r="B252" s="97">
        <f>'CAPS INF II VM-VG'!B17</f>
        <v>2</v>
      </c>
      <c r="C252" s="128">
        <f>'CAPS INF II VM-VG'!C17</f>
        <v>2</v>
      </c>
      <c r="D252" s="135">
        <f t="shared" si="206"/>
        <v>1</v>
      </c>
      <c r="E252" s="128">
        <f>'CAPS INF II VM-VG'!D17</f>
        <v>0</v>
      </c>
      <c r="F252" s="135">
        <f t="shared" si="207"/>
        <v>0</v>
      </c>
      <c r="G252" s="128">
        <f>'CAPS INF II VM-VG'!E17</f>
        <v>0</v>
      </c>
      <c r="H252" s="135">
        <f t="shared" si="208"/>
        <v>0</v>
      </c>
      <c r="I252" s="128">
        <f>'CAPS INF II VM-VG'!F17</f>
        <v>0</v>
      </c>
      <c r="J252" s="135">
        <f t="shared" si="209"/>
        <v>0</v>
      </c>
      <c r="K252" s="128">
        <f>'CAPS INF II VM-VG'!G17</f>
        <v>0</v>
      </c>
      <c r="L252" s="135">
        <f t="shared" si="210"/>
        <v>0</v>
      </c>
      <c r="M252" s="128">
        <f>'CAPS INF II VM-VG'!H17</f>
        <v>0</v>
      </c>
      <c r="N252" s="135">
        <f t="shared" si="211"/>
        <v>0</v>
      </c>
      <c r="O252" s="260">
        <f t="shared" si="212"/>
        <v>0</v>
      </c>
      <c r="P252" s="136">
        <f t="shared" si="213"/>
        <v>0</v>
      </c>
      <c r="Q252" s="269">
        <f t="shared" si="214"/>
        <v>2</v>
      </c>
    </row>
    <row r="253" spans="1:17" x14ac:dyDescent="0.25">
      <c r="A253" s="134" t="s">
        <v>122</v>
      </c>
      <c r="B253" s="97">
        <f>'CAPS INF II VM-VG'!B18</f>
        <v>1</v>
      </c>
      <c r="C253" s="128">
        <f>'CAPS INF II VM-VG'!C18</f>
        <v>1</v>
      </c>
      <c r="D253" s="135">
        <f t="shared" si="206"/>
        <v>1</v>
      </c>
      <c r="E253" s="128">
        <f>'CAPS INF II VM-VG'!D18</f>
        <v>0</v>
      </c>
      <c r="F253" s="135">
        <f t="shared" si="207"/>
        <v>0</v>
      </c>
      <c r="G253" s="128">
        <f>'CAPS INF II VM-VG'!E18</f>
        <v>0</v>
      </c>
      <c r="H253" s="135">
        <f t="shared" si="208"/>
        <v>0</v>
      </c>
      <c r="I253" s="128">
        <f>'CAPS INF II VM-VG'!F18</f>
        <v>0</v>
      </c>
      <c r="J253" s="135">
        <f t="shared" si="209"/>
        <v>0</v>
      </c>
      <c r="K253" s="128">
        <f>'CAPS INF II VM-VG'!G18</f>
        <v>0</v>
      </c>
      <c r="L253" s="135">
        <f t="shared" si="210"/>
        <v>0</v>
      </c>
      <c r="M253" s="128">
        <f>'CAPS INF II VM-VG'!H18</f>
        <v>0</v>
      </c>
      <c r="N253" s="135">
        <f t="shared" si="211"/>
        <v>0</v>
      </c>
      <c r="O253" s="260">
        <f t="shared" si="212"/>
        <v>0</v>
      </c>
      <c r="P253" s="136">
        <f t="shared" si="213"/>
        <v>0</v>
      </c>
      <c r="Q253" s="269">
        <f t="shared" si="214"/>
        <v>1</v>
      </c>
    </row>
    <row r="254" spans="1:17" x14ac:dyDescent="0.25">
      <c r="A254" s="134" t="s">
        <v>123</v>
      </c>
      <c r="B254" s="97">
        <f>'CAPS INF II VM-VG'!B19</f>
        <v>1</v>
      </c>
      <c r="C254" s="128">
        <f>'CAPS INF II VM-VG'!C19</f>
        <v>1</v>
      </c>
      <c r="D254" s="135">
        <f t="shared" si="206"/>
        <v>1</v>
      </c>
      <c r="E254" s="128">
        <f>'CAPS INF II VM-VG'!D19</f>
        <v>0</v>
      </c>
      <c r="F254" s="135">
        <f t="shared" si="207"/>
        <v>0</v>
      </c>
      <c r="G254" s="128">
        <f>'CAPS INF II VM-VG'!E19</f>
        <v>0</v>
      </c>
      <c r="H254" s="135">
        <f t="shared" si="208"/>
        <v>0</v>
      </c>
      <c r="I254" s="128">
        <f>'CAPS INF II VM-VG'!F19</f>
        <v>0</v>
      </c>
      <c r="J254" s="135">
        <f t="shared" si="209"/>
        <v>0</v>
      </c>
      <c r="K254" s="128">
        <f>'CAPS INF II VM-VG'!G19</f>
        <v>0</v>
      </c>
      <c r="L254" s="135">
        <f t="shared" si="210"/>
        <v>0</v>
      </c>
      <c r="M254" s="128">
        <f>'CAPS INF II VM-VG'!H19</f>
        <v>0</v>
      </c>
      <c r="N254" s="135">
        <f t="shared" si="211"/>
        <v>0</v>
      </c>
      <c r="O254" s="260">
        <f t="shared" si="212"/>
        <v>0</v>
      </c>
      <c r="P254" s="136">
        <f t="shared" si="213"/>
        <v>0</v>
      </c>
      <c r="Q254" s="269">
        <f t="shared" si="214"/>
        <v>1</v>
      </c>
    </row>
    <row r="255" spans="1:17" x14ac:dyDescent="0.25">
      <c r="A255" s="134" t="s">
        <v>124</v>
      </c>
      <c r="B255" s="97">
        <f>'CAPS INF II VM-VG'!B20</f>
        <v>2</v>
      </c>
      <c r="C255" s="128">
        <f>'CAPS INF II VM-VG'!C20</f>
        <v>1</v>
      </c>
      <c r="D255" s="135">
        <f t="shared" si="206"/>
        <v>0.5</v>
      </c>
      <c r="E255" s="128">
        <f>'CAPS INF II VM-VG'!D20</f>
        <v>0</v>
      </c>
      <c r="F255" s="135">
        <f t="shared" si="207"/>
        <v>0</v>
      </c>
      <c r="G255" s="128">
        <f>'CAPS INF II VM-VG'!E20</f>
        <v>0</v>
      </c>
      <c r="H255" s="135">
        <f t="shared" si="208"/>
        <v>0</v>
      </c>
      <c r="I255" s="128">
        <f>'CAPS INF II VM-VG'!F20</f>
        <v>0</v>
      </c>
      <c r="J255" s="135">
        <f t="shared" si="209"/>
        <v>0</v>
      </c>
      <c r="K255" s="128">
        <f>'CAPS INF II VM-VG'!G20</f>
        <v>0</v>
      </c>
      <c r="L255" s="135">
        <f t="shared" si="210"/>
        <v>0</v>
      </c>
      <c r="M255" s="128">
        <f>'CAPS INF II VM-VG'!H20</f>
        <v>0</v>
      </c>
      <c r="N255" s="135">
        <f t="shared" si="211"/>
        <v>0</v>
      </c>
      <c r="O255" s="260">
        <f t="shared" si="212"/>
        <v>0</v>
      </c>
      <c r="P255" s="136">
        <f t="shared" si="213"/>
        <v>0</v>
      </c>
      <c r="Q255" s="269">
        <f t="shared" si="214"/>
        <v>1</v>
      </c>
    </row>
    <row r="256" spans="1:17" x14ac:dyDescent="0.25">
      <c r="A256" s="134" t="s">
        <v>125</v>
      </c>
      <c r="B256" s="97">
        <f>'CAPS INF II VM-VG'!B21</f>
        <v>4</v>
      </c>
      <c r="C256" s="128">
        <f>'CAPS INF II VM-VG'!C21</f>
        <v>4.5</v>
      </c>
      <c r="D256" s="135">
        <f t="shared" si="206"/>
        <v>1.125</v>
      </c>
      <c r="E256" s="128">
        <f>'CAPS INF II VM-VG'!D21</f>
        <v>0</v>
      </c>
      <c r="F256" s="135">
        <f t="shared" si="207"/>
        <v>0</v>
      </c>
      <c r="G256" s="128">
        <f>'CAPS INF II VM-VG'!E21</f>
        <v>0</v>
      </c>
      <c r="H256" s="135">
        <f t="shared" si="208"/>
        <v>0</v>
      </c>
      <c r="I256" s="128">
        <f>'CAPS INF II VM-VG'!F21</f>
        <v>0</v>
      </c>
      <c r="J256" s="135">
        <f t="shared" si="209"/>
        <v>0</v>
      </c>
      <c r="K256" s="128">
        <f>'CAPS INF II VM-VG'!G21</f>
        <v>0</v>
      </c>
      <c r="L256" s="135">
        <f t="shared" si="210"/>
        <v>0</v>
      </c>
      <c r="M256" s="128">
        <f>'CAPS INF II VM-VG'!H21</f>
        <v>0</v>
      </c>
      <c r="N256" s="135">
        <f t="shared" si="211"/>
        <v>0</v>
      </c>
      <c r="O256" s="260">
        <f t="shared" si="212"/>
        <v>0</v>
      </c>
      <c r="P256" s="136">
        <f t="shared" si="213"/>
        <v>0</v>
      </c>
      <c r="Q256" s="269">
        <f t="shared" si="214"/>
        <v>4.5</v>
      </c>
    </row>
    <row r="257" spans="1:17" x14ac:dyDescent="0.25">
      <c r="A257" s="134" t="s">
        <v>126</v>
      </c>
      <c r="B257" s="97">
        <f>'CAPS INF II VM-VG'!B22</f>
        <v>1</v>
      </c>
      <c r="C257" s="128">
        <f>'CAPS INF II VM-VG'!C22</f>
        <v>1</v>
      </c>
      <c r="D257" s="135">
        <f t="shared" si="206"/>
        <v>1</v>
      </c>
      <c r="E257" s="128">
        <f>'CAPS INF II VM-VG'!D22</f>
        <v>0</v>
      </c>
      <c r="F257" s="135">
        <f t="shared" si="207"/>
        <v>0</v>
      </c>
      <c r="G257" s="128">
        <f>'CAPS INF II VM-VG'!E22</f>
        <v>0</v>
      </c>
      <c r="H257" s="135">
        <f t="shared" si="208"/>
        <v>0</v>
      </c>
      <c r="I257" s="128">
        <f>'CAPS INF II VM-VG'!F22</f>
        <v>0</v>
      </c>
      <c r="J257" s="135">
        <f t="shared" si="209"/>
        <v>0</v>
      </c>
      <c r="K257" s="128">
        <f>'CAPS INF II VM-VG'!G22</f>
        <v>0</v>
      </c>
      <c r="L257" s="135">
        <f t="shared" si="210"/>
        <v>0</v>
      </c>
      <c r="M257" s="128">
        <f>'CAPS INF II VM-VG'!H22</f>
        <v>0</v>
      </c>
      <c r="N257" s="135">
        <f t="shared" si="211"/>
        <v>0</v>
      </c>
      <c r="O257" s="260">
        <f t="shared" si="212"/>
        <v>0</v>
      </c>
      <c r="P257" s="136">
        <f t="shared" si="213"/>
        <v>0</v>
      </c>
      <c r="Q257" s="269">
        <f t="shared" si="214"/>
        <v>1</v>
      </c>
    </row>
    <row r="258" spans="1:17" x14ac:dyDescent="0.25">
      <c r="A258" s="134" t="s">
        <v>127</v>
      </c>
      <c r="B258" s="97">
        <f>'CAPS INF II VM-VG'!B23</f>
        <v>2</v>
      </c>
      <c r="C258" s="128">
        <f>'CAPS INF II VM-VG'!C23</f>
        <v>2</v>
      </c>
      <c r="D258" s="135">
        <f t="shared" si="206"/>
        <v>1</v>
      </c>
      <c r="E258" s="128">
        <f>'CAPS INF II VM-VG'!D23</f>
        <v>0</v>
      </c>
      <c r="F258" s="135">
        <f t="shared" si="207"/>
        <v>0</v>
      </c>
      <c r="G258" s="128">
        <f>'CAPS INF II VM-VG'!E23</f>
        <v>0</v>
      </c>
      <c r="H258" s="135">
        <f t="shared" si="208"/>
        <v>0</v>
      </c>
      <c r="I258" s="128">
        <f>'CAPS INF II VM-VG'!F23</f>
        <v>0</v>
      </c>
      <c r="J258" s="135">
        <f t="shared" si="209"/>
        <v>0</v>
      </c>
      <c r="K258" s="128">
        <f>'CAPS INF II VM-VG'!G23</f>
        <v>0</v>
      </c>
      <c r="L258" s="135">
        <f t="shared" si="210"/>
        <v>0</v>
      </c>
      <c r="M258" s="128">
        <f>'CAPS INF II VM-VG'!H23</f>
        <v>0</v>
      </c>
      <c r="N258" s="135">
        <f t="shared" si="211"/>
        <v>0</v>
      </c>
      <c r="O258" s="260">
        <f t="shared" si="212"/>
        <v>0</v>
      </c>
      <c r="P258" s="136">
        <f t="shared" si="213"/>
        <v>0</v>
      </c>
      <c r="Q258" s="269">
        <f t="shared" si="214"/>
        <v>2</v>
      </c>
    </row>
    <row r="259" spans="1:17" ht="15.75" thickBot="1" x14ac:dyDescent="0.3">
      <c r="A259" s="137" t="s">
        <v>128</v>
      </c>
      <c r="B259" s="99">
        <f>'CAPS INF II VM-VG'!B24</f>
        <v>1</v>
      </c>
      <c r="C259" s="138">
        <f>'CAPS INF II VM-VG'!C24</f>
        <v>1</v>
      </c>
      <c r="D259" s="139">
        <f t="shared" si="206"/>
        <v>1</v>
      </c>
      <c r="E259" s="138">
        <f>'CAPS INF II VM-VG'!D24</f>
        <v>0</v>
      </c>
      <c r="F259" s="139">
        <f t="shared" si="207"/>
        <v>0</v>
      </c>
      <c r="G259" s="138">
        <f>'CAPS INF II VM-VG'!E24</f>
        <v>0</v>
      </c>
      <c r="H259" s="139">
        <f t="shared" si="208"/>
        <v>0</v>
      </c>
      <c r="I259" s="138">
        <f>'CAPS INF II VM-VG'!F24</f>
        <v>0</v>
      </c>
      <c r="J259" s="139">
        <f t="shared" si="209"/>
        <v>0</v>
      </c>
      <c r="K259" s="138">
        <f>'CAPS INF II VM-VG'!G24</f>
        <v>0</v>
      </c>
      <c r="L259" s="139">
        <f t="shared" si="210"/>
        <v>0</v>
      </c>
      <c r="M259" s="138">
        <f>'CAPS INF II VM-VG'!H24</f>
        <v>0</v>
      </c>
      <c r="N259" s="139">
        <f t="shared" si="211"/>
        <v>0</v>
      </c>
      <c r="O259" s="263">
        <f t="shared" si="212"/>
        <v>0</v>
      </c>
      <c r="P259" s="140">
        <f t="shared" si="213"/>
        <v>0</v>
      </c>
      <c r="Q259" s="272">
        <f t="shared" si="214"/>
        <v>1</v>
      </c>
    </row>
    <row r="260" spans="1:17" ht="15.75" thickBot="1" x14ac:dyDescent="0.3">
      <c r="A260" s="6" t="s">
        <v>7</v>
      </c>
      <c r="B260" s="7">
        <f>SUM(B250:B259)</f>
        <v>23</v>
      </c>
      <c r="C260" s="8">
        <f>SUM(C250:C259)</f>
        <v>22.66</v>
      </c>
      <c r="D260" s="22">
        <f t="shared" si="206"/>
        <v>0.98521739130434782</v>
      </c>
      <c r="E260" s="8">
        <f>SUM(E250:E259)</f>
        <v>0</v>
      </c>
      <c r="F260" s="22">
        <f t="shared" si="207"/>
        <v>0</v>
      </c>
      <c r="G260" s="8">
        <f>SUM(G250:G259)</f>
        <v>0</v>
      </c>
      <c r="H260" s="22">
        <f t="shared" si="208"/>
        <v>0</v>
      </c>
      <c r="I260" s="8">
        <f>SUM(I250:I259)</f>
        <v>0</v>
      </c>
      <c r="J260" s="22">
        <f t="shared" si="209"/>
        <v>0</v>
      </c>
      <c r="K260" s="8">
        <f t="shared" ref="K260" si="215">SUM(K250:K259)</f>
        <v>0</v>
      </c>
      <c r="L260" s="22">
        <f t="shared" si="210"/>
        <v>0</v>
      </c>
      <c r="M260" s="8">
        <f t="shared" ref="M260" si="216">SUM(M250:M259)</f>
        <v>0</v>
      </c>
      <c r="N260" s="22">
        <f t="shared" si="211"/>
        <v>0</v>
      </c>
      <c r="O260" s="80">
        <f t="shared" si="212"/>
        <v>0</v>
      </c>
      <c r="P260" s="81">
        <f t="shared" si="213"/>
        <v>0</v>
      </c>
      <c r="Q260" s="8">
        <f t="shared" si="214"/>
        <v>22.66</v>
      </c>
    </row>
    <row r="262" spans="1:17" ht="15.75" x14ac:dyDescent="0.25">
      <c r="A262" s="1240" t="s">
        <v>303</v>
      </c>
      <c r="B262" s="1241"/>
      <c r="C262" s="1241"/>
      <c r="D262" s="1241"/>
      <c r="E262" s="1241"/>
      <c r="F262" s="1241"/>
      <c r="G262" s="1241"/>
      <c r="H262" s="1241"/>
      <c r="I262" s="1241"/>
      <c r="J262" s="1241"/>
      <c r="K262" s="1241"/>
      <c r="L262" s="1241"/>
      <c r="M262" s="1241"/>
      <c r="N262" s="1241"/>
      <c r="O262" s="1241"/>
      <c r="P262" s="1241"/>
      <c r="Q262" s="1241"/>
    </row>
    <row r="263" spans="1:17" ht="36.75" thickBot="1" x14ac:dyDescent="0.3">
      <c r="A263" s="85" t="s">
        <v>14</v>
      </c>
      <c r="B263" s="104" t="s">
        <v>165</v>
      </c>
      <c r="C263" s="221" t="s">
        <v>2</v>
      </c>
      <c r="D263" s="222" t="s">
        <v>1</v>
      </c>
      <c r="E263" s="221" t="s">
        <v>3</v>
      </c>
      <c r="F263" s="222" t="s">
        <v>1</v>
      </c>
      <c r="G263" s="221" t="s">
        <v>4</v>
      </c>
      <c r="H263" s="222" t="s">
        <v>1</v>
      </c>
      <c r="I263" s="221" t="s">
        <v>5</v>
      </c>
      <c r="J263" s="222" t="s">
        <v>1</v>
      </c>
      <c r="K263" s="223" t="s">
        <v>194</v>
      </c>
      <c r="L263" s="224" t="s">
        <v>1</v>
      </c>
      <c r="M263" s="223" t="s">
        <v>195</v>
      </c>
      <c r="N263" s="224" t="s">
        <v>1</v>
      </c>
      <c r="O263" s="251" t="s">
        <v>197</v>
      </c>
      <c r="P263" s="252" t="s">
        <v>196</v>
      </c>
      <c r="Q263" s="223" t="s">
        <v>6</v>
      </c>
    </row>
    <row r="264" spans="1:17" ht="15.75" thickTop="1" x14ac:dyDescent="0.25">
      <c r="A264" s="42" t="s">
        <v>108</v>
      </c>
      <c r="B264" s="98" t="e">
        <f>'HORA CERTA'!#REF!</f>
        <v>#REF!</v>
      </c>
      <c r="C264" s="131" t="e">
        <f>'HORA CERTA'!#REF!</f>
        <v>#REF!</v>
      </c>
      <c r="D264" s="45" t="e">
        <f t="shared" ref="D264:D276" si="217">C264/$B264</f>
        <v>#REF!</v>
      </c>
      <c r="E264" s="131" t="e">
        <f>'HORA CERTA'!#REF!</f>
        <v>#REF!</v>
      </c>
      <c r="F264" s="45" t="e">
        <f t="shared" ref="F264:F276" si="218">E264/$B264</f>
        <v>#REF!</v>
      </c>
      <c r="G264" s="131" t="e">
        <f>'HORA CERTA'!#REF!</f>
        <v>#REF!</v>
      </c>
      <c r="H264" s="45" t="e">
        <f t="shared" ref="H264:H276" si="219">G264/$B264</f>
        <v>#REF!</v>
      </c>
      <c r="I264" s="131" t="e">
        <f>'HORA CERTA'!#REF!</f>
        <v>#REF!</v>
      </c>
      <c r="J264" s="45" t="e">
        <f t="shared" ref="J264:J276" si="220">I264/$B264</f>
        <v>#REF!</v>
      </c>
      <c r="K264" s="131" t="e">
        <f>'HORA CERTA'!#REF!</f>
        <v>#REF!</v>
      </c>
      <c r="L264" s="45" t="e">
        <f t="shared" ref="L264:L276" si="221">K264/$B264</f>
        <v>#REF!</v>
      </c>
      <c r="M264" s="131" t="e">
        <f>'HORA CERTA'!#REF!</f>
        <v>#REF!</v>
      </c>
      <c r="N264" s="45" t="e">
        <f t="shared" ref="N264:N276" si="222">M264/$B264</f>
        <v>#REF!</v>
      </c>
      <c r="O264" s="262" t="e">
        <f t="shared" ref="O264:O276" si="223">SUM(I264,K264,M264)</f>
        <v>#REF!</v>
      </c>
      <c r="P264" s="133" t="e">
        <f t="shared" ref="P264:P276" si="224">O264/($B264*3)</f>
        <v>#REF!</v>
      </c>
      <c r="Q264" s="271" t="e">
        <f t="shared" ref="Q264:Q276" si="225">SUM(C264,E264,G264,I264,K264,M264)</f>
        <v>#REF!</v>
      </c>
    </row>
    <row r="265" spans="1:17" x14ac:dyDescent="0.25">
      <c r="A265" s="141" t="s">
        <v>109</v>
      </c>
      <c r="B265" s="204" t="e">
        <f>'HORA CERTA'!#REF!</f>
        <v>#REF!</v>
      </c>
      <c r="C265" s="142" t="e">
        <f>'HORA CERTA'!#REF!</f>
        <v>#REF!</v>
      </c>
      <c r="D265" s="143" t="e">
        <f t="shared" si="217"/>
        <v>#REF!</v>
      </c>
      <c r="E265" s="142" t="e">
        <f>'HORA CERTA'!#REF!</f>
        <v>#REF!</v>
      </c>
      <c r="F265" s="143" t="e">
        <f t="shared" si="218"/>
        <v>#REF!</v>
      </c>
      <c r="G265" s="142" t="e">
        <f>'HORA CERTA'!#REF!</f>
        <v>#REF!</v>
      </c>
      <c r="H265" s="143" t="e">
        <f t="shared" si="219"/>
        <v>#REF!</v>
      </c>
      <c r="I265" s="142" t="e">
        <f>'HORA CERTA'!#REF!</f>
        <v>#REF!</v>
      </c>
      <c r="J265" s="143" t="e">
        <f t="shared" si="220"/>
        <v>#REF!</v>
      </c>
      <c r="K265" s="142" t="e">
        <f>'HORA CERTA'!#REF!</f>
        <v>#REF!</v>
      </c>
      <c r="L265" s="143" t="e">
        <f t="shared" si="221"/>
        <v>#REF!</v>
      </c>
      <c r="M265" s="142" t="e">
        <f>'HORA CERTA'!#REF!</f>
        <v>#REF!</v>
      </c>
      <c r="N265" s="143" t="e">
        <f t="shared" si="222"/>
        <v>#REF!</v>
      </c>
      <c r="O265" s="264" t="e">
        <f t="shared" si="223"/>
        <v>#REF!</v>
      </c>
      <c r="P265" s="144" t="e">
        <f t="shared" si="224"/>
        <v>#REF!</v>
      </c>
      <c r="Q265" s="273" t="e">
        <f t="shared" si="225"/>
        <v>#REF!</v>
      </c>
    </row>
    <row r="266" spans="1:17" x14ac:dyDescent="0.25">
      <c r="A266" s="141" t="s">
        <v>110</v>
      </c>
      <c r="B266" s="204" t="e">
        <f>'HORA CERTA'!#REF!</f>
        <v>#REF!</v>
      </c>
      <c r="C266" s="142" t="e">
        <f>'HORA CERTA'!#REF!</f>
        <v>#REF!</v>
      </c>
      <c r="D266" s="143" t="e">
        <f t="shared" si="217"/>
        <v>#REF!</v>
      </c>
      <c r="E266" s="142" t="e">
        <f>'HORA CERTA'!#REF!</f>
        <v>#REF!</v>
      </c>
      <c r="F266" s="143" t="e">
        <f t="shared" si="218"/>
        <v>#REF!</v>
      </c>
      <c r="G266" s="142" t="e">
        <f>'HORA CERTA'!#REF!</f>
        <v>#REF!</v>
      </c>
      <c r="H266" s="143" t="e">
        <f t="shared" si="219"/>
        <v>#REF!</v>
      </c>
      <c r="I266" s="142" t="e">
        <f>'HORA CERTA'!#REF!</f>
        <v>#REF!</v>
      </c>
      <c r="J266" s="143" t="e">
        <f t="shared" si="220"/>
        <v>#REF!</v>
      </c>
      <c r="K266" s="142" t="e">
        <f>'HORA CERTA'!#REF!</f>
        <v>#REF!</v>
      </c>
      <c r="L266" s="143" t="e">
        <f t="shared" si="221"/>
        <v>#REF!</v>
      </c>
      <c r="M266" s="142" t="e">
        <f>'HORA CERTA'!#REF!</f>
        <v>#REF!</v>
      </c>
      <c r="N266" s="143" t="e">
        <f t="shared" si="222"/>
        <v>#REF!</v>
      </c>
      <c r="O266" s="264" t="e">
        <f t="shared" si="223"/>
        <v>#REF!</v>
      </c>
      <c r="P266" s="144" t="e">
        <f t="shared" si="224"/>
        <v>#REF!</v>
      </c>
      <c r="Q266" s="273" t="e">
        <f t="shared" si="225"/>
        <v>#REF!</v>
      </c>
    </row>
    <row r="267" spans="1:17" x14ac:dyDescent="0.25">
      <c r="A267" s="141" t="s">
        <v>111</v>
      </c>
      <c r="B267" s="204" t="e">
        <f>'HORA CERTA'!#REF!</f>
        <v>#REF!</v>
      </c>
      <c r="C267" s="142" t="e">
        <f>'HORA CERTA'!#REF!</f>
        <v>#REF!</v>
      </c>
      <c r="D267" s="143" t="e">
        <f t="shared" si="217"/>
        <v>#REF!</v>
      </c>
      <c r="E267" s="142" t="e">
        <f>'HORA CERTA'!#REF!</f>
        <v>#REF!</v>
      </c>
      <c r="F267" s="143" t="e">
        <f t="shared" si="218"/>
        <v>#REF!</v>
      </c>
      <c r="G267" s="142" t="e">
        <f>'HORA CERTA'!#REF!</f>
        <v>#REF!</v>
      </c>
      <c r="H267" s="143" t="e">
        <f t="shared" si="219"/>
        <v>#REF!</v>
      </c>
      <c r="I267" s="142" t="e">
        <f>'HORA CERTA'!#REF!</f>
        <v>#REF!</v>
      </c>
      <c r="J267" s="143" t="e">
        <f t="shared" si="220"/>
        <v>#REF!</v>
      </c>
      <c r="K267" s="142" t="e">
        <f>'HORA CERTA'!#REF!</f>
        <v>#REF!</v>
      </c>
      <c r="L267" s="143" t="e">
        <f t="shared" si="221"/>
        <v>#REF!</v>
      </c>
      <c r="M267" s="142" t="e">
        <f>'HORA CERTA'!#REF!</f>
        <v>#REF!</v>
      </c>
      <c r="N267" s="143" t="e">
        <f t="shared" si="222"/>
        <v>#REF!</v>
      </c>
      <c r="O267" s="264" t="e">
        <f t="shared" si="223"/>
        <v>#REF!</v>
      </c>
      <c r="P267" s="144" t="e">
        <f t="shared" si="224"/>
        <v>#REF!</v>
      </c>
      <c r="Q267" s="273" t="e">
        <f t="shared" si="225"/>
        <v>#REF!</v>
      </c>
    </row>
    <row r="268" spans="1:17" x14ac:dyDescent="0.25">
      <c r="A268" s="141" t="s">
        <v>112</v>
      </c>
      <c r="B268" s="204" t="e">
        <f>'HORA CERTA'!#REF!</f>
        <v>#REF!</v>
      </c>
      <c r="C268" s="142" t="e">
        <f>'HORA CERTA'!#REF!</f>
        <v>#REF!</v>
      </c>
      <c r="D268" s="143" t="e">
        <f t="shared" si="217"/>
        <v>#REF!</v>
      </c>
      <c r="E268" s="142" t="e">
        <f>'HORA CERTA'!#REF!</f>
        <v>#REF!</v>
      </c>
      <c r="F268" s="143" t="e">
        <f t="shared" si="218"/>
        <v>#REF!</v>
      </c>
      <c r="G268" s="142" t="e">
        <f>'HORA CERTA'!#REF!</f>
        <v>#REF!</v>
      </c>
      <c r="H268" s="143" t="e">
        <f t="shared" si="219"/>
        <v>#REF!</v>
      </c>
      <c r="I268" s="142" t="e">
        <f>'HORA CERTA'!#REF!</f>
        <v>#REF!</v>
      </c>
      <c r="J268" s="143" t="e">
        <f t="shared" si="220"/>
        <v>#REF!</v>
      </c>
      <c r="K268" s="142" t="e">
        <f>'HORA CERTA'!#REF!</f>
        <v>#REF!</v>
      </c>
      <c r="L268" s="143" t="e">
        <f t="shared" si="221"/>
        <v>#REF!</v>
      </c>
      <c r="M268" s="142" t="e">
        <f>'HORA CERTA'!#REF!</f>
        <v>#REF!</v>
      </c>
      <c r="N268" s="143" t="e">
        <f t="shared" si="222"/>
        <v>#REF!</v>
      </c>
      <c r="O268" s="264" t="e">
        <f t="shared" si="223"/>
        <v>#REF!</v>
      </c>
      <c r="P268" s="144" t="e">
        <f t="shared" si="224"/>
        <v>#REF!</v>
      </c>
      <c r="Q268" s="273" t="e">
        <f t="shared" si="225"/>
        <v>#REF!</v>
      </c>
    </row>
    <row r="269" spans="1:17" x14ac:dyDescent="0.25">
      <c r="A269" s="141" t="s">
        <v>183</v>
      </c>
      <c r="B269" s="204" t="e">
        <f>'HORA CERTA'!#REF!</f>
        <v>#REF!</v>
      </c>
      <c r="C269" s="142" t="e">
        <f>'HORA CERTA'!#REF!</f>
        <v>#REF!</v>
      </c>
      <c r="D269" s="143" t="e">
        <f t="shared" si="217"/>
        <v>#REF!</v>
      </c>
      <c r="E269" s="142" t="e">
        <f>'HORA CERTA'!#REF!</f>
        <v>#REF!</v>
      </c>
      <c r="F269" s="143" t="e">
        <f t="shared" si="218"/>
        <v>#REF!</v>
      </c>
      <c r="G269" s="142" t="e">
        <f>'HORA CERTA'!#REF!</f>
        <v>#REF!</v>
      </c>
      <c r="H269" s="143" t="e">
        <f t="shared" si="219"/>
        <v>#REF!</v>
      </c>
      <c r="I269" s="142" t="e">
        <f>'HORA CERTA'!#REF!</f>
        <v>#REF!</v>
      </c>
      <c r="J269" s="143" t="e">
        <f t="shared" si="220"/>
        <v>#REF!</v>
      </c>
      <c r="K269" s="142" t="e">
        <f>'HORA CERTA'!#REF!</f>
        <v>#REF!</v>
      </c>
      <c r="L269" s="143" t="e">
        <f t="shared" si="221"/>
        <v>#REF!</v>
      </c>
      <c r="M269" s="142" t="e">
        <f>'HORA CERTA'!#REF!</f>
        <v>#REF!</v>
      </c>
      <c r="N269" s="143" t="e">
        <f t="shared" si="222"/>
        <v>#REF!</v>
      </c>
      <c r="O269" s="264" t="e">
        <f t="shared" si="223"/>
        <v>#REF!</v>
      </c>
      <c r="P269" s="144" t="e">
        <f t="shared" si="224"/>
        <v>#REF!</v>
      </c>
      <c r="Q269" s="273" t="e">
        <f t="shared" si="225"/>
        <v>#REF!</v>
      </c>
    </row>
    <row r="270" spans="1:17" x14ac:dyDescent="0.25">
      <c r="A270" s="141" t="s">
        <v>113</v>
      </c>
      <c r="B270" s="204" t="e">
        <f>'HORA CERTA'!#REF!</f>
        <v>#REF!</v>
      </c>
      <c r="C270" s="142" t="e">
        <f>'HORA CERTA'!#REF!</f>
        <v>#REF!</v>
      </c>
      <c r="D270" s="143" t="e">
        <f t="shared" si="217"/>
        <v>#REF!</v>
      </c>
      <c r="E270" s="142" t="e">
        <f>'HORA CERTA'!#REF!</f>
        <v>#REF!</v>
      </c>
      <c r="F270" s="143" t="e">
        <f t="shared" si="218"/>
        <v>#REF!</v>
      </c>
      <c r="G270" s="142" t="e">
        <f>'HORA CERTA'!#REF!</f>
        <v>#REF!</v>
      </c>
      <c r="H270" s="143" t="e">
        <f t="shared" si="219"/>
        <v>#REF!</v>
      </c>
      <c r="I270" s="142" t="e">
        <f>'HORA CERTA'!#REF!</f>
        <v>#REF!</v>
      </c>
      <c r="J270" s="143" t="e">
        <f t="shared" si="220"/>
        <v>#REF!</v>
      </c>
      <c r="K270" s="142" t="e">
        <f>'HORA CERTA'!#REF!</f>
        <v>#REF!</v>
      </c>
      <c r="L270" s="143" t="e">
        <f t="shared" si="221"/>
        <v>#REF!</v>
      </c>
      <c r="M270" s="142" t="e">
        <f>'HORA CERTA'!#REF!</f>
        <v>#REF!</v>
      </c>
      <c r="N270" s="143" t="e">
        <f t="shared" si="222"/>
        <v>#REF!</v>
      </c>
      <c r="O270" s="264" t="e">
        <f t="shared" si="223"/>
        <v>#REF!</v>
      </c>
      <c r="P270" s="144" t="e">
        <f t="shared" si="224"/>
        <v>#REF!</v>
      </c>
      <c r="Q270" s="273" t="e">
        <f t="shared" si="225"/>
        <v>#REF!</v>
      </c>
    </row>
    <row r="271" spans="1:17" x14ac:dyDescent="0.25">
      <c r="A271" s="141" t="s">
        <v>114</v>
      </c>
      <c r="B271" s="204" t="e">
        <f>'HORA CERTA'!#REF!</f>
        <v>#REF!</v>
      </c>
      <c r="C271" s="145" t="e">
        <f>'HORA CERTA'!#REF!</f>
        <v>#REF!</v>
      </c>
      <c r="D271" s="143" t="e">
        <f t="shared" si="217"/>
        <v>#REF!</v>
      </c>
      <c r="E271" s="145" t="e">
        <f>'HORA CERTA'!#REF!</f>
        <v>#REF!</v>
      </c>
      <c r="F271" s="143" t="e">
        <f t="shared" si="218"/>
        <v>#REF!</v>
      </c>
      <c r="G271" s="145" t="e">
        <f>'HORA CERTA'!#REF!</f>
        <v>#REF!</v>
      </c>
      <c r="H271" s="143" t="e">
        <f t="shared" si="219"/>
        <v>#REF!</v>
      </c>
      <c r="I271" s="145" t="e">
        <f>'HORA CERTA'!#REF!</f>
        <v>#REF!</v>
      </c>
      <c r="J271" s="143" t="e">
        <f t="shared" si="220"/>
        <v>#REF!</v>
      </c>
      <c r="K271" s="145" t="e">
        <f>'HORA CERTA'!#REF!</f>
        <v>#REF!</v>
      </c>
      <c r="L271" s="143" t="e">
        <f t="shared" si="221"/>
        <v>#REF!</v>
      </c>
      <c r="M271" s="145" t="e">
        <f>'HORA CERTA'!#REF!</f>
        <v>#REF!</v>
      </c>
      <c r="N271" s="143" t="e">
        <f t="shared" si="222"/>
        <v>#REF!</v>
      </c>
      <c r="O271" s="146" t="e">
        <f t="shared" si="223"/>
        <v>#REF!</v>
      </c>
      <c r="P271" s="144" t="e">
        <f t="shared" si="224"/>
        <v>#REF!</v>
      </c>
      <c r="Q271" s="145" t="e">
        <f t="shared" si="225"/>
        <v>#REF!</v>
      </c>
    </row>
    <row r="272" spans="1:17" x14ac:dyDescent="0.25">
      <c r="A272" s="141" t="s">
        <v>115</v>
      </c>
      <c r="B272" s="204" t="e">
        <f>'HORA CERTA'!#REF!</f>
        <v>#REF!</v>
      </c>
      <c r="C272" s="145" t="e">
        <f>'HORA CERTA'!#REF!</f>
        <v>#REF!</v>
      </c>
      <c r="D272" s="143" t="e">
        <f t="shared" si="217"/>
        <v>#REF!</v>
      </c>
      <c r="E272" s="145" t="e">
        <f>'HORA CERTA'!#REF!</f>
        <v>#REF!</v>
      </c>
      <c r="F272" s="143" t="e">
        <f t="shared" si="218"/>
        <v>#REF!</v>
      </c>
      <c r="G272" s="145" t="e">
        <f>'HORA CERTA'!#REF!</f>
        <v>#REF!</v>
      </c>
      <c r="H272" s="143" t="e">
        <f t="shared" si="219"/>
        <v>#REF!</v>
      </c>
      <c r="I272" s="145" t="e">
        <f>'HORA CERTA'!#REF!</f>
        <v>#REF!</v>
      </c>
      <c r="J272" s="143" t="e">
        <f t="shared" si="220"/>
        <v>#REF!</v>
      </c>
      <c r="K272" s="145" t="e">
        <f>'HORA CERTA'!#REF!</f>
        <v>#REF!</v>
      </c>
      <c r="L272" s="143" t="e">
        <f t="shared" si="221"/>
        <v>#REF!</v>
      </c>
      <c r="M272" s="145" t="e">
        <f>'HORA CERTA'!#REF!</f>
        <v>#REF!</v>
      </c>
      <c r="N272" s="143" t="e">
        <f t="shared" si="222"/>
        <v>#REF!</v>
      </c>
      <c r="O272" s="146" t="e">
        <f t="shared" si="223"/>
        <v>#REF!</v>
      </c>
      <c r="P272" s="144" t="e">
        <f t="shared" si="224"/>
        <v>#REF!</v>
      </c>
      <c r="Q272" s="145" t="e">
        <f t="shared" si="225"/>
        <v>#REF!</v>
      </c>
    </row>
    <row r="273" spans="1:17" x14ac:dyDescent="0.25">
      <c r="A273" s="141" t="s">
        <v>116</v>
      </c>
      <c r="B273" s="204" t="e">
        <f>'HORA CERTA'!#REF!</f>
        <v>#REF!</v>
      </c>
      <c r="C273" s="145" t="e">
        <f>'HORA CERTA'!#REF!</f>
        <v>#REF!</v>
      </c>
      <c r="D273" s="143" t="e">
        <f t="shared" si="217"/>
        <v>#REF!</v>
      </c>
      <c r="E273" s="145" t="e">
        <f>'HORA CERTA'!#REF!</f>
        <v>#REF!</v>
      </c>
      <c r="F273" s="143" t="e">
        <f t="shared" si="218"/>
        <v>#REF!</v>
      </c>
      <c r="G273" s="145" t="e">
        <f>'HORA CERTA'!#REF!</f>
        <v>#REF!</v>
      </c>
      <c r="H273" s="143" t="e">
        <f t="shared" si="219"/>
        <v>#REF!</v>
      </c>
      <c r="I273" s="145" t="e">
        <f>'HORA CERTA'!#REF!</f>
        <v>#REF!</v>
      </c>
      <c r="J273" s="143" t="e">
        <f t="shared" si="220"/>
        <v>#REF!</v>
      </c>
      <c r="K273" s="145" t="e">
        <f>'HORA CERTA'!#REF!</f>
        <v>#REF!</v>
      </c>
      <c r="L273" s="143" t="e">
        <f t="shared" si="221"/>
        <v>#REF!</v>
      </c>
      <c r="M273" s="145" t="e">
        <f>'HORA CERTA'!#REF!</f>
        <v>#REF!</v>
      </c>
      <c r="N273" s="143" t="e">
        <f t="shared" si="222"/>
        <v>#REF!</v>
      </c>
      <c r="O273" s="146" t="e">
        <f t="shared" si="223"/>
        <v>#REF!</v>
      </c>
      <c r="P273" s="144" t="e">
        <f t="shared" si="224"/>
        <v>#REF!</v>
      </c>
      <c r="Q273" s="145" t="e">
        <f t="shared" si="225"/>
        <v>#REF!</v>
      </c>
    </row>
    <row r="274" spans="1:17" x14ac:dyDescent="0.25">
      <c r="A274" s="141" t="s">
        <v>117</v>
      </c>
      <c r="B274" s="204" t="e">
        <f>'HORA CERTA'!#REF!</f>
        <v>#REF!</v>
      </c>
      <c r="C274" s="145" t="e">
        <f>'HORA CERTA'!#REF!</f>
        <v>#REF!</v>
      </c>
      <c r="D274" s="143" t="e">
        <f t="shared" si="217"/>
        <v>#REF!</v>
      </c>
      <c r="E274" s="145" t="e">
        <f>'HORA CERTA'!#REF!</f>
        <v>#REF!</v>
      </c>
      <c r="F274" s="143" t="e">
        <f t="shared" si="218"/>
        <v>#REF!</v>
      </c>
      <c r="G274" s="145" t="e">
        <f>'HORA CERTA'!#REF!</f>
        <v>#REF!</v>
      </c>
      <c r="H274" s="143" t="e">
        <f t="shared" si="219"/>
        <v>#REF!</v>
      </c>
      <c r="I274" s="145" t="e">
        <f>'HORA CERTA'!#REF!</f>
        <v>#REF!</v>
      </c>
      <c r="J274" s="143" t="e">
        <f t="shared" si="220"/>
        <v>#REF!</v>
      </c>
      <c r="K274" s="145" t="e">
        <f>'HORA CERTA'!#REF!</f>
        <v>#REF!</v>
      </c>
      <c r="L274" s="143" t="e">
        <f t="shared" si="221"/>
        <v>#REF!</v>
      </c>
      <c r="M274" s="145" t="e">
        <f>'HORA CERTA'!#REF!</f>
        <v>#REF!</v>
      </c>
      <c r="N274" s="143" t="e">
        <f t="shared" si="222"/>
        <v>#REF!</v>
      </c>
      <c r="O274" s="146" t="e">
        <f t="shared" si="223"/>
        <v>#REF!</v>
      </c>
      <c r="P274" s="144" t="e">
        <f t="shared" si="224"/>
        <v>#REF!</v>
      </c>
      <c r="Q274" s="145" t="e">
        <f t="shared" si="225"/>
        <v>#REF!</v>
      </c>
    </row>
    <row r="275" spans="1:17" ht="15.75" thickBot="1" x14ac:dyDescent="0.3">
      <c r="A275" s="147" t="s">
        <v>118</v>
      </c>
      <c r="B275" s="99" t="e">
        <f>'HORA CERTA'!#REF!</f>
        <v>#REF!</v>
      </c>
      <c r="C275" s="148" t="e">
        <f>'HORA CERTA'!#REF!</f>
        <v>#REF!</v>
      </c>
      <c r="D275" s="139" t="e">
        <f t="shared" si="217"/>
        <v>#REF!</v>
      </c>
      <c r="E275" s="148" t="e">
        <f>'HORA CERTA'!#REF!</f>
        <v>#REF!</v>
      </c>
      <c r="F275" s="139" t="e">
        <f t="shared" si="218"/>
        <v>#REF!</v>
      </c>
      <c r="G275" s="148" t="e">
        <f>'HORA CERTA'!#REF!</f>
        <v>#REF!</v>
      </c>
      <c r="H275" s="139" t="e">
        <f t="shared" si="219"/>
        <v>#REF!</v>
      </c>
      <c r="I275" s="148" t="e">
        <f>'HORA CERTA'!#REF!</f>
        <v>#REF!</v>
      </c>
      <c r="J275" s="139" t="e">
        <f t="shared" si="220"/>
        <v>#REF!</v>
      </c>
      <c r="K275" s="148" t="e">
        <f>'HORA CERTA'!#REF!</f>
        <v>#REF!</v>
      </c>
      <c r="L275" s="139" t="e">
        <f t="shared" si="221"/>
        <v>#REF!</v>
      </c>
      <c r="M275" s="148" t="e">
        <f>'HORA CERTA'!#REF!</f>
        <v>#REF!</v>
      </c>
      <c r="N275" s="139" t="e">
        <f t="shared" si="222"/>
        <v>#REF!</v>
      </c>
      <c r="O275" s="149" t="e">
        <f t="shared" si="223"/>
        <v>#REF!</v>
      </c>
      <c r="P275" s="140" t="e">
        <f t="shared" si="224"/>
        <v>#REF!</v>
      </c>
      <c r="Q275" s="148" t="e">
        <f t="shared" si="225"/>
        <v>#REF!</v>
      </c>
    </row>
    <row r="276" spans="1:17" ht="15.75" thickBot="1" x14ac:dyDescent="0.3">
      <c r="A276" s="38" t="s">
        <v>7</v>
      </c>
      <c r="B276" s="39" t="e">
        <f>SUM(B264:B275)</f>
        <v>#REF!</v>
      </c>
      <c r="C276" s="40" t="e">
        <f>SUM(C264:C275)</f>
        <v>#REF!</v>
      </c>
      <c r="D276" s="41" t="e">
        <f t="shared" si="217"/>
        <v>#REF!</v>
      </c>
      <c r="E276" s="40" t="e">
        <f>SUM(E264:E275)</f>
        <v>#REF!</v>
      </c>
      <c r="F276" s="41" t="e">
        <f t="shared" si="218"/>
        <v>#REF!</v>
      </c>
      <c r="G276" s="40" t="e">
        <f>SUM(G264:G275)</f>
        <v>#REF!</v>
      </c>
      <c r="H276" s="41" t="e">
        <f t="shared" si="219"/>
        <v>#REF!</v>
      </c>
      <c r="I276" s="40" t="e">
        <f>SUM(I264:I275)</f>
        <v>#REF!</v>
      </c>
      <c r="J276" s="41" t="e">
        <f t="shared" si="220"/>
        <v>#REF!</v>
      </c>
      <c r="K276" s="40" t="e">
        <f t="shared" ref="K276" si="226">SUM(K264:K275)</f>
        <v>#REF!</v>
      </c>
      <c r="L276" s="41" t="e">
        <f t="shared" si="221"/>
        <v>#REF!</v>
      </c>
      <c r="M276" s="40" t="e">
        <f t="shared" ref="M276" si="227">SUM(M264:M275)</f>
        <v>#REF!</v>
      </c>
      <c r="N276" s="41" t="e">
        <f t="shared" si="222"/>
        <v>#REF!</v>
      </c>
      <c r="O276" s="150" t="e">
        <f t="shared" si="223"/>
        <v>#REF!</v>
      </c>
      <c r="P276" s="151" t="e">
        <f t="shared" si="224"/>
        <v>#REF!</v>
      </c>
      <c r="Q276" s="40" t="e">
        <f t="shared" si="225"/>
        <v>#REF!</v>
      </c>
    </row>
    <row r="278" spans="1:17" ht="15.75" x14ac:dyDescent="0.25">
      <c r="A278" s="1240" t="s">
        <v>263</v>
      </c>
      <c r="B278" s="1241"/>
      <c r="C278" s="1241"/>
      <c r="D278" s="1241"/>
      <c r="E278" s="1241"/>
      <c r="F278" s="1241"/>
      <c r="G278" s="1241"/>
      <c r="H278" s="1241"/>
      <c r="I278" s="1241"/>
      <c r="J278" s="1241"/>
      <c r="K278" s="1241"/>
      <c r="L278" s="1241"/>
      <c r="M278" s="1241"/>
      <c r="N278" s="1241"/>
      <c r="O278" s="1241"/>
      <c r="P278" s="1241"/>
      <c r="Q278" s="1241"/>
    </row>
    <row r="279" spans="1:17" ht="36.75" thickBot="1" x14ac:dyDescent="0.3">
      <c r="A279" s="85" t="s">
        <v>14</v>
      </c>
      <c r="B279" s="104" t="s">
        <v>165</v>
      </c>
      <c r="C279" s="221" t="s">
        <v>2</v>
      </c>
      <c r="D279" s="222" t="s">
        <v>1</v>
      </c>
      <c r="E279" s="221" t="s">
        <v>3</v>
      </c>
      <c r="F279" s="222" t="s">
        <v>1</v>
      </c>
      <c r="G279" s="221" t="s">
        <v>4</v>
      </c>
      <c r="H279" s="222" t="s">
        <v>1</v>
      </c>
      <c r="I279" s="221" t="s">
        <v>5</v>
      </c>
      <c r="J279" s="222" t="s">
        <v>1</v>
      </c>
      <c r="K279" s="223" t="s">
        <v>194</v>
      </c>
      <c r="L279" s="224" t="s">
        <v>1</v>
      </c>
      <c r="M279" s="223" t="s">
        <v>195</v>
      </c>
      <c r="N279" s="224" t="s">
        <v>1</v>
      </c>
      <c r="O279" s="251" t="s">
        <v>197</v>
      </c>
      <c r="P279" s="252" t="s">
        <v>196</v>
      </c>
      <c r="Q279" s="223" t="s">
        <v>6</v>
      </c>
    </row>
    <row r="280" spans="1:17" ht="15.75" thickTop="1" x14ac:dyDescent="0.25">
      <c r="A280" s="9" t="s">
        <v>179</v>
      </c>
      <c r="B280" s="10">
        <f>'PSM V MARIA BAIXA'!B9</f>
        <v>40</v>
      </c>
      <c r="C280" s="105">
        <f>'PSM V MARIA BAIXA'!C9</f>
        <v>0</v>
      </c>
      <c r="D280" s="19">
        <f t="shared" ref="D280:D285" si="228">C280/$B280</f>
        <v>0</v>
      </c>
      <c r="E280" s="105">
        <f>'PSM V MARIA BAIXA'!D9</f>
        <v>0</v>
      </c>
      <c r="F280" s="19">
        <f>E280/$B280</f>
        <v>0</v>
      </c>
      <c r="G280" s="105">
        <f>'PSM V MARIA BAIXA'!E9</f>
        <v>0</v>
      </c>
      <c r="H280" s="19">
        <f t="shared" ref="H280:H285" si="229">G280/$B280</f>
        <v>0</v>
      </c>
      <c r="I280" s="105">
        <f>'PSM V MARIA BAIXA'!F9</f>
        <v>0</v>
      </c>
      <c r="J280" s="19">
        <f t="shared" ref="J280:J285" si="230">I280/$B280</f>
        <v>0</v>
      </c>
      <c r="K280" s="105">
        <f>'PSM V MARIA BAIXA'!G9</f>
        <v>0</v>
      </c>
      <c r="L280" s="19">
        <f t="shared" ref="L280:L285" si="231">K280/$B280</f>
        <v>0</v>
      </c>
      <c r="M280" s="105">
        <f>'PSM V MARIA BAIXA'!H9</f>
        <v>0</v>
      </c>
      <c r="N280" s="19">
        <f t="shared" ref="N280:N285" si="232">M280/$B280</f>
        <v>0</v>
      </c>
      <c r="O280" s="241">
        <f t="shared" ref="O280:O285" si="233">SUM(I280,K280,M280)</f>
        <v>0</v>
      </c>
      <c r="P280" s="116">
        <f t="shared" ref="P280:P285" si="234">O280/($B280*3)</f>
        <v>0</v>
      </c>
      <c r="Q280" s="244">
        <f t="shared" ref="Q280:Q285" si="235">SUM(C280,E280,G280,I280,K280,M280)</f>
        <v>0</v>
      </c>
    </row>
    <row r="281" spans="1:17" x14ac:dyDescent="0.25">
      <c r="A281" s="9" t="s">
        <v>176</v>
      </c>
      <c r="B281" s="83">
        <f>'PSM V MARIA BAIXA'!B10</f>
        <v>1</v>
      </c>
      <c r="C281" s="106">
        <f>'PSM V MARIA BAIXA'!C10</f>
        <v>0</v>
      </c>
      <c r="D281" s="117">
        <f t="shared" si="228"/>
        <v>0</v>
      </c>
      <c r="E281" s="106">
        <f>'PSM V MARIA BAIXA'!D10</f>
        <v>0</v>
      </c>
      <c r="F281" s="117">
        <f>E281/$B281</f>
        <v>0</v>
      </c>
      <c r="G281" s="106">
        <f>'PSM V MARIA BAIXA'!E10</f>
        <v>0</v>
      </c>
      <c r="H281" s="117">
        <f t="shared" si="229"/>
        <v>0</v>
      </c>
      <c r="I281" s="106">
        <f>'PSM V MARIA BAIXA'!F10</f>
        <v>0</v>
      </c>
      <c r="J281" s="117">
        <f t="shared" si="230"/>
        <v>0</v>
      </c>
      <c r="K281" s="106">
        <f>'PSM V MARIA BAIXA'!G10</f>
        <v>0</v>
      </c>
      <c r="L281" s="117">
        <f t="shared" si="231"/>
        <v>0</v>
      </c>
      <c r="M281" s="106">
        <f>'PSM V MARIA BAIXA'!H10</f>
        <v>0</v>
      </c>
      <c r="N281" s="117">
        <f t="shared" si="232"/>
        <v>0</v>
      </c>
      <c r="O281" s="253">
        <f t="shared" si="233"/>
        <v>0</v>
      </c>
      <c r="P281" s="118">
        <f t="shared" si="234"/>
        <v>0</v>
      </c>
      <c r="Q281" s="243">
        <f t="shared" si="235"/>
        <v>0</v>
      </c>
    </row>
    <row r="282" spans="1:17" x14ac:dyDescent="0.25">
      <c r="A282" s="152" t="s">
        <v>180</v>
      </c>
      <c r="B282" s="89">
        <f>'PSM V MARIA BAIXA'!B11</f>
        <v>14</v>
      </c>
      <c r="C282" s="106">
        <f>'PSM V MARIA BAIXA'!C11</f>
        <v>0</v>
      </c>
      <c r="D282" s="117">
        <f t="shared" si="228"/>
        <v>0</v>
      </c>
      <c r="E282" s="106">
        <f>'PSM V MARIA BAIXA'!D11</f>
        <v>0</v>
      </c>
      <c r="F282" s="117">
        <f>E282/$B282</f>
        <v>0</v>
      </c>
      <c r="G282" s="106">
        <f>'PSM V MARIA BAIXA'!E11</f>
        <v>0</v>
      </c>
      <c r="H282" s="117">
        <f t="shared" si="229"/>
        <v>0</v>
      </c>
      <c r="I282" s="106">
        <f>'PSM V MARIA BAIXA'!F11</f>
        <v>0</v>
      </c>
      <c r="J282" s="117">
        <f t="shared" si="230"/>
        <v>0</v>
      </c>
      <c r="K282" s="106">
        <f>'PSM V MARIA BAIXA'!G11</f>
        <v>0</v>
      </c>
      <c r="L282" s="117">
        <f t="shared" si="231"/>
        <v>0</v>
      </c>
      <c r="M282" s="106">
        <f>'PSM V MARIA BAIXA'!H11</f>
        <v>0</v>
      </c>
      <c r="N282" s="117">
        <f t="shared" si="232"/>
        <v>0</v>
      </c>
      <c r="O282" s="253">
        <f t="shared" si="233"/>
        <v>0</v>
      </c>
      <c r="P282" s="118">
        <f t="shared" si="234"/>
        <v>0</v>
      </c>
      <c r="Q282" s="243">
        <f t="shared" si="235"/>
        <v>0</v>
      </c>
    </row>
    <row r="283" spans="1:17" x14ac:dyDescent="0.25">
      <c r="A283" s="88" t="s">
        <v>181</v>
      </c>
      <c r="B283" s="83">
        <f>'PSM V MARIA BAIXA'!B12</f>
        <v>28</v>
      </c>
      <c r="C283" s="106">
        <f>'PSM V MARIA BAIXA'!C12</f>
        <v>0</v>
      </c>
      <c r="D283" s="117">
        <f>C283/$B283</f>
        <v>0</v>
      </c>
      <c r="E283" s="106">
        <f>'PSM V MARIA BAIXA'!D12</f>
        <v>0</v>
      </c>
      <c r="F283" s="117">
        <f>E283/$B283</f>
        <v>0</v>
      </c>
      <c r="G283" s="106">
        <f>'PSM V MARIA BAIXA'!E12</f>
        <v>0</v>
      </c>
      <c r="H283" s="117">
        <f t="shared" si="229"/>
        <v>0</v>
      </c>
      <c r="I283" s="106">
        <f>'PSM V MARIA BAIXA'!F12</f>
        <v>0</v>
      </c>
      <c r="J283" s="117">
        <f t="shared" si="230"/>
        <v>0</v>
      </c>
      <c r="K283" s="106">
        <f>'PSM V MARIA BAIXA'!G12</f>
        <v>0</v>
      </c>
      <c r="L283" s="117">
        <f t="shared" si="231"/>
        <v>0</v>
      </c>
      <c r="M283" s="106">
        <f>'PSM V MARIA BAIXA'!H12</f>
        <v>0</v>
      </c>
      <c r="N283" s="117">
        <f t="shared" si="232"/>
        <v>0</v>
      </c>
      <c r="O283" s="253">
        <f t="shared" si="233"/>
        <v>0</v>
      </c>
      <c r="P283" s="118">
        <f t="shared" si="234"/>
        <v>0</v>
      </c>
      <c r="Q283" s="243">
        <f t="shared" si="235"/>
        <v>0</v>
      </c>
    </row>
    <row r="284" spans="1:17" ht="15.75" thickBot="1" x14ac:dyDescent="0.3">
      <c r="A284" s="110" t="s">
        <v>182</v>
      </c>
      <c r="B284" s="92">
        <f>'PSM V MARIA BAIXA'!B13</f>
        <v>1</v>
      </c>
      <c r="C284" s="111">
        <f>'PSM V MARIA BAIXA'!C13</f>
        <v>0</v>
      </c>
      <c r="D284" s="121">
        <f>C284/$B284</f>
        <v>0</v>
      </c>
      <c r="E284" s="111">
        <f>'PSM V MARIA BAIXA'!D13</f>
        <v>0</v>
      </c>
      <c r="F284" s="121">
        <f>E284/$B284</f>
        <v>0</v>
      </c>
      <c r="G284" s="111">
        <f>'PSM V MARIA BAIXA'!E13</f>
        <v>0</v>
      </c>
      <c r="H284" s="121">
        <f t="shared" si="229"/>
        <v>0</v>
      </c>
      <c r="I284" s="111">
        <f>'PSM V MARIA BAIXA'!F13</f>
        <v>0</v>
      </c>
      <c r="J284" s="121">
        <f t="shared" si="230"/>
        <v>0</v>
      </c>
      <c r="K284" s="111">
        <f>'PSM V MARIA BAIXA'!G13</f>
        <v>0</v>
      </c>
      <c r="L284" s="121">
        <f t="shared" si="231"/>
        <v>0</v>
      </c>
      <c r="M284" s="111">
        <f>'PSM V MARIA BAIXA'!H13</f>
        <v>0</v>
      </c>
      <c r="N284" s="121">
        <f t="shared" si="232"/>
        <v>0</v>
      </c>
      <c r="O284" s="254">
        <f t="shared" si="233"/>
        <v>0</v>
      </c>
      <c r="P284" s="122">
        <f t="shared" si="234"/>
        <v>0</v>
      </c>
      <c r="Q284" s="245">
        <f t="shared" si="235"/>
        <v>0</v>
      </c>
    </row>
    <row r="285" spans="1:17" ht="15.75" thickBot="1" x14ac:dyDescent="0.3">
      <c r="A285" s="6" t="s">
        <v>7</v>
      </c>
      <c r="B285" s="7">
        <f>SUM(B280:B284)</f>
        <v>84</v>
      </c>
      <c r="C285" s="8">
        <f>SUM(C280:C284)</f>
        <v>0</v>
      </c>
      <c r="D285" s="22">
        <f t="shared" si="228"/>
        <v>0</v>
      </c>
      <c r="E285" s="8">
        <f>SUM(E280:E284)</f>
        <v>0</v>
      </c>
      <c r="F285" s="22">
        <f t="shared" ref="F285" si="236">E285/$B285</f>
        <v>0</v>
      </c>
      <c r="G285" s="8">
        <f>SUM(G280:G284)</f>
        <v>0</v>
      </c>
      <c r="H285" s="22">
        <f t="shared" si="229"/>
        <v>0</v>
      </c>
      <c r="I285" s="8">
        <f>SUM(I280:I284)</f>
        <v>0</v>
      </c>
      <c r="J285" s="22">
        <f t="shared" si="230"/>
        <v>0</v>
      </c>
      <c r="K285" s="8">
        <f t="shared" ref="K285" si="237">SUM(K280:K284)</f>
        <v>0</v>
      </c>
      <c r="L285" s="22">
        <f t="shared" si="231"/>
        <v>0</v>
      </c>
      <c r="M285" s="8">
        <f t="shared" ref="M285" si="238">SUM(M280:M284)</f>
        <v>0</v>
      </c>
      <c r="N285" s="22">
        <f t="shared" si="232"/>
        <v>0</v>
      </c>
      <c r="O285" s="80">
        <f t="shared" si="233"/>
        <v>0</v>
      </c>
      <c r="P285" s="81">
        <f t="shared" si="234"/>
        <v>0</v>
      </c>
      <c r="Q285" s="8">
        <f t="shared" si="235"/>
        <v>0</v>
      </c>
    </row>
    <row r="287" spans="1:17" ht="15.75" x14ac:dyDescent="0.25">
      <c r="A287" s="1240" t="s">
        <v>305</v>
      </c>
      <c r="B287" s="1241"/>
      <c r="C287" s="1241"/>
      <c r="D287" s="1241"/>
      <c r="E287" s="1241"/>
      <c r="F287" s="1241"/>
      <c r="G287" s="1241"/>
      <c r="H287" s="1241"/>
      <c r="I287" s="1241"/>
      <c r="J287" s="1241"/>
      <c r="K287" s="1241"/>
      <c r="L287" s="1241"/>
      <c r="M287" s="1241"/>
      <c r="N287" s="1241"/>
      <c r="O287" s="1241"/>
      <c r="P287" s="1241"/>
      <c r="Q287" s="1241"/>
    </row>
    <row r="288" spans="1:17" ht="36.75" thickBot="1" x14ac:dyDescent="0.3">
      <c r="A288" s="85" t="s">
        <v>14</v>
      </c>
      <c r="B288" s="153" t="s">
        <v>15</v>
      </c>
      <c r="C288" s="221" t="s">
        <v>2</v>
      </c>
      <c r="D288" s="222" t="s">
        <v>1</v>
      </c>
      <c r="E288" s="221" t="s">
        <v>3</v>
      </c>
      <c r="F288" s="222" t="s">
        <v>1</v>
      </c>
      <c r="G288" s="221" t="s">
        <v>4</v>
      </c>
      <c r="H288" s="222" t="s">
        <v>1</v>
      </c>
      <c r="I288" s="221" t="s">
        <v>5</v>
      </c>
      <c r="J288" s="222" t="s">
        <v>1</v>
      </c>
      <c r="K288" s="223" t="s">
        <v>194</v>
      </c>
      <c r="L288" s="224" t="s">
        <v>1</v>
      </c>
      <c r="M288" s="223" t="s">
        <v>195</v>
      </c>
      <c r="N288" s="224" t="s">
        <v>1</v>
      </c>
      <c r="O288" s="251" t="s">
        <v>197</v>
      </c>
      <c r="P288" s="252" t="s">
        <v>196</v>
      </c>
      <c r="Q288" s="223" t="s">
        <v>6</v>
      </c>
    </row>
    <row r="289" spans="1:17" ht="15.75" thickTop="1" x14ac:dyDescent="0.25">
      <c r="A289" s="9" t="s">
        <v>186</v>
      </c>
      <c r="B289" s="10">
        <f>'AMA JD BRASIL'!B15</f>
        <v>20</v>
      </c>
      <c r="C289" s="105">
        <f>'AMA JD BRASIL'!C15</f>
        <v>17</v>
      </c>
      <c r="D289" s="19">
        <f t="shared" ref="D289:D291" si="239">C289/$B289</f>
        <v>0.85</v>
      </c>
      <c r="E289" s="105">
        <f>'AMA JD BRASIL'!E15</f>
        <v>0</v>
      </c>
      <c r="F289" s="19">
        <f t="shared" ref="F289:F291" si="240">E289/$B289</f>
        <v>0</v>
      </c>
      <c r="G289" s="105">
        <f>'AMA JD BRASIL'!G15</f>
        <v>0</v>
      </c>
      <c r="H289" s="19">
        <f t="shared" ref="H289:H291" si="241">G289/$B289</f>
        <v>0</v>
      </c>
      <c r="I289" s="105">
        <f>'AMA JD BRASIL'!K15</f>
        <v>0</v>
      </c>
      <c r="J289" s="19">
        <f t="shared" ref="J289:J291" si="242">I289/$B289</f>
        <v>0</v>
      </c>
      <c r="K289" s="105">
        <f>'AMA JD BRASIL'!M15</f>
        <v>0</v>
      </c>
      <c r="L289" s="19">
        <f t="shared" ref="L289:L291" si="243">K289/$B289</f>
        <v>0</v>
      </c>
      <c r="M289" s="105">
        <f>'AMA JD BRASIL'!O15</f>
        <v>0</v>
      </c>
      <c r="N289" s="19">
        <f t="shared" ref="N289:N291" si="244">M289/$B289</f>
        <v>0</v>
      </c>
      <c r="O289" s="241">
        <f>SUM(I289,K289,M289)</f>
        <v>0</v>
      </c>
      <c r="P289" s="116">
        <f>O289/($B289*3)</f>
        <v>0</v>
      </c>
      <c r="Q289" s="244">
        <f>SUM(C289,E289,G289,I289,K289,M289)</f>
        <v>17</v>
      </c>
    </row>
    <row r="290" spans="1:17" ht="15.75" thickBot="1" x14ac:dyDescent="0.3">
      <c r="A290" s="110" t="s">
        <v>181</v>
      </c>
      <c r="B290" s="92">
        <f>'AMA JD BRASIL'!B16</f>
        <v>12</v>
      </c>
      <c r="C290" s="111">
        <f>'AMA JD BRASIL'!C16</f>
        <v>4</v>
      </c>
      <c r="D290" s="121">
        <f t="shared" si="239"/>
        <v>0.33333333333333331</v>
      </c>
      <c r="E290" s="111">
        <f>'AMA JD BRASIL'!E16</f>
        <v>0</v>
      </c>
      <c r="F290" s="121">
        <f t="shared" si="240"/>
        <v>0</v>
      </c>
      <c r="G290" s="111">
        <f>'AMA JD BRASIL'!G16</f>
        <v>0</v>
      </c>
      <c r="H290" s="121">
        <f t="shared" si="241"/>
        <v>0</v>
      </c>
      <c r="I290" s="111">
        <f>'AMA JD BRASIL'!K16</f>
        <v>0</v>
      </c>
      <c r="J290" s="121">
        <f t="shared" si="242"/>
        <v>0</v>
      </c>
      <c r="K290" s="111">
        <f>'AMA JD BRASIL'!M16</f>
        <v>0</v>
      </c>
      <c r="L290" s="121">
        <f t="shared" si="243"/>
        <v>0</v>
      </c>
      <c r="M290" s="111">
        <f>'AMA JD BRASIL'!O16</f>
        <v>0</v>
      </c>
      <c r="N290" s="121">
        <f t="shared" si="244"/>
        <v>0</v>
      </c>
      <c r="O290" s="254">
        <f>SUM(I290,K290,M290)</f>
        <v>0</v>
      </c>
      <c r="P290" s="122">
        <f>O290/($B290*3)</f>
        <v>0</v>
      </c>
      <c r="Q290" s="245">
        <f>SUM(C290,E290,G290,I290,K290,M290)</f>
        <v>4</v>
      </c>
    </row>
    <row r="291" spans="1:17" ht="15.75" thickBot="1" x14ac:dyDescent="0.3">
      <c r="A291" s="6" t="s">
        <v>7</v>
      </c>
      <c r="B291" s="7">
        <f>SUM(B289:B290)</f>
        <v>32</v>
      </c>
      <c r="C291" s="8">
        <f>SUM(C289:C290)</f>
        <v>21</v>
      </c>
      <c r="D291" s="22">
        <f t="shared" si="239"/>
        <v>0.65625</v>
      </c>
      <c r="E291" s="8">
        <f>SUM(E289:E290)</f>
        <v>0</v>
      </c>
      <c r="F291" s="22">
        <f t="shared" si="240"/>
        <v>0</v>
      </c>
      <c r="G291" s="8">
        <f>SUM(G289:G290)</f>
        <v>0</v>
      </c>
      <c r="H291" s="22">
        <f t="shared" si="241"/>
        <v>0</v>
      </c>
      <c r="I291" s="8">
        <f>SUM(I289:I290)</f>
        <v>0</v>
      </c>
      <c r="J291" s="22">
        <f t="shared" si="242"/>
        <v>0</v>
      </c>
      <c r="K291" s="8">
        <f t="shared" ref="K291" si="245">SUM(K289:K290)</f>
        <v>0</v>
      </c>
      <c r="L291" s="22">
        <f t="shared" si="243"/>
        <v>0</v>
      </c>
      <c r="M291" s="8">
        <f t="shared" ref="M291" si="246">SUM(M289:M290)</f>
        <v>0</v>
      </c>
      <c r="N291" s="22">
        <f t="shared" si="244"/>
        <v>0</v>
      </c>
      <c r="O291" s="80">
        <f>SUM(I291,K291,M291)</f>
        <v>0</v>
      </c>
      <c r="P291" s="81">
        <f>O291/($B291*3)</f>
        <v>0</v>
      </c>
      <c r="Q291" s="8">
        <f>SUM(C291,E291,G291,I291,K291,M291)</f>
        <v>21</v>
      </c>
    </row>
    <row r="293" spans="1:17" ht="15.75" x14ac:dyDescent="0.25">
      <c r="A293" s="1240" t="s">
        <v>306</v>
      </c>
      <c r="B293" s="1241"/>
      <c r="C293" s="1241"/>
      <c r="D293" s="1241"/>
      <c r="E293" s="1241"/>
      <c r="F293" s="1241"/>
      <c r="G293" s="1241"/>
      <c r="H293" s="1241"/>
      <c r="I293" s="1241"/>
      <c r="J293" s="1241"/>
      <c r="K293" s="1241"/>
      <c r="L293" s="1241"/>
      <c r="M293" s="1241"/>
      <c r="N293" s="1241"/>
      <c r="O293" s="1241"/>
      <c r="P293" s="1241"/>
      <c r="Q293" s="1241"/>
    </row>
    <row r="294" spans="1:17" ht="36.75" thickBot="1" x14ac:dyDescent="0.3">
      <c r="A294" s="85" t="s">
        <v>14</v>
      </c>
      <c r="B294" s="153" t="s">
        <v>15</v>
      </c>
      <c r="C294" s="221" t="s">
        <v>2</v>
      </c>
      <c r="D294" s="222" t="s">
        <v>1</v>
      </c>
      <c r="E294" s="221" t="s">
        <v>3</v>
      </c>
      <c r="F294" s="222" t="s">
        <v>1</v>
      </c>
      <c r="G294" s="221" t="s">
        <v>4</v>
      </c>
      <c r="H294" s="222" t="s">
        <v>1</v>
      </c>
      <c r="I294" s="221" t="s">
        <v>5</v>
      </c>
      <c r="J294" s="222" t="s">
        <v>1</v>
      </c>
      <c r="K294" s="223" t="s">
        <v>194</v>
      </c>
      <c r="L294" s="224" t="s">
        <v>1</v>
      </c>
      <c r="M294" s="223" t="s">
        <v>195</v>
      </c>
      <c r="N294" s="224" t="s">
        <v>1</v>
      </c>
      <c r="O294" s="251" t="s">
        <v>197</v>
      </c>
      <c r="P294" s="252" t="s">
        <v>196</v>
      </c>
      <c r="Q294" s="223" t="s">
        <v>6</v>
      </c>
    </row>
    <row r="295" spans="1:17" ht="15.75" thickTop="1" x14ac:dyDescent="0.25">
      <c r="A295" s="9" t="s">
        <v>186</v>
      </c>
      <c r="B295" s="10">
        <f>'AMA VL QUILHERME'!B7</f>
        <v>18</v>
      </c>
      <c r="C295" s="105">
        <f>'AMA VL QUILHERME'!C7</f>
        <v>13</v>
      </c>
      <c r="D295" s="19">
        <f t="shared" ref="D295:D297" si="247">C295/$B295</f>
        <v>0.72222222222222221</v>
      </c>
      <c r="E295" s="105">
        <f>'AMA VL QUILHERME'!E7</f>
        <v>0</v>
      </c>
      <c r="F295" s="19">
        <f t="shared" ref="F295:F297" si="248">E295/$B295</f>
        <v>0</v>
      </c>
      <c r="G295" s="105">
        <f>'AMA VL QUILHERME'!G7</f>
        <v>0</v>
      </c>
      <c r="H295" s="19">
        <f t="shared" ref="H295:H297" si="249">G295/$B295</f>
        <v>0</v>
      </c>
      <c r="I295" s="105">
        <f>'AMA VL QUILHERME'!K7</f>
        <v>0</v>
      </c>
      <c r="J295" s="19">
        <f t="shared" ref="J295:J297" si="250">I295/$B295</f>
        <v>0</v>
      </c>
      <c r="K295" s="105">
        <f>'AMA VL QUILHERME'!M7</f>
        <v>0</v>
      </c>
      <c r="L295" s="19">
        <f t="shared" ref="L295:L297" si="251">K295/$B295</f>
        <v>0</v>
      </c>
      <c r="M295" s="105">
        <f>'AMA VL QUILHERME'!O7</f>
        <v>0</v>
      </c>
      <c r="N295" s="19">
        <f t="shared" ref="N295:N297" si="252">M295/$B295</f>
        <v>0</v>
      </c>
      <c r="O295" s="241">
        <f>SUM(I295,K295,M295)</f>
        <v>0</v>
      </c>
      <c r="P295" s="116">
        <f>O295/($B295*3)</f>
        <v>0</v>
      </c>
      <c r="Q295" s="244">
        <f>SUM(C295,E295,G295,I295,K295,M295)</f>
        <v>13</v>
      </c>
    </row>
    <row r="296" spans="1:17" ht="15.75" thickBot="1" x14ac:dyDescent="0.3">
      <c r="A296" s="110" t="s">
        <v>181</v>
      </c>
      <c r="B296" s="92">
        <f>'AMA VL QUILHERME'!B8</f>
        <v>12</v>
      </c>
      <c r="C296" s="111">
        <f>'AMA VL QUILHERME'!C8</f>
        <v>6</v>
      </c>
      <c r="D296" s="121">
        <f t="shared" si="247"/>
        <v>0.5</v>
      </c>
      <c r="E296" s="111">
        <f>'AMA VL QUILHERME'!E8</f>
        <v>0</v>
      </c>
      <c r="F296" s="121">
        <f t="shared" si="248"/>
        <v>0</v>
      </c>
      <c r="G296" s="111">
        <f>'AMA VL QUILHERME'!G8</f>
        <v>0</v>
      </c>
      <c r="H296" s="121">
        <f t="shared" si="249"/>
        <v>0</v>
      </c>
      <c r="I296" s="111">
        <f>'AMA VL QUILHERME'!K8</f>
        <v>0</v>
      </c>
      <c r="J296" s="121">
        <f t="shared" si="250"/>
        <v>0</v>
      </c>
      <c r="K296" s="111">
        <f>'AMA VL QUILHERME'!M8</f>
        <v>0</v>
      </c>
      <c r="L296" s="121">
        <f t="shared" si="251"/>
        <v>0</v>
      </c>
      <c r="M296" s="111">
        <f>'AMA VL QUILHERME'!O8</f>
        <v>0</v>
      </c>
      <c r="N296" s="121">
        <f t="shared" si="252"/>
        <v>0</v>
      </c>
      <c r="O296" s="254">
        <f>SUM(I296,K296,M296)</f>
        <v>0</v>
      </c>
      <c r="P296" s="122">
        <f>O296/($B296*3)</f>
        <v>0</v>
      </c>
      <c r="Q296" s="245">
        <f>SUM(C296,E296,G296,I296,K296,M296)</f>
        <v>6</v>
      </c>
    </row>
    <row r="297" spans="1:17" ht="15.75" thickBot="1" x14ac:dyDescent="0.3">
      <c r="A297" s="6" t="s">
        <v>7</v>
      </c>
      <c r="B297" s="7">
        <f>SUM(B295:B296)</f>
        <v>30</v>
      </c>
      <c r="C297" s="8">
        <f>SUM(C295:C296)</f>
        <v>19</v>
      </c>
      <c r="D297" s="22">
        <f t="shared" si="247"/>
        <v>0.6333333333333333</v>
      </c>
      <c r="E297" s="8">
        <f>SUM(E295:E296)</f>
        <v>0</v>
      </c>
      <c r="F297" s="22">
        <f t="shared" si="248"/>
        <v>0</v>
      </c>
      <c r="G297" s="8">
        <f>SUM(G295:G296)</f>
        <v>0</v>
      </c>
      <c r="H297" s="22">
        <f t="shared" si="249"/>
        <v>0</v>
      </c>
      <c r="I297" s="8">
        <f>SUM(I295:I296)</f>
        <v>0</v>
      </c>
      <c r="J297" s="22">
        <f t="shared" si="250"/>
        <v>0</v>
      </c>
      <c r="K297" s="8">
        <f t="shared" ref="K297" si="253">SUM(K295:K296)</f>
        <v>0</v>
      </c>
      <c r="L297" s="22">
        <f t="shared" si="251"/>
        <v>0</v>
      </c>
      <c r="M297" s="8">
        <f t="shared" ref="M297" si="254">SUM(M295:M296)</f>
        <v>0</v>
      </c>
      <c r="N297" s="22">
        <f t="shared" si="252"/>
        <v>0</v>
      </c>
      <c r="O297" s="80">
        <f>SUM(I297,K297,M297)</f>
        <v>0</v>
      </c>
      <c r="P297" s="81">
        <f>O297/($B297*3)</f>
        <v>0</v>
      </c>
      <c r="Q297" s="8">
        <f>SUM(C297,E297,G297,I297,K297,M297)</f>
        <v>19</v>
      </c>
    </row>
    <row r="299" spans="1:17" ht="15.75" x14ac:dyDescent="0.25">
      <c r="A299" s="1240" t="s">
        <v>307</v>
      </c>
      <c r="B299" s="1241"/>
      <c r="C299" s="1241"/>
      <c r="D299" s="1241"/>
      <c r="E299" s="1241"/>
      <c r="F299" s="1241"/>
      <c r="G299" s="1241"/>
      <c r="H299" s="1241"/>
      <c r="I299" s="1241"/>
      <c r="J299" s="1241"/>
      <c r="K299" s="1241"/>
      <c r="L299" s="1241"/>
      <c r="M299" s="1241"/>
      <c r="N299" s="1241"/>
      <c r="O299" s="1241"/>
      <c r="P299" s="1241"/>
      <c r="Q299" s="1241"/>
    </row>
    <row r="300" spans="1:17" ht="36.75" thickBot="1" x14ac:dyDescent="0.3">
      <c r="A300" s="85" t="s">
        <v>14</v>
      </c>
      <c r="B300" s="153" t="s">
        <v>15</v>
      </c>
      <c r="C300" s="221" t="s">
        <v>2</v>
      </c>
      <c r="D300" s="222" t="s">
        <v>1</v>
      </c>
      <c r="E300" s="221" t="s">
        <v>3</v>
      </c>
      <c r="F300" s="222" t="s">
        <v>1</v>
      </c>
      <c r="G300" s="221" t="s">
        <v>4</v>
      </c>
      <c r="H300" s="222" t="s">
        <v>1</v>
      </c>
      <c r="I300" s="221" t="s">
        <v>5</v>
      </c>
      <c r="J300" s="222" t="s">
        <v>1</v>
      </c>
      <c r="K300" s="223" t="s">
        <v>194</v>
      </c>
      <c r="L300" s="224" t="s">
        <v>1</v>
      </c>
      <c r="M300" s="223" t="s">
        <v>195</v>
      </c>
      <c r="N300" s="224" t="s">
        <v>1</v>
      </c>
      <c r="O300" s="251" t="s">
        <v>197</v>
      </c>
      <c r="P300" s="252" t="s">
        <v>196</v>
      </c>
      <c r="Q300" s="223" t="s">
        <v>6</v>
      </c>
    </row>
    <row r="301" spans="1:17" ht="15.75" thickTop="1" x14ac:dyDescent="0.25">
      <c r="A301" s="9" t="s">
        <v>186</v>
      </c>
      <c r="B301" s="10">
        <f>'AMA VL MEDEIROS'!B7</f>
        <v>18</v>
      </c>
      <c r="C301" s="105">
        <f>'AMA VL MEDEIROS'!C7</f>
        <v>16</v>
      </c>
      <c r="D301" s="19">
        <f t="shared" ref="D301:D303" si="255">C301/$B301</f>
        <v>0.88888888888888884</v>
      </c>
      <c r="E301" s="105">
        <f>'AMA VL MEDEIROS'!E7</f>
        <v>0</v>
      </c>
      <c r="F301" s="19">
        <f t="shared" ref="F301:F303" si="256">E301/$B301</f>
        <v>0</v>
      </c>
      <c r="G301" s="105">
        <f>'AMA VL MEDEIROS'!G7</f>
        <v>0</v>
      </c>
      <c r="H301" s="19">
        <f t="shared" ref="H301:H303" si="257">G301/$B301</f>
        <v>0</v>
      </c>
      <c r="I301" s="105">
        <f>'AMA VL MEDEIROS'!K7</f>
        <v>0</v>
      </c>
      <c r="J301" s="19">
        <f t="shared" ref="J301:J303" si="258">I301/$B301</f>
        <v>0</v>
      </c>
      <c r="K301" s="105">
        <f>'AMA VL MEDEIROS'!M7</f>
        <v>0</v>
      </c>
      <c r="L301" s="19">
        <f t="shared" ref="L301:L303" si="259">K301/$B301</f>
        <v>0</v>
      </c>
      <c r="M301" s="105">
        <f>'AMA VL MEDEIROS'!O7</f>
        <v>0</v>
      </c>
      <c r="N301" s="19">
        <f t="shared" ref="N301:N303" si="260">M301/$B301</f>
        <v>0</v>
      </c>
      <c r="O301" s="241">
        <f>SUM(I301,K301,M301)</f>
        <v>0</v>
      </c>
      <c r="P301" s="116">
        <f>O301/($B301*3)</f>
        <v>0</v>
      </c>
      <c r="Q301" s="244">
        <f>SUM(C301,E301,G301,I301,K301,M301)</f>
        <v>16</v>
      </c>
    </row>
    <row r="302" spans="1:17" ht="15.75" thickBot="1" x14ac:dyDescent="0.3">
      <c r="A302" s="110" t="s">
        <v>181</v>
      </c>
      <c r="B302" s="92">
        <f>'AMA VL MEDEIROS'!B8</f>
        <v>12</v>
      </c>
      <c r="C302" s="111">
        <f>'AMA VL MEDEIROS'!C8</f>
        <v>9</v>
      </c>
      <c r="D302" s="121">
        <f t="shared" si="255"/>
        <v>0.75</v>
      </c>
      <c r="E302" s="111">
        <f>'AMA VL MEDEIROS'!E8</f>
        <v>0</v>
      </c>
      <c r="F302" s="121">
        <f t="shared" si="256"/>
        <v>0</v>
      </c>
      <c r="G302" s="111">
        <f>'AMA VL MEDEIROS'!G8</f>
        <v>0</v>
      </c>
      <c r="H302" s="121">
        <f t="shared" si="257"/>
        <v>0</v>
      </c>
      <c r="I302" s="111">
        <f>'AMA VL MEDEIROS'!K8</f>
        <v>0</v>
      </c>
      <c r="J302" s="121">
        <f t="shared" si="258"/>
        <v>0</v>
      </c>
      <c r="K302" s="111">
        <f>'AMA VL MEDEIROS'!M8</f>
        <v>0</v>
      </c>
      <c r="L302" s="121">
        <f t="shared" si="259"/>
        <v>0</v>
      </c>
      <c r="M302" s="111">
        <f>'AMA VL MEDEIROS'!O8</f>
        <v>0</v>
      </c>
      <c r="N302" s="121">
        <f t="shared" si="260"/>
        <v>0</v>
      </c>
      <c r="O302" s="254">
        <f>SUM(I302,K302,M302)</f>
        <v>0</v>
      </c>
      <c r="P302" s="122">
        <f>O302/($B302*3)</f>
        <v>0</v>
      </c>
      <c r="Q302" s="245">
        <f>SUM(C302,E302,G302,I302,K302,M302)</f>
        <v>9</v>
      </c>
    </row>
    <row r="303" spans="1:17" ht="15.75" thickBot="1" x14ac:dyDescent="0.3">
      <c r="A303" s="6" t="s">
        <v>7</v>
      </c>
      <c r="B303" s="7">
        <f>SUM(B301:B302)</f>
        <v>30</v>
      </c>
      <c r="C303" s="8">
        <f>SUM(C301:C302)</f>
        <v>25</v>
      </c>
      <c r="D303" s="22">
        <f t="shared" si="255"/>
        <v>0.83333333333333337</v>
      </c>
      <c r="E303" s="8">
        <f>SUM(E301:E302)</f>
        <v>0</v>
      </c>
      <c r="F303" s="22">
        <f t="shared" si="256"/>
        <v>0</v>
      </c>
      <c r="G303" s="8">
        <f>SUM(G301:G302)</f>
        <v>0</v>
      </c>
      <c r="H303" s="22">
        <f t="shared" si="257"/>
        <v>0</v>
      </c>
      <c r="I303" s="8">
        <f>SUM(I301:I302)</f>
        <v>0</v>
      </c>
      <c r="J303" s="22">
        <f t="shared" si="258"/>
        <v>0</v>
      </c>
      <c r="K303" s="8">
        <f t="shared" ref="K303" si="261">SUM(K301:K302)</f>
        <v>0</v>
      </c>
      <c r="L303" s="22">
        <f t="shared" si="259"/>
        <v>0</v>
      </c>
      <c r="M303" s="8">
        <f t="shared" ref="M303" si="262">SUM(M301:M302)</f>
        <v>0</v>
      </c>
      <c r="N303" s="22">
        <f t="shared" si="260"/>
        <v>0</v>
      </c>
      <c r="O303" s="80">
        <f>SUM(I303,K303,M303)</f>
        <v>0</v>
      </c>
      <c r="P303" s="81">
        <f>O303/($B303*3)</f>
        <v>0</v>
      </c>
      <c r="Q303" s="8">
        <f>SUM(C303,E303,G303,I303,K303,M303)</f>
        <v>25</v>
      </c>
    </row>
  </sheetData>
  <sheetProtection sheet="1" objects="1" scenarios="1"/>
  <mergeCells count="27">
    <mergeCell ref="A205:Q205"/>
    <mergeCell ref="A278:Q278"/>
    <mergeCell ref="A287:Q287"/>
    <mergeCell ref="A293:Q293"/>
    <mergeCell ref="A299:Q299"/>
    <mergeCell ref="A214:Q214"/>
    <mergeCell ref="A225:Q225"/>
    <mergeCell ref="A237:Q237"/>
    <mergeCell ref="A248:Q248"/>
    <mergeCell ref="A262:Q262"/>
    <mergeCell ref="A139:Q139"/>
    <mergeCell ref="A151:Q151"/>
    <mergeCell ref="A163:Q163"/>
    <mergeCell ref="A174:Q174"/>
    <mergeCell ref="A191:Q191"/>
    <mergeCell ref="A74:Q74"/>
    <mergeCell ref="A86:Q86"/>
    <mergeCell ref="A101:Q101"/>
    <mergeCell ref="A116:Q116"/>
    <mergeCell ref="A130:Q130"/>
    <mergeCell ref="A4:Q4"/>
    <mergeCell ref="A20:Q20"/>
    <mergeCell ref="A47:Q47"/>
    <mergeCell ref="A61:Q61"/>
    <mergeCell ref="A1:K1"/>
    <mergeCell ref="A2:K2"/>
    <mergeCell ref="A36:Q36"/>
  </mergeCells>
  <conditionalFormatting sqref="L301:L1048576 N301:N1048576 P301:P1048576 D301:D1048576 F301:F1048576 H301:H1048576 L153:L163 J153:J163 H153:H163 F153:F163 D153:D163 P153:P163 N153:N163 N165:N174 L165:L174 J165:J174 H165:H174 F165:F174 D165:D174 P165:P174 P176:P191 N176:N191 L176:L191 J176:J191 H176:H191 F176:F191 D176:D191 D193:D205 P193:P205 N193:N205 L193:L205 J193:J205 H193:H205 F193:F205 F207:F214 D207:D214 P207:P214 N207:N214 L207:L214 J207:J214 H207:H214 H216:H225 F216:F225 D216:D225 P216:P225 N216:N225 L216:L225 J216:J225 J227:J237 H227:H237 F227:F237 D227:D237 P227:P237 N227:N237 L227:L237 L239:L248 J239:J248 H239:H248 F239:F248 D239:D248 P239:P248 N239:N248 N250:N262 L250:L262 J250:J262 H250:H262 F250:F262 D250:D262 P250:P262 P264:P278 N264:N278 L264:L278 J264:J278 H264:H278 F264:F278 D264:D278 D280:D287 P280:P287 N280:N287 L280:L287 J280:J287 H280:H287 F280:F287 F289:F293 D289:D293 P289:P293 N289:N293 L289:L293 J289:J293 H289:H293 H295:H299 F295:F299 D295:D299 P295:P299 N295:N299 L295:L299 J295:J299 J301:J1048576 F118:F130 D118:D130 P118:P130 N118:N130 L118:L130 J118:J130 H118:H130 H132:H139 F132:F139 D132:D139 P132:P139 N132:N139 L132:L139 J132:J139 J141:J151 H141:H151 F141:F151 D141:D151 P141:P151 N141:N151 L141:L151 D103:D116 P103:P116 N103:N116 L103:L116 J103:J116 H103:H116 F103:F116 N76:N86 L76:L86 J76:J86 H76:H86 F76:F86 D76:D86 P76:P86 P88:P101 N88:N101 L88:L101 J88:J101 H88:H101 F88:F101 D88:D101 L63:L74 J63:J74 H63:H74 F63:F74 D63:D74 P63:P74 N63:N74 P1:P4 N1:N4 L1:L4 J1:J4 H1:H4 F1:F4 D1:D4 D6:D20 P6:P20 N6:N20 L6:L20 J6:J20 H6:H20 F6:F20 F22:F36 D22:D36 P22:P36 N22:N36 L22:L36 J22:J36 H22:H36 H38:H47 F38:F47 D38:D47 P38:P47 N38:N47 L38:L47 J38:J47 L49:L61 N49:N61 P49:P61 D49:D61 F49:F61 H49:H61 J49:J61">
    <cfRule type="cellIs" dxfId="1" priority="1" operator="greaterThan">
      <formula>1</formula>
    </cfRule>
    <cfRule type="cellIs" dxfId="0" priority="2" operator="lessThan">
      <formula>1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T306"/>
  <sheetViews>
    <sheetView showGridLines="0" workbookViewId="0">
      <selection sqref="A1:O1"/>
    </sheetView>
  </sheetViews>
  <sheetFormatPr defaultColWidth="8.85546875" defaultRowHeight="15" x14ac:dyDescent="0.25"/>
  <cols>
    <col min="1" max="1" width="31.42578125" customWidth="1"/>
    <col min="2" max="2" width="7.85546875" style="295" customWidth="1"/>
    <col min="3" max="4" width="8.85546875" style="154"/>
    <col min="5" max="5" width="8" style="495" customWidth="1"/>
    <col min="6" max="6" width="8.140625" style="315" customWidth="1"/>
    <col min="7" max="7" width="8" style="495" customWidth="1"/>
    <col min="8" max="8" width="8.140625" style="315" bestFit="1" customWidth="1"/>
    <col min="9" max="9" width="8" style="495" customWidth="1"/>
    <col min="10" max="10" width="7.42578125" style="315" customWidth="1"/>
    <col min="11" max="11" width="8.85546875" style="154"/>
    <col min="12" max="12" width="8" style="328" customWidth="1"/>
    <col min="13" max="13" width="8" style="495" customWidth="1"/>
    <col min="14" max="14" width="7.7109375" style="315" customWidth="1"/>
    <col min="15" max="15" width="8" style="495" customWidth="1"/>
    <col min="16" max="16" width="7" style="315" customWidth="1"/>
    <col min="17" max="17" width="8" style="495" customWidth="1"/>
    <col min="18" max="18" width="8.140625" style="315" customWidth="1"/>
    <col min="19" max="19" width="8.85546875" style="154"/>
    <col min="20" max="20" width="8.85546875" style="328"/>
  </cols>
  <sheetData>
    <row r="1" spans="1:20" ht="18" x14ac:dyDescent="0.35">
      <c r="A1" s="1239" t="s">
        <v>399</v>
      </c>
      <c r="B1" s="1239"/>
      <c r="C1" s="1239"/>
      <c r="D1" s="1239"/>
      <c r="E1" s="1239"/>
      <c r="F1" s="1239"/>
      <c r="G1" s="1239"/>
      <c r="H1" s="1239"/>
      <c r="I1" s="1239"/>
      <c r="J1" s="1239"/>
      <c r="K1" s="1239"/>
      <c r="L1" s="1239"/>
      <c r="M1" s="1239"/>
      <c r="N1" s="1239"/>
      <c r="O1" s="1239"/>
      <c r="P1" s="327"/>
      <c r="Q1" s="517"/>
    </row>
    <row r="2" spans="1:20" ht="18" x14ac:dyDescent="0.35">
      <c r="A2" s="1239" t="s">
        <v>188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  <c r="O2" s="1239"/>
      <c r="P2" s="327"/>
      <c r="Q2" s="517"/>
    </row>
    <row r="3" spans="1:20" x14ac:dyDescent="0.25">
      <c r="A3" s="103" t="s">
        <v>192</v>
      </c>
      <c r="B3" s="292"/>
    </row>
    <row r="4" spans="1:20" ht="15.75" x14ac:dyDescent="0.25">
      <c r="A4" s="1240" t="s">
        <v>266</v>
      </c>
      <c r="B4" s="1241"/>
      <c r="C4" s="1241"/>
      <c r="D4" s="1241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</row>
    <row r="5" spans="1:20" ht="36.75" thickBot="1" x14ac:dyDescent="0.3">
      <c r="A5" s="85" t="s">
        <v>14</v>
      </c>
      <c r="B5" s="274" t="s">
        <v>222</v>
      </c>
      <c r="C5" s="104" t="s">
        <v>165</v>
      </c>
      <c r="D5" s="302" t="s">
        <v>223</v>
      </c>
      <c r="E5" s="516" t="s">
        <v>382</v>
      </c>
      <c r="F5" s="344" t="s">
        <v>388</v>
      </c>
      <c r="G5" s="516" t="s">
        <v>383</v>
      </c>
      <c r="H5" s="344" t="s">
        <v>389</v>
      </c>
      <c r="I5" s="516" t="s">
        <v>384</v>
      </c>
      <c r="J5" s="344" t="s">
        <v>390</v>
      </c>
      <c r="K5" s="251" t="s">
        <v>394</v>
      </c>
      <c r="L5" s="342" t="s">
        <v>224</v>
      </c>
      <c r="M5" s="516" t="s">
        <v>385</v>
      </c>
      <c r="N5" s="344" t="s">
        <v>391</v>
      </c>
      <c r="O5" s="496" t="s">
        <v>386</v>
      </c>
      <c r="P5" s="344" t="s">
        <v>392</v>
      </c>
      <c r="Q5" s="496" t="s">
        <v>387</v>
      </c>
      <c r="R5" s="344" t="s">
        <v>393</v>
      </c>
      <c r="S5" s="251" t="s">
        <v>396</v>
      </c>
      <c r="T5" s="342" t="s">
        <v>224</v>
      </c>
    </row>
    <row r="6" spans="1:20" ht="15.75" thickTop="1" x14ac:dyDescent="0.25">
      <c r="A6" s="9" t="s">
        <v>16</v>
      </c>
      <c r="B6" s="275">
        <v>40</v>
      </c>
      <c r="C6" s="10">
        <f>'Pque N Mundo I'!B25</f>
        <v>30</v>
      </c>
      <c r="D6" s="296">
        <f>C6*B6</f>
        <v>1200</v>
      </c>
      <c r="E6" s="497">
        <f>'Pque N Mundo I'!C25</f>
        <v>30</v>
      </c>
      <c r="F6" s="316">
        <f>(E6*$B6)-$D6</f>
        <v>0</v>
      </c>
      <c r="G6" s="497">
        <f>'Pque N Mundo I'!D25</f>
        <v>0</v>
      </c>
      <c r="H6" s="316">
        <f>(G6*$B6)-$D6</f>
        <v>-1200</v>
      </c>
      <c r="I6" s="497">
        <f>'Pque N Mundo I'!E25</f>
        <v>0</v>
      </c>
      <c r="J6" s="316">
        <f>(I6*$B6)-$D6</f>
        <v>-1200</v>
      </c>
      <c r="K6" s="241">
        <f t="shared" ref="K6:K14" si="0">SUM(E6,G6,I6)</f>
        <v>30</v>
      </c>
      <c r="L6" s="329">
        <f t="shared" ref="L6:L17" si="1">(K6*$B6)-$D6*3</f>
        <v>-2400</v>
      </c>
      <c r="M6" s="497">
        <f>'Pque N Mundo I'!F25</f>
        <v>0</v>
      </c>
      <c r="N6" s="316">
        <f>(M6*$B6)-$D6</f>
        <v>-1200</v>
      </c>
      <c r="O6" s="497">
        <f>'Pque N Mundo I'!G25</f>
        <v>0</v>
      </c>
      <c r="P6" s="316">
        <f>(O6*$B6)-$D6</f>
        <v>-1200</v>
      </c>
      <c r="Q6" s="497">
        <f>'Pque N Mundo I'!H25</f>
        <v>0</v>
      </c>
      <c r="R6" s="316">
        <f>(Q6*$B6)-$D6</f>
        <v>-1200</v>
      </c>
      <c r="S6" s="241">
        <f t="shared" ref="S6:S12" si="2">SUM(M6,O6,Q6)</f>
        <v>0</v>
      </c>
      <c r="T6" s="329">
        <f>(S6*$B6)-$D6*3</f>
        <v>-3600</v>
      </c>
    </row>
    <row r="7" spans="1:20" x14ac:dyDescent="0.25">
      <c r="A7" s="88" t="s">
        <v>17</v>
      </c>
      <c r="B7" s="276">
        <v>40</v>
      </c>
      <c r="C7" s="83">
        <f>'Pque N Mundo I'!B26</f>
        <v>5</v>
      </c>
      <c r="D7" s="297">
        <f t="shared" ref="D7:D18" si="3">C7*B7</f>
        <v>200</v>
      </c>
      <c r="E7" s="109">
        <f>'Pque N Mundo I'!C26</f>
        <v>5</v>
      </c>
      <c r="F7" s="317">
        <f t="shared" ref="F7:H18" si="4">(E7*$B7)-$D7</f>
        <v>0</v>
      </c>
      <c r="G7" s="109">
        <f>'Pque N Mundo I'!D26</f>
        <v>0</v>
      </c>
      <c r="H7" s="317">
        <f t="shared" si="4"/>
        <v>-200</v>
      </c>
      <c r="I7" s="109">
        <f>'Pque N Mundo I'!E26</f>
        <v>0</v>
      </c>
      <c r="J7" s="317">
        <f t="shared" ref="J7" si="5">(I7*$B7)-$D7</f>
        <v>-200</v>
      </c>
      <c r="K7" s="253">
        <f t="shared" si="0"/>
        <v>5</v>
      </c>
      <c r="L7" s="330">
        <f t="shared" si="1"/>
        <v>-400</v>
      </c>
      <c r="M7" s="109">
        <f>'Pque N Mundo I'!F26</f>
        <v>0</v>
      </c>
      <c r="N7" s="317">
        <f t="shared" ref="N7" si="6">(M7*$B7)-$D7</f>
        <v>-200</v>
      </c>
      <c r="O7" s="109">
        <f>'Pque N Mundo I'!G26</f>
        <v>0</v>
      </c>
      <c r="P7" s="317">
        <f t="shared" ref="P7" si="7">(O7*$B7)-$D7</f>
        <v>-200</v>
      </c>
      <c r="Q7" s="109">
        <f>'Pque N Mundo I'!H26</f>
        <v>0</v>
      </c>
      <c r="R7" s="317">
        <f t="shared" ref="R7" si="8">(Q7*$B7)-$D7</f>
        <v>-200</v>
      </c>
      <c r="S7" s="253">
        <f t="shared" si="2"/>
        <v>0</v>
      </c>
      <c r="T7" s="330">
        <f>(S7*$B7)-$D7*3</f>
        <v>-600</v>
      </c>
    </row>
    <row r="8" spans="1:20" x14ac:dyDescent="0.25">
      <c r="A8" s="88" t="s">
        <v>18</v>
      </c>
      <c r="B8" s="276">
        <v>40</v>
      </c>
      <c r="C8" s="83">
        <f>'Pque N Mundo I'!B27</f>
        <v>5</v>
      </c>
      <c r="D8" s="297">
        <f t="shared" si="3"/>
        <v>200</v>
      </c>
      <c r="E8" s="109">
        <f>'Pque N Mundo I'!C27</f>
        <v>5</v>
      </c>
      <c r="F8" s="317">
        <f t="shared" si="4"/>
        <v>0</v>
      </c>
      <c r="G8" s="109">
        <f>'Pque N Mundo I'!D27</f>
        <v>0</v>
      </c>
      <c r="H8" s="317">
        <f t="shared" si="4"/>
        <v>-200</v>
      </c>
      <c r="I8" s="109">
        <f>'Pque N Mundo I'!E27</f>
        <v>0</v>
      </c>
      <c r="J8" s="317">
        <f t="shared" ref="J8" si="9">(I8*$B8)-$D8</f>
        <v>-200</v>
      </c>
      <c r="K8" s="253">
        <f t="shared" si="0"/>
        <v>5</v>
      </c>
      <c r="L8" s="330">
        <f t="shared" si="1"/>
        <v>-400</v>
      </c>
      <c r="M8" s="109">
        <f>'Pque N Mundo I'!F27</f>
        <v>0</v>
      </c>
      <c r="N8" s="317">
        <f t="shared" ref="N8" si="10">(M8*$B8)-$D8</f>
        <v>-200</v>
      </c>
      <c r="O8" s="109">
        <f>'Pque N Mundo I'!G27</f>
        <v>0</v>
      </c>
      <c r="P8" s="317">
        <f t="shared" ref="P8" si="11">(O8*$B8)-$D8</f>
        <v>-200</v>
      </c>
      <c r="Q8" s="109">
        <f>'Pque N Mundo I'!H27</f>
        <v>0</v>
      </c>
      <c r="R8" s="317">
        <f t="shared" ref="R8" si="12">(Q8*$B8)-$D8</f>
        <v>-200</v>
      </c>
      <c r="S8" s="253">
        <f t="shared" si="2"/>
        <v>0</v>
      </c>
      <c r="T8" s="330">
        <f t="shared" ref="T8:T18" si="13">(S8*$B8)-$D8*3</f>
        <v>-600</v>
      </c>
    </row>
    <row r="9" spans="1:20" x14ac:dyDescent="0.25">
      <c r="A9" s="88" t="s">
        <v>33</v>
      </c>
      <c r="B9" s="276">
        <v>20</v>
      </c>
      <c r="C9" s="89">
        <f>'Pque N Mundo I'!B29</f>
        <v>3</v>
      </c>
      <c r="D9" s="304">
        <f t="shared" si="3"/>
        <v>60</v>
      </c>
      <c r="E9" s="109">
        <f>'Pque N Mundo I'!C29</f>
        <v>3</v>
      </c>
      <c r="F9" s="317">
        <f t="shared" si="4"/>
        <v>0</v>
      </c>
      <c r="G9" s="109">
        <f>'Pque N Mundo I'!D29</f>
        <v>0</v>
      </c>
      <c r="H9" s="317">
        <f t="shared" si="4"/>
        <v>-60</v>
      </c>
      <c r="I9" s="109">
        <f>'Pque N Mundo I'!E29</f>
        <v>0</v>
      </c>
      <c r="J9" s="317">
        <f t="shared" ref="J9" si="14">(I9*$B9)-$D9</f>
        <v>-60</v>
      </c>
      <c r="K9" s="253">
        <f t="shared" si="0"/>
        <v>3</v>
      </c>
      <c r="L9" s="330">
        <f t="shared" si="1"/>
        <v>-120</v>
      </c>
      <c r="M9" s="109">
        <f>'Pque N Mundo I'!F29</f>
        <v>0</v>
      </c>
      <c r="N9" s="317">
        <f t="shared" ref="N9" si="15">(M9*$B9)-$D9</f>
        <v>-60</v>
      </c>
      <c r="O9" s="109">
        <f>'Pque N Mundo I'!G29</f>
        <v>0</v>
      </c>
      <c r="P9" s="317">
        <f t="shared" ref="P9" si="16">(O9*$B9)-$D9</f>
        <v>-60</v>
      </c>
      <c r="Q9" s="109">
        <f>'Pque N Mundo I'!H29</f>
        <v>0</v>
      </c>
      <c r="R9" s="317">
        <f t="shared" ref="R9" si="17">(Q9*$B9)-$D9</f>
        <v>-60</v>
      </c>
      <c r="S9" s="253">
        <f t="shared" si="2"/>
        <v>0</v>
      </c>
      <c r="T9" s="330">
        <f t="shared" si="13"/>
        <v>-180</v>
      </c>
    </row>
    <row r="10" spans="1:20" x14ac:dyDescent="0.25">
      <c r="A10" s="152" t="s">
        <v>19</v>
      </c>
      <c r="B10" s="276">
        <v>20</v>
      </c>
      <c r="C10" s="89">
        <f>'Pque N Mundo I'!B30</f>
        <v>0</v>
      </c>
      <c r="D10" s="304">
        <f t="shared" ref="D10" si="18">C10*B10</f>
        <v>0</v>
      </c>
      <c r="E10" s="109">
        <f>'Pque N Mundo I'!C30</f>
        <v>1</v>
      </c>
      <c r="F10" s="317">
        <f t="shared" ref="F10" si="19">(E10*$B10)-$D10</f>
        <v>20</v>
      </c>
      <c r="G10" s="109">
        <f>'Pque N Mundo I'!D30</f>
        <v>0</v>
      </c>
      <c r="H10" s="317">
        <f t="shared" ref="H10" si="20">(G10*$B10)-$D10</f>
        <v>0</v>
      </c>
      <c r="I10" s="109">
        <f>'Pque N Mundo I'!E30</f>
        <v>0</v>
      </c>
      <c r="J10" s="317">
        <f t="shared" ref="J10" si="21">(I10*$B10)-$D10</f>
        <v>0</v>
      </c>
      <c r="K10" s="253">
        <f t="shared" ref="K10" si="22">SUM(E10,G10,I10)</f>
        <v>1</v>
      </c>
      <c r="L10" s="330">
        <f t="shared" ref="L10" si="23">(K10*$B10)-$D10*3</f>
        <v>20</v>
      </c>
      <c r="M10" s="109">
        <f>'Pque N Mundo I'!F30</f>
        <v>0</v>
      </c>
      <c r="N10" s="317">
        <f t="shared" ref="N10" si="24">(M10*$B10)-$D10</f>
        <v>0</v>
      </c>
      <c r="O10" s="109">
        <f>'Pque N Mundo I'!G30</f>
        <v>0</v>
      </c>
      <c r="P10" s="317">
        <f t="shared" ref="P10" si="25">(O10*$B10)-$D10</f>
        <v>0</v>
      </c>
      <c r="Q10" s="109">
        <f>'Pque N Mundo I'!H30</f>
        <v>0</v>
      </c>
      <c r="R10" s="317">
        <f t="shared" ref="R10" si="26">(Q10*$B10)-$D10</f>
        <v>0</v>
      </c>
      <c r="S10" s="253">
        <f t="shared" ref="S10" si="27">SUM(M10,O10,Q10)</f>
        <v>0</v>
      </c>
      <c r="T10" s="330">
        <f t="shared" ref="T10" si="28">(S10*$B10)-$D10*3</f>
        <v>0</v>
      </c>
    </row>
    <row r="11" spans="1:20" x14ac:dyDescent="0.25">
      <c r="A11" s="88" t="s">
        <v>20</v>
      </c>
      <c r="B11" s="276">
        <v>20</v>
      </c>
      <c r="C11" s="83">
        <f>'Pque N Mundo I'!B31</f>
        <v>2</v>
      </c>
      <c r="D11" s="297">
        <f t="shared" si="3"/>
        <v>40</v>
      </c>
      <c r="E11" s="109">
        <f>'Pque N Mundo I'!C31</f>
        <v>2</v>
      </c>
      <c r="F11" s="317">
        <f t="shared" si="4"/>
        <v>0</v>
      </c>
      <c r="G11" s="109">
        <f>'Pque N Mundo I'!D31</f>
        <v>0</v>
      </c>
      <c r="H11" s="317">
        <f t="shared" si="4"/>
        <v>-40</v>
      </c>
      <c r="I11" s="109">
        <f>'Pque N Mundo I'!E31</f>
        <v>0</v>
      </c>
      <c r="J11" s="317">
        <f t="shared" ref="J11" si="29">(I11*$B11)-$D11</f>
        <v>-40</v>
      </c>
      <c r="K11" s="253">
        <f t="shared" si="0"/>
        <v>2</v>
      </c>
      <c r="L11" s="330">
        <f t="shared" si="1"/>
        <v>-80</v>
      </c>
      <c r="M11" s="109">
        <f>'Pque N Mundo I'!F31</f>
        <v>0</v>
      </c>
      <c r="N11" s="317">
        <f t="shared" ref="N11" si="30">(M11*$B11)-$D11</f>
        <v>-40</v>
      </c>
      <c r="O11" s="109">
        <f>'Pque N Mundo I'!G31</f>
        <v>0</v>
      </c>
      <c r="P11" s="317">
        <f t="shared" ref="P11" si="31">(O11*$B11)-$D11</f>
        <v>-40</v>
      </c>
      <c r="Q11" s="109">
        <f>'Pque N Mundo I'!H31</f>
        <v>0</v>
      </c>
      <c r="R11" s="317">
        <f t="shared" ref="R11" si="32">(Q11*$B11)-$D11</f>
        <v>-40</v>
      </c>
      <c r="S11" s="253">
        <f t="shared" si="2"/>
        <v>0</v>
      </c>
      <c r="T11" s="330">
        <f t="shared" si="13"/>
        <v>-120</v>
      </c>
    </row>
    <row r="12" spans="1:20" x14ac:dyDescent="0.25">
      <c r="A12" s="88" t="s">
        <v>43</v>
      </c>
      <c r="B12" s="276">
        <v>20</v>
      </c>
      <c r="C12" s="83">
        <f>'Pque N Mundo I'!B32</f>
        <v>1</v>
      </c>
      <c r="D12" s="297">
        <f t="shared" si="3"/>
        <v>20</v>
      </c>
      <c r="E12" s="109">
        <f>'Pque N Mundo I'!C32</f>
        <v>1</v>
      </c>
      <c r="F12" s="317">
        <f t="shared" si="4"/>
        <v>0</v>
      </c>
      <c r="G12" s="109">
        <f>'Pque N Mundo I'!D32</f>
        <v>0</v>
      </c>
      <c r="H12" s="317">
        <f t="shared" si="4"/>
        <v>-20</v>
      </c>
      <c r="I12" s="109">
        <f>'Pque N Mundo I'!E32</f>
        <v>0</v>
      </c>
      <c r="J12" s="317">
        <f t="shared" ref="J12" si="33">(I12*$B12)-$D12</f>
        <v>-20</v>
      </c>
      <c r="K12" s="253">
        <f t="shared" si="0"/>
        <v>1</v>
      </c>
      <c r="L12" s="330">
        <f t="shared" si="1"/>
        <v>-40</v>
      </c>
      <c r="M12" s="109">
        <f>'Pque N Mundo I'!F32</f>
        <v>0</v>
      </c>
      <c r="N12" s="317">
        <f t="shared" ref="N12" si="34">(M12*$B12)-$D12</f>
        <v>-20</v>
      </c>
      <c r="O12" s="109">
        <f>'Pque N Mundo I'!G32</f>
        <v>0</v>
      </c>
      <c r="P12" s="317">
        <f t="shared" ref="P12" si="35">(O12*$B12)-$D12</f>
        <v>-20</v>
      </c>
      <c r="Q12" s="109">
        <f>'Pque N Mundo I'!H32</f>
        <v>0</v>
      </c>
      <c r="R12" s="317">
        <f t="shared" ref="R12" si="36">(Q12*$B12)-$D12</f>
        <v>-20</v>
      </c>
      <c r="S12" s="253">
        <f t="shared" si="2"/>
        <v>0</v>
      </c>
      <c r="T12" s="330">
        <f t="shared" si="13"/>
        <v>-60</v>
      </c>
    </row>
    <row r="13" spans="1:20" x14ac:dyDescent="0.25">
      <c r="A13" s="88" t="s">
        <v>22</v>
      </c>
      <c r="B13" s="276">
        <v>20</v>
      </c>
      <c r="C13" s="83">
        <f>'Pque N Mundo I'!B33</f>
        <v>1</v>
      </c>
      <c r="D13" s="297">
        <f t="shared" si="3"/>
        <v>20</v>
      </c>
      <c r="E13" s="109">
        <f>'Pque N Mundo I'!C33</f>
        <v>1</v>
      </c>
      <c r="F13" s="317">
        <f t="shared" si="4"/>
        <v>0</v>
      </c>
      <c r="G13" s="109">
        <f>'Pque N Mundo I'!D33</f>
        <v>0</v>
      </c>
      <c r="H13" s="317">
        <f t="shared" si="4"/>
        <v>-20</v>
      </c>
      <c r="I13" s="109">
        <f>'Pque N Mundo I'!E33</f>
        <v>0</v>
      </c>
      <c r="J13" s="317">
        <f t="shared" ref="J13" si="37">(I13*$B13)-$D13</f>
        <v>-20</v>
      </c>
      <c r="K13" s="253">
        <f t="shared" si="0"/>
        <v>1</v>
      </c>
      <c r="L13" s="330">
        <f t="shared" si="1"/>
        <v>-40</v>
      </c>
      <c r="M13" s="109">
        <f>'Pque N Mundo I'!F33</f>
        <v>0</v>
      </c>
      <c r="N13" s="317">
        <f t="shared" ref="N13" si="38">(M13*$B13)-$D13</f>
        <v>-20</v>
      </c>
      <c r="O13" s="109">
        <f>'Pque N Mundo I'!G33</f>
        <v>0</v>
      </c>
      <c r="P13" s="317">
        <f t="shared" ref="P13" si="39">(O13*$B13)-$D13</f>
        <v>-20</v>
      </c>
      <c r="Q13" s="109">
        <f>'Pque N Mundo I'!H33</f>
        <v>0</v>
      </c>
      <c r="R13" s="317">
        <f t="shared" ref="R13" si="40">(Q13*$B13)-$D13</f>
        <v>-20</v>
      </c>
      <c r="S13" s="253">
        <f t="shared" ref="S13:S18" si="41">SUM(M13,O13,Q13)</f>
        <v>0</v>
      </c>
      <c r="T13" s="330">
        <f t="shared" si="13"/>
        <v>-60</v>
      </c>
    </row>
    <row r="14" spans="1:20" x14ac:dyDescent="0.25">
      <c r="A14" s="88" t="s">
        <v>23</v>
      </c>
      <c r="B14" s="276">
        <v>20</v>
      </c>
      <c r="C14" s="83">
        <f>'Pque N Mundo I'!B34</f>
        <v>2</v>
      </c>
      <c r="D14" s="297">
        <f t="shared" si="3"/>
        <v>40</v>
      </c>
      <c r="E14" s="109">
        <f>'Pque N Mundo I'!C34</f>
        <v>1.5</v>
      </c>
      <c r="F14" s="317">
        <f t="shared" si="4"/>
        <v>-10</v>
      </c>
      <c r="G14" s="109">
        <f>'Pque N Mundo I'!D34</f>
        <v>0</v>
      </c>
      <c r="H14" s="317">
        <f t="shared" si="4"/>
        <v>-40</v>
      </c>
      <c r="I14" s="109">
        <f>'Pque N Mundo I'!E34</f>
        <v>0</v>
      </c>
      <c r="J14" s="317">
        <f t="shared" ref="J14" si="42">(I14*$B14)-$D14</f>
        <v>-40</v>
      </c>
      <c r="K14" s="253">
        <f t="shared" si="0"/>
        <v>1.5</v>
      </c>
      <c r="L14" s="330">
        <f t="shared" si="1"/>
        <v>-90</v>
      </c>
      <c r="M14" s="109">
        <f>'Pque N Mundo I'!F34</f>
        <v>0</v>
      </c>
      <c r="N14" s="317">
        <f t="shared" ref="N14" si="43">(M14*$B14)-$D14</f>
        <v>-40</v>
      </c>
      <c r="O14" s="109">
        <f>'Pque N Mundo I'!G34</f>
        <v>0</v>
      </c>
      <c r="P14" s="317">
        <f t="shared" ref="P14" si="44">(O14*$B14)-$D14</f>
        <v>-40</v>
      </c>
      <c r="Q14" s="109">
        <f>'Pque N Mundo I'!H34</f>
        <v>0</v>
      </c>
      <c r="R14" s="317">
        <f t="shared" ref="R14" si="45">(Q14*$B14)-$D14</f>
        <v>-40</v>
      </c>
      <c r="S14" s="253">
        <f t="shared" si="41"/>
        <v>0</v>
      </c>
      <c r="T14" s="330">
        <f t="shared" si="13"/>
        <v>-120</v>
      </c>
    </row>
    <row r="15" spans="1:20" x14ac:dyDescent="0.25">
      <c r="A15" s="88" t="s">
        <v>24</v>
      </c>
      <c r="B15" s="276">
        <v>30</v>
      </c>
      <c r="C15" s="83">
        <f>'Pque N Mundo I'!B35</f>
        <v>2</v>
      </c>
      <c r="D15" s="297">
        <f t="shared" si="3"/>
        <v>60</v>
      </c>
      <c r="E15" s="109">
        <f>'Pque N Mundo I'!C35</f>
        <v>2</v>
      </c>
      <c r="F15" s="317">
        <f t="shared" si="4"/>
        <v>0</v>
      </c>
      <c r="G15" s="109">
        <f>'Pque N Mundo I'!D35</f>
        <v>0</v>
      </c>
      <c r="H15" s="317">
        <f t="shared" si="4"/>
        <v>-60</v>
      </c>
      <c r="I15" s="109">
        <f>'Pque N Mundo I'!E35</f>
        <v>0</v>
      </c>
      <c r="J15" s="317">
        <f t="shared" ref="J15" si="46">(I15*$B15)-$D15</f>
        <v>-60</v>
      </c>
      <c r="K15" s="253">
        <f t="shared" ref="K15:K18" si="47">SUM(E15,G15,I15)</f>
        <v>2</v>
      </c>
      <c r="L15" s="330">
        <f t="shared" si="1"/>
        <v>-120</v>
      </c>
      <c r="M15" s="109">
        <f>'Pque N Mundo I'!F35</f>
        <v>0</v>
      </c>
      <c r="N15" s="317">
        <f t="shared" ref="N15" si="48">(M15*$B15)-$D15</f>
        <v>-60</v>
      </c>
      <c r="O15" s="109">
        <f>'Pque N Mundo I'!G35</f>
        <v>0</v>
      </c>
      <c r="P15" s="317">
        <f t="shared" ref="P15" si="49">(O15*$B15)-$D15</f>
        <v>-60</v>
      </c>
      <c r="Q15" s="109">
        <f>'Pque N Mundo I'!H35</f>
        <v>0</v>
      </c>
      <c r="R15" s="317">
        <f t="shared" ref="R15" si="50">(Q15*$B15)-$D15</f>
        <v>-60</v>
      </c>
      <c r="S15" s="253">
        <f t="shared" si="41"/>
        <v>0</v>
      </c>
      <c r="T15" s="330">
        <f t="shared" si="13"/>
        <v>-180</v>
      </c>
    </row>
    <row r="16" spans="1:20" x14ac:dyDescent="0.25">
      <c r="A16" s="88" t="s">
        <v>25</v>
      </c>
      <c r="B16" s="276">
        <v>30</v>
      </c>
      <c r="C16" s="83">
        <f>'Pque N Mundo I'!B36</f>
        <v>3</v>
      </c>
      <c r="D16" s="297">
        <f t="shared" si="3"/>
        <v>90</v>
      </c>
      <c r="E16" s="109">
        <f>'Pque N Mundo I'!C36</f>
        <v>3</v>
      </c>
      <c r="F16" s="317">
        <f t="shared" si="4"/>
        <v>0</v>
      </c>
      <c r="G16" s="109">
        <f>'Pque N Mundo I'!D36</f>
        <v>0</v>
      </c>
      <c r="H16" s="317">
        <f t="shared" si="4"/>
        <v>-90</v>
      </c>
      <c r="I16" s="109">
        <f>'Pque N Mundo I'!E36</f>
        <v>0</v>
      </c>
      <c r="J16" s="317">
        <f t="shared" ref="J16" si="51">(I16*$B16)-$D16</f>
        <v>-90</v>
      </c>
      <c r="K16" s="253">
        <f>SUM(E16,G16,I16)</f>
        <v>3</v>
      </c>
      <c r="L16" s="330">
        <f t="shared" si="1"/>
        <v>-180</v>
      </c>
      <c r="M16" s="109">
        <f>'Pque N Mundo I'!F36</f>
        <v>0</v>
      </c>
      <c r="N16" s="317">
        <f t="shared" ref="N16" si="52">(M16*$B16)-$D16</f>
        <v>-90</v>
      </c>
      <c r="O16" s="109">
        <f>'Pque N Mundo I'!G36</f>
        <v>0</v>
      </c>
      <c r="P16" s="317">
        <f t="shared" ref="P16" si="53">(O16*$B16)-$D16</f>
        <v>-90</v>
      </c>
      <c r="Q16" s="109">
        <f>'Pque N Mundo I'!H36</f>
        <v>0</v>
      </c>
      <c r="R16" s="317">
        <f t="shared" ref="R16" si="54">(Q16*$B16)-$D16</f>
        <v>-90</v>
      </c>
      <c r="S16" s="253">
        <f t="shared" si="41"/>
        <v>0</v>
      </c>
      <c r="T16" s="330">
        <f t="shared" si="13"/>
        <v>-270</v>
      </c>
    </row>
    <row r="17" spans="1:20" x14ac:dyDescent="0.25">
      <c r="A17" s="88" t="s">
        <v>26</v>
      </c>
      <c r="B17" s="276">
        <v>40</v>
      </c>
      <c r="C17" s="83">
        <f>'Pque N Mundo I'!B38</f>
        <v>1</v>
      </c>
      <c r="D17" s="297">
        <f t="shared" si="3"/>
        <v>40</v>
      </c>
      <c r="E17" s="109">
        <f>'Pque N Mundo I'!C38</f>
        <v>0</v>
      </c>
      <c r="F17" s="317">
        <f t="shared" si="4"/>
        <v>-40</v>
      </c>
      <c r="G17" s="109">
        <f>'Pque N Mundo I'!D38</f>
        <v>0</v>
      </c>
      <c r="H17" s="317">
        <f t="shared" si="4"/>
        <v>-40</v>
      </c>
      <c r="I17" s="109">
        <f>'Pque N Mundo I'!E38</f>
        <v>0</v>
      </c>
      <c r="J17" s="317">
        <f t="shared" ref="J17" si="55">(I17*$B17)-$D17</f>
        <v>-40</v>
      </c>
      <c r="K17" s="253">
        <f>SUM(E17,G17,I17)</f>
        <v>0</v>
      </c>
      <c r="L17" s="330">
        <f t="shared" si="1"/>
        <v>-120</v>
      </c>
      <c r="M17" s="109">
        <f>'Pque N Mundo I'!F38</f>
        <v>0</v>
      </c>
      <c r="N17" s="317">
        <f t="shared" ref="N17" si="56">(M17*$B17)-$D17</f>
        <v>-40</v>
      </c>
      <c r="O17" s="109">
        <f>'Pque N Mundo I'!G38</f>
        <v>0</v>
      </c>
      <c r="P17" s="317">
        <f t="shared" ref="P17" si="57">(O17*$B17)-$D17</f>
        <v>-40</v>
      </c>
      <c r="Q17" s="109">
        <f>'Pque N Mundo I'!H38</f>
        <v>0</v>
      </c>
      <c r="R17" s="317">
        <f t="shared" ref="R17" si="58">(Q17*$B17)-$D17</f>
        <v>-40</v>
      </c>
      <c r="S17" s="253">
        <f t="shared" si="41"/>
        <v>0</v>
      </c>
      <c r="T17" s="330">
        <f t="shared" si="13"/>
        <v>-120</v>
      </c>
    </row>
    <row r="18" spans="1:20" ht="15.75" thickBot="1" x14ac:dyDescent="0.3">
      <c r="A18" s="110" t="s">
        <v>34</v>
      </c>
      <c r="B18" s="277">
        <v>30</v>
      </c>
      <c r="C18" s="92">
        <f>'Pque N Mundo I'!B40</f>
        <v>2</v>
      </c>
      <c r="D18" s="299">
        <f t="shared" si="3"/>
        <v>60</v>
      </c>
      <c r="E18" s="498">
        <f>'Pque N Mundo I'!C40</f>
        <v>2</v>
      </c>
      <c r="F18" s="318">
        <f t="shared" si="4"/>
        <v>0</v>
      </c>
      <c r="G18" s="498">
        <f>'Pque N Mundo I'!D40</f>
        <v>0</v>
      </c>
      <c r="H18" s="318">
        <f t="shared" si="4"/>
        <v>-60</v>
      </c>
      <c r="I18" s="498">
        <f>'Pque N Mundo I'!E40</f>
        <v>0</v>
      </c>
      <c r="J18" s="318">
        <f t="shared" ref="J18" si="59">(I18*$B18)-$D18</f>
        <v>-60</v>
      </c>
      <c r="K18" s="254">
        <f t="shared" si="47"/>
        <v>2</v>
      </c>
      <c r="L18" s="331">
        <f t="shared" ref="L18" si="60">(K18*$B18)-$D18*3</f>
        <v>-120</v>
      </c>
      <c r="M18" s="498">
        <f>'Pque N Mundo I'!F40</f>
        <v>0</v>
      </c>
      <c r="N18" s="318">
        <f t="shared" ref="N18" si="61">(M18*$B18)-$D18</f>
        <v>-60</v>
      </c>
      <c r="O18" s="498">
        <f>'Pque N Mundo I'!G40</f>
        <v>0</v>
      </c>
      <c r="P18" s="318">
        <f t="shared" ref="P18" si="62">(O18*$B18)-$D18</f>
        <v>-60</v>
      </c>
      <c r="Q18" s="498">
        <f>'Pque N Mundo I'!H40</f>
        <v>0</v>
      </c>
      <c r="R18" s="318">
        <f t="shared" ref="R18" si="63">(Q18*$B18)-$D18</f>
        <v>-60</v>
      </c>
      <c r="S18" s="254">
        <f t="shared" si="41"/>
        <v>0</v>
      </c>
      <c r="T18" s="331">
        <f t="shared" si="13"/>
        <v>-180</v>
      </c>
    </row>
    <row r="19" spans="1:20" ht="15.75" thickBot="1" x14ac:dyDescent="0.3">
      <c r="A19" s="6" t="s">
        <v>7</v>
      </c>
      <c r="B19" s="293">
        <f>SUM(B6:B18)</f>
        <v>370</v>
      </c>
      <c r="C19" s="7">
        <f>SUM(C6:C18)</f>
        <v>57</v>
      </c>
      <c r="D19" s="300">
        <f t="shared" ref="D19:T19" si="64">SUM(D6:D18)</f>
        <v>2030</v>
      </c>
      <c r="E19" s="499">
        <f t="shared" si="64"/>
        <v>56.5</v>
      </c>
      <c r="F19" s="319">
        <f t="shared" si="64"/>
        <v>-30</v>
      </c>
      <c r="G19" s="499">
        <f t="shared" si="64"/>
        <v>0</v>
      </c>
      <c r="H19" s="319">
        <f t="shared" si="64"/>
        <v>-2030</v>
      </c>
      <c r="I19" s="499">
        <f t="shared" si="64"/>
        <v>0</v>
      </c>
      <c r="J19" s="319">
        <f t="shared" si="64"/>
        <v>-2030</v>
      </c>
      <c r="K19" s="80">
        <f t="shared" ref="K19:L19" si="65">SUM(K6:K18)</f>
        <v>56.5</v>
      </c>
      <c r="L19" s="332">
        <f t="shared" si="65"/>
        <v>-4090</v>
      </c>
      <c r="M19" s="499">
        <f t="shared" si="64"/>
        <v>0</v>
      </c>
      <c r="N19" s="319">
        <f t="shared" si="64"/>
        <v>-2030</v>
      </c>
      <c r="O19" s="499">
        <f t="shared" si="64"/>
        <v>0</v>
      </c>
      <c r="P19" s="319">
        <f t="shared" si="64"/>
        <v>-2030</v>
      </c>
      <c r="Q19" s="499">
        <f t="shared" si="64"/>
        <v>0</v>
      </c>
      <c r="R19" s="319">
        <f t="shared" si="64"/>
        <v>-2030</v>
      </c>
      <c r="S19" s="80">
        <f t="shared" si="64"/>
        <v>0</v>
      </c>
      <c r="T19" s="332">
        <f t="shared" si="64"/>
        <v>-6090</v>
      </c>
    </row>
    <row r="21" spans="1:20" ht="15.75" x14ac:dyDescent="0.25">
      <c r="A21" s="1240" t="s">
        <v>47</v>
      </c>
      <c r="B21" s="1241"/>
      <c r="C21" s="1241"/>
      <c r="D21" s="1241"/>
      <c r="E21" s="1241"/>
      <c r="F21" s="1241"/>
      <c r="G21" s="1241"/>
      <c r="H21" s="1241"/>
      <c r="I21" s="1241"/>
      <c r="J21" s="1241"/>
      <c r="K21" s="1241"/>
      <c r="L21" s="1241"/>
      <c r="M21" s="1241"/>
      <c r="N21" s="1241"/>
      <c r="O21" s="1241"/>
      <c r="P21" s="1241"/>
      <c r="Q21" s="1241"/>
      <c r="R21" s="1241"/>
      <c r="S21" s="1241"/>
      <c r="T21" s="1241"/>
    </row>
    <row r="22" spans="1:20" ht="36.75" thickBot="1" x14ac:dyDescent="0.3">
      <c r="A22" s="85" t="s">
        <v>14</v>
      </c>
      <c r="B22" s="274" t="str">
        <f t="shared" ref="B22:T22" si="66">B5</f>
        <v>Carga Horária</v>
      </c>
      <c r="C22" s="104" t="str">
        <f t="shared" si="66"/>
        <v>Equipe Mínima TA</v>
      </c>
      <c r="D22" s="302" t="str">
        <f t="shared" si="66"/>
        <v>Total Horas</v>
      </c>
      <c r="E22" s="516" t="str">
        <f t="shared" si="66"/>
        <v>MAR</v>
      </c>
      <c r="F22" s="344" t="str">
        <f t="shared" si="66"/>
        <v>Saldo Mar</v>
      </c>
      <c r="G22" s="516" t="str">
        <f t="shared" si="66"/>
        <v>ABR</v>
      </c>
      <c r="H22" s="344" t="str">
        <f t="shared" si="66"/>
        <v>Saldo Abr</v>
      </c>
      <c r="I22" s="516" t="str">
        <f t="shared" si="66"/>
        <v>MAI</v>
      </c>
      <c r="J22" s="344" t="str">
        <f t="shared" si="66"/>
        <v>Saldo Mai</v>
      </c>
      <c r="K22" s="251" t="str">
        <f t="shared" ref="K22:L22" si="67">K5</f>
        <v>3º Trimestre</v>
      </c>
      <c r="L22" s="342" t="str">
        <f t="shared" si="67"/>
        <v>Saldo Trim</v>
      </c>
      <c r="M22" s="516" t="str">
        <f t="shared" si="66"/>
        <v>JUN</v>
      </c>
      <c r="N22" s="344" t="str">
        <f t="shared" si="66"/>
        <v>Saldo Jun</v>
      </c>
      <c r="O22" s="496" t="str">
        <f t="shared" si="66"/>
        <v>JUL</v>
      </c>
      <c r="P22" s="344" t="str">
        <f t="shared" si="66"/>
        <v>Saldo Jul</v>
      </c>
      <c r="Q22" s="496" t="str">
        <f t="shared" si="66"/>
        <v>AGO</v>
      </c>
      <c r="R22" s="344" t="str">
        <f t="shared" si="66"/>
        <v>Saldo Ago</v>
      </c>
      <c r="S22" s="251" t="str">
        <f t="shared" si="66"/>
        <v>4º Trimestre</v>
      </c>
      <c r="T22" s="342" t="str">
        <f t="shared" si="66"/>
        <v>Saldo Trim</v>
      </c>
    </row>
    <row r="23" spans="1:20" ht="15.75" thickTop="1" x14ac:dyDescent="0.25">
      <c r="A23" s="58" t="s">
        <v>16</v>
      </c>
      <c r="B23" s="278">
        <v>40</v>
      </c>
      <c r="C23" s="248">
        <f>'Pque N Mundo II'!B25</f>
        <v>24</v>
      </c>
      <c r="D23" s="301">
        <f t="shared" ref="D23:D34" si="68">C23*B23</f>
        <v>960</v>
      </c>
      <c r="E23" s="500">
        <f>'Pque N Mundo II'!C25</f>
        <v>25</v>
      </c>
      <c r="F23" s="320">
        <f t="shared" ref="F23:F34" si="69">(E23*$B23)-$D23</f>
        <v>40</v>
      </c>
      <c r="G23" s="500">
        <f>'Pque N Mundo II'!D25</f>
        <v>0</v>
      </c>
      <c r="H23" s="320">
        <f t="shared" ref="H23:H34" si="70">(G23*$B23)-$D23</f>
        <v>-960</v>
      </c>
      <c r="I23" s="500">
        <f>'Pque N Mundo II'!E25</f>
        <v>0</v>
      </c>
      <c r="J23" s="320">
        <f t="shared" ref="J23:J34" si="71">(I23*$B23)-$D23</f>
        <v>-960</v>
      </c>
      <c r="K23" s="255">
        <f t="shared" ref="K23:K34" si="72">SUM(E23,G23,I23)</f>
        <v>25</v>
      </c>
      <c r="L23" s="333">
        <f t="shared" ref="L23:L34" si="73">(K23*$B23)-$D23*3</f>
        <v>-1880</v>
      </c>
      <c r="M23" s="500">
        <f>'Pque N Mundo II'!F25</f>
        <v>0</v>
      </c>
      <c r="N23" s="320">
        <f t="shared" ref="N23:N34" si="74">(M23*$B23)-$D23</f>
        <v>-960</v>
      </c>
      <c r="O23" s="500">
        <f>'Pque N Mundo II'!G25</f>
        <v>0</v>
      </c>
      <c r="P23" s="320">
        <f t="shared" ref="P23:P34" si="75">(O23*$B23)-$D23</f>
        <v>-960</v>
      </c>
      <c r="Q23" s="500">
        <f>'Pque N Mundo II'!H25</f>
        <v>0</v>
      </c>
      <c r="R23" s="320">
        <f t="shared" ref="R23:R34" si="76">(Q23*$B23)-$D23</f>
        <v>-960</v>
      </c>
      <c r="S23" s="255">
        <f t="shared" ref="S23:S34" si="77">SUM(M23,O23,Q23)</f>
        <v>0</v>
      </c>
      <c r="T23" s="333">
        <f t="shared" ref="T23:T34" si="78">(S23*$B23)-$D23*3</f>
        <v>-2880</v>
      </c>
    </row>
    <row r="24" spans="1:20" x14ac:dyDescent="0.25">
      <c r="A24" s="88" t="s">
        <v>17</v>
      </c>
      <c r="B24" s="276">
        <v>40</v>
      </c>
      <c r="C24" s="83">
        <f>'Pque N Mundo II'!B26</f>
        <v>4</v>
      </c>
      <c r="D24" s="297">
        <f t="shared" si="68"/>
        <v>160</v>
      </c>
      <c r="E24" s="109">
        <f>'Pque N Mundo II'!C26</f>
        <v>4</v>
      </c>
      <c r="F24" s="317">
        <f t="shared" si="69"/>
        <v>0</v>
      </c>
      <c r="G24" s="109">
        <f>'Pque N Mundo II'!D26</f>
        <v>0</v>
      </c>
      <c r="H24" s="317">
        <f t="shared" si="70"/>
        <v>-160</v>
      </c>
      <c r="I24" s="109">
        <f>'Pque N Mundo II'!E26</f>
        <v>0</v>
      </c>
      <c r="J24" s="317">
        <f t="shared" si="71"/>
        <v>-160</v>
      </c>
      <c r="K24" s="253">
        <f t="shared" si="72"/>
        <v>4</v>
      </c>
      <c r="L24" s="330">
        <f t="shared" si="73"/>
        <v>-320</v>
      </c>
      <c r="M24" s="109">
        <f>'Pque N Mundo II'!F26</f>
        <v>0</v>
      </c>
      <c r="N24" s="317">
        <f t="shared" si="74"/>
        <v>-160</v>
      </c>
      <c r="O24" s="109">
        <f>'Pque N Mundo II'!G26</f>
        <v>0</v>
      </c>
      <c r="P24" s="317">
        <f t="shared" si="75"/>
        <v>-160</v>
      </c>
      <c r="Q24" s="109">
        <f>'Pque N Mundo II'!H26</f>
        <v>0</v>
      </c>
      <c r="R24" s="317">
        <f t="shared" si="76"/>
        <v>-160</v>
      </c>
      <c r="S24" s="253">
        <f t="shared" si="77"/>
        <v>0</v>
      </c>
      <c r="T24" s="330">
        <f t="shared" si="78"/>
        <v>-480</v>
      </c>
    </row>
    <row r="25" spans="1:20" x14ac:dyDescent="0.25">
      <c r="A25" s="88" t="s">
        <v>18</v>
      </c>
      <c r="B25" s="276">
        <v>40</v>
      </c>
      <c r="C25" s="83">
        <f>'Pque N Mundo II'!B27</f>
        <v>4</v>
      </c>
      <c r="D25" s="297">
        <f t="shared" si="68"/>
        <v>160</v>
      </c>
      <c r="E25" s="109">
        <f>'Pque N Mundo II'!C27</f>
        <v>4</v>
      </c>
      <c r="F25" s="317">
        <f t="shared" si="69"/>
        <v>0</v>
      </c>
      <c r="G25" s="109">
        <f>'Pque N Mundo II'!D27</f>
        <v>0</v>
      </c>
      <c r="H25" s="317">
        <f t="shared" si="70"/>
        <v>-160</v>
      </c>
      <c r="I25" s="109">
        <f>'Pque N Mundo II'!E27</f>
        <v>0</v>
      </c>
      <c r="J25" s="317">
        <f t="shared" si="71"/>
        <v>-160</v>
      </c>
      <c r="K25" s="253">
        <f t="shared" si="72"/>
        <v>4</v>
      </c>
      <c r="L25" s="330">
        <f t="shared" si="73"/>
        <v>-320</v>
      </c>
      <c r="M25" s="109">
        <f>'Pque N Mundo II'!F27</f>
        <v>0</v>
      </c>
      <c r="N25" s="317">
        <f t="shared" si="74"/>
        <v>-160</v>
      </c>
      <c r="O25" s="109">
        <f>'Pque N Mundo II'!G27</f>
        <v>0</v>
      </c>
      <c r="P25" s="317">
        <f t="shared" si="75"/>
        <v>-160</v>
      </c>
      <c r="Q25" s="109">
        <f>'Pque N Mundo II'!H27</f>
        <v>0</v>
      </c>
      <c r="R25" s="317">
        <f t="shared" si="76"/>
        <v>-160</v>
      </c>
      <c r="S25" s="253">
        <f t="shared" si="77"/>
        <v>0</v>
      </c>
      <c r="T25" s="330">
        <f t="shared" si="78"/>
        <v>-480</v>
      </c>
    </row>
    <row r="26" spans="1:20" x14ac:dyDescent="0.25">
      <c r="A26" s="88" t="s">
        <v>32</v>
      </c>
      <c r="B26" s="276">
        <v>40</v>
      </c>
      <c r="C26" s="83">
        <f>'Pque N Mundo II'!B28</f>
        <v>2</v>
      </c>
      <c r="D26" s="297">
        <f t="shared" si="68"/>
        <v>80</v>
      </c>
      <c r="E26" s="109">
        <f>'Pque N Mundo II'!C28</f>
        <v>2</v>
      </c>
      <c r="F26" s="317">
        <f t="shared" si="69"/>
        <v>0</v>
      </c>
      <c r="G26" s="109">
        <f>'Pque N Mundo II'!D28</f>
        <v>0</v>
      </c>
      <c r="H26" s="317">
        <f t="shared" si="70"/>
        <v>-80</v>
      </c>
      <c r="I26" s="109">
        <f>'Pque N Mundo II'!E28</f>
        <v>0</v>
      </c>
      <c r="J26" s="317">
        <f t="shared" si="71"/>
        <v>-80</v>
      </c>
      <c r="K26" s="253">
        <f t="shared" si="72"/>
        <v>2</v>
      </c>
      <c r="L26" s="330">
        <f t="shared" si="73"/>
        <v>-160</v>
      </c>
      <c r="M26" s="109">
        <f>'Pque N Mundo II'!F28</f>
        <v>0</v>
      </c>
      <c r="N26" s="317">
        <f t="shared" si="74"/>
        <v>-80</v>
      </c>
      <c r="O26" s="109">
        <f>'Pque N Mundo II'!G28</f>
        <v>0</v>
      </c>
      <c r="P26" s="317">
        <f t="shared" si="75"/>
        <v>-80</v>
      </c>
      <c r="Q26" s="109">
        <f>'Pque N Mundo II'!H28</f>
        <v>0</v>
      </c>
      <c r="R26" s="317">
        <f t="shared" si="76"/>
        <v>-80</v>
      </c>
      <c r="S26" s="253">
        <f t="shared" si="77"/>
        <v>0</v>
      </c>
      <c r="T26" s="330">
        <f t="shared" si="78"/>
        <v>-240</v>
      </c>
    </row>
    <row r="27" spans="1:20" x14ac:dyDescent="0.25">
      <c r="A27" s="88" t="s">
        <v>33</v>
      </c>
      <c r="B27" s="276">
        <v>20</v>
      </c>
      <c r="C27" s="83">
        <f>'Pque N Mundo II'!B29</f>
        <v>2</v>
      </c>
      <c r="D27" s="297">
        <f t="shared" si="68"/>
        <v>40</v>
      </c>
      <c r="E27" s="109">
        <f>'Pque N Mundo II'!C29</f>
        <v>3</v>
      </c>
      <c r="F27" s="317">
        <f t="shared" si="69"/>
        <v>20</v>
      </c>
      <c r="G27" s="109">
        <f>'Pque N Mundo II'!D29</f>
        <v>0</v>
      </c>
      <c r="H27" s="317">
        <f t="shared" si="70"/>
        <v>-40</v>
      </c>
      <c r="I27" s="109">
        <f>'Pque N Mundo II'!E29</f>
        <v>0</v>
      </c>
      <c r="J27" s="317">
        <f t="shared" si="71"/>
        <v>-40</v>
      </c>
      <c r="K27" s="253">
        <f t="shared" si="72"/>
        <v>3</v>
      </c>
      <c r="L27" s="330">
        <f t="shared" si="73"/>
        <v>-60</v>
      </c>
      <c r="M27" s="109">
        <f>'Pque N Mundo II'!F29</f>
        <v>0</v>
      </c>
      <c r="N27" s="317">
        <f t="shared" si="74"/>
        <v>-40</v>
      </c>
      <c r="O27" s="109">
        <f>'Pque N Mundo II'!G29</f>
        <v>0</v>
      </c>
      <c r="P27" s="317">
        <f t="shared" si="75"/>
        <v>-40</v>
      </c>
      <c r="Q27" s="109">
        <f>'Pque N Mundo II'!H29</f>
        <v>0</v>
      </c>
      <c r="R27" s="317">
        <f t="shared" si="76"/>
        <v>-40</v>
      </c>
      <c r="S27" s="253">
        <f t="shared" si="77"/>
        <v>0</v>
      </c>
      <c r="T27" s="330">
        <f t="shared" si="78"/>
        <v>-120</v>
      </c>
    </row>
    <row r="28" spans="1:20" x14ac:dyDescent="0.25">
      <c r="A28" s="88" t="s">
        <v>20</v>
      </c>
      <c r="B28" s="276">
        <v>20</v>
      </c>
      <c r="C28" s="83">
        <f>'Pque N Mundo II'!B30</f>
        <v>2</v>
      </c>
      <c r="D28" s="297">
        <f t="shared" si="68"/>
        <v>40</v>
      </c>
      <c r="E28" s="109">
        <f>'Pque N Mundo II'!C30</f>
        <v>2</v>
      </c>
      <c r="F28" s="317">
        <f t="shared" si="69"/>
        <v>0</v>
      </c>
      <c r="G28" s="109">
        <f>'Pque N Mundo II'!D30</f>
        <v>0</v>
      </c>
      <c r="H28" s="317">
        <f t="shared" si="70"/>
        <v>-40</v>
      </c>
      <c r="I28" s="109">
        <f>'Pque N Mundo II'!E30</f>
        <v>0</v>
      </c>
      <c r="J28" s="317">
        <f t="shared" si="71"/>
        <v>-40</v>
      </c>
      <c r="K28" s="253">
        <f t="shared" si="72"/>
        <v>2</v>
      </c>
      <c r="L28" s="330">
        <f t="shared" si="73"/>
        <v>-80</v>
      </c>
      <c r="M28" s="109">
        <f>'Pque N Mundo II'!F30</f>
        <v>0</v>
      </c>
      <c r="N28" s="317">
        <f t="shared" si="74"/>
        <v>-40</v>
      </c>
      <c r="O28" s="109">
        <f>'Pque N Mundo II'!G30</f>
        <v>0</v>
      </c>
      <c r="P28" s="317">
        <f t="shared" si="75"/>
        <v>-40</v>
      </c>
      <c r="Q28" s="109">
        <f>'Pque N Mundo II'!H30</f>
        <v>0</v>
      </c>
      <c r="R28" s="317">
        <f t="shared" si="76"/>
        <v>-40</v>
      </c>
      <c r="S28" s="253">
        <f t="shared" si="77"/>
        <v>0</v>
      </c>
      <c r="T28" s="330">
        <f t="shared" si="78"/>
        <v>-120</v>
      </c>
    </row>
    <row r="29" spans="1:20" x14ac:dyDescent="0.25">
      <c r="A29" s="88" t="s">
        <v>43</v>
      </c>
      <c r="B29" s="276">
        <v>20</v>
      </c>
      <c r="C29" s="83">
        <f>'Pque N Mundo II'!B31</f>
        <v>2</v>
      </c>
      <c r="D29" s="297">
        <f t="shared" si="68"/>
        <v>40</v>
      </c>
      <c r="E29" s="109">
        <f>'Pque N Mundo II'!C31</f>
        <v>1.9</v>
      </c>
      <c r="F29" s="317">
        <f t="shared" si="69"/>
        <v>-2</v>
      </c>
      <c r="G29" s="109">
        <f>'Pque N Mundo II'!D31</f>
        <v>0</v>
      </c>
      <c r="H29" s="317">
        <f t="shared" si="70"/>
        <v>-40</v>
      </c>
      <c r="I29" s="109">
        <f>'Pque N Mundo II'!E31</f>
        <v>0</v>
      </c>
      <c r="J29" s="317">
        <f t="shared" si="71"/>
        <v>-40</v>
      </c>
      <c r="K29" s="253">
        <f t="shared" si="72"/>
        <v>1.9</v>
      </c>
      <c r="L29" s="330">
        <f t="shared" si="73"/>
        <v>-82</v>
      </c>
      <c r="M29" s="109">
        <f>'Pque N Mundo II'!F31</f>
        <v>0</v>
      </c>
      <c r="N29" s="317">
        <f t="shared" si="74"/>
        <v>-40</v>
      </c>
      <c r="O29" s="109">
        <f>'Pque N Mundo II'!G31</f>
        <v>0</v>
      </c>
      <c r="P29" s="317">
        <f t="shared" si="75"/>
        <v>-40</v>
      </c>
      <c r="Q29" s="109">
        <f>'Pque N Mundo II'!H31</f>
        <v>0</v>
      </c>
      <c r="R29" s="317">
        <f t="shared" si="76"/>
        <v>-40</v>
      </c>
      <c r="S29" s="253">
        <f t="shared" si="77"/>
        <v>0</v>
      </c>
      <c r="T29" s="330">
        <f t="shared" si="78"/>
        <v>-120</v>
      </c>
    </row>
    <row r="30" spans="1:20" x14ac:dyDescent="0.25">
      <c r="A30" s="88" t="s">
        <v>23</v>
      </c>
      <c r="B30" s="276">
        <v>20</v>
      </c>
      <c r="C30" s="83">
        <f>'Pque N Mundo II'!B32</f>
        <v>2</v>
      </c>
      <c r="D30" s="297">
        <f t="shared" si="68"/>
        <v>40</v>
      </c>
      <c r="E30" s="109">
        <f>'Pque N Mundo II'!C32</f>
        <v>2</v>
      </c>
      <c r="F30" s="317">
        <f t="shared" si="69"/>
        <v>0</v>
      </c>
      <c r="G30" s="109">
        <f>'Pque N Mundo II'!D32</f>
        <v>0</v>
      </c>
      <c r="H30" s="317">
        <f t="shared" si="70"/>
        <v>-40</v>
      </c>
      <c r="I30" s="109">
        <f>'Pque N Mundo II'!E32</f>
        <v>0</v>
      </c>
      <c r="J30" s="317">
        <f t="shared" si="71"/>
        <v>-40</v>
      </c>
      <c r="K30" s="253">
        <f t="shared" si="72"/>
        <v>2</v>
      </c>
      <c r="L30" s="330">
        <f t="shared" si="73"/>
        <v>-80</v>
      </c>
      <c r="M30" s="109">
        <f>'Pque N Mundo II'!F32</f>
        <v>0</v>
      </c>
      <c r="N30" s="317">
        <f t="shared" si="74"/>
        <v>-40</v>
      </c>
      <c r="O30" s="109">
        <f>'Pque N Mundo II'!G32</f>
        <v>0</v>
      </c>
      <c r="P30" s="317">
        <f t="shared" si="75"/>
        <v>-40</v>
      </c>
      <c r="Q30" s="109">
        <f>'Pque N Mundo II'!H32</f>
        <v>0</v>
      </c>
      <c r="R30" s="317">
        <f t="shared" si="76"/>
        <v>-40</v>
      </c>
      <c r="S30" s="253">
        <f t="shared" si="77"/>
        <v>0</v>
      </c>
      <c r="T30" s="330">
        <f t="shared" si="78"/>
        <v>-120</v>
      </c>
    </row>
    <row r="31" spans="1:20" x14ac:dyDescent="0.25">
      <c r="A31" s="88" t="s">
        <v>24</v>
      </c>
      <c r="B31" s="276">
        <v>30</v>
      </c>
      <c r="C31" s="83">
        <f>'Pque N Mundo II'!B33</f>
        <v>2</v>
      </c>
      <c r="D31" s="297">
        <f t="shared" si="68"/>
        <v>60</v>
      </c>
      <c r="E31" s="109">
        <f>'Pque N Mundo II'!C33</f>
        <v>2</v>
      </c>
      <c r="F31" s="317">
        <f t="shared" si="69"/>
        <v>0</v>
      </c>
      <c r="G31" s="109">
        <f>'Pque N Mundo II'!D33</f>
        <v>0</v>
      </c>
      <c r="H31" s="317">
        <f t="shared" si="70"/>
        <v>-60</v>
      </c>
      <c r="I31" s="109">
        <f>'Pque N Mundo II'!E33</f>
        <v>0</v>
      </c>
      <c r="J31" s="317">
        <f t="shared" si="71"/>
        <v>-60</v>
      </c>
      <c r="K31" s="253">
        <f t="shared" si="72"/>
        <v>2</v>
      </c>
      <c r="L31" s="330">
        <f t="shared" si="73"/>
        <v>-120</v>
      </c>
      <c r="M31" s="109">
        <f>'Pque N Mundo II'!F33</f>
        <v>0</v>
      </c>
      <c r="N31" s="317">
        <f t="shared" si="74"/>
        <v>-60</v>
      </c>
      <c r="O31" s="109">
        <f>'Pque N Mundo II'!G33</f>
        <v>0</v>
      </c>
      <c r="P31" s="317">
        <f t="shared" si="75"/>
        <v>-60</v>
      </c>
      <c r="Q31" s="109">
        <f>'Pque N Mundo II'!H33</f>
        <v>0</v>
      </c>
      <c r="R31" s="317">
        <f t="shared" si="76"/>
        <v>-60</v>
      </c>
      <c r="S31" s="253">
        <f t="shared" si="77"/>
        <v>0</v>
      </c>
      <c r="T31" s="330">
        <f t="shared" si="78"/>
        <v>-180</v>
      </c>
    </row>
    <row r="32" spans="1:20" x14ac:dyDescent="0.25">
      <c r="A32" s="88" t="s">
        <v>25</v>
      </c>
      <c r="B32" s="276">
        <v>30</v>
      </c>
      <c r="C32" s="83">
        <f>'Pque N Mundo II'!B34</f>
        <v>3</v>
      </c>
      <c r="D32" s="297">
        <f t="shared" si="68"/>
        <v>90</v>
      </c>
      <c r="E32" s="109">
        <f>'Pque N Mundo II'!C34</f>
        <v>3.3330000000000002</v>
      </c>
      <c r="F32" s="317">
        <f>(E32*$B32)-$D32</f>
        <v>9.9900000000000091</v>
      </c>
      <c r="G32" s="109">
        <f>'Pque N Mundo II'!D34</f>
        <v>0</v>
      </c>
      <c r="H32" s="317">
        <f>(G32*$B32)-$D32</f>
        <v>-90</v>
      </c>
      <c r="I32" s="109">
        <f>'Pque N Mundo II'!E34</f>
        <v>0</v>
      </c>
      <c r="J32" s="317">
        <f t="shared" si="71"/>
        <v>-90</v>
      </c>
      <c r="K32" s="253">
        <f t="shared" si="72"/>
        <v>3.3330000000000002</v>
      </c>
      <c r="L32" s="330">
        <f t="shared" si="73"/>
        <v>-170.01</v>
      </c>
      <c r="M32" s="109">
        <f>'Pque N Mundo II'!F34</f>
        <v>0</v>
      </c>
      <c r="N32" s="317">
        <f t="shared" si="74"/>
        <v>-90</v>
      </c>
      <c r="O32" s="109">
        <f>'Pque N Mundo II'!G34</f>
        <v>0</v>
      </c>
      <c r="P32" s="317">
        <f t="shared" si="75"/>
        <v>-90</v>
      </c>
      <c r="Q32" s="109">
        <f>'Pque N Mundo II'!H34</f>
        <v>0</v>
      </c>
      <c r="R32" s="317">
        <f t="shared" si="76"/>
        <v>-90</v>
      </c>
      <c r="S32" s="253">
        <f t="shared" si="77"/>
        <v>0</v>
      </c>
      <c r="T32" s="330">
        <f t="shared" si="78"/>
        <v>-270</v>
      </c>
    </row>
    <row r="33" spans="1:20" x14ac:dyDescent="0.25">
      <c r="A33" s="88" t="s">
        <v>26</v>
      </c>
      <c r="B33" s="276">
        <v>40</v>
      </c>
      <c r="C33" s="83">
        <f>'Pque N Mundo II'!B35</f>
        <v>1</v>
      </c>
      <c r="D33" s="297">
        <f t="shared" si="68"/>
        <v>40</v>
      </c>
      <c r="E33" s="109">
        <f>'Pque N Mundo II'!C35</f>
        <v>1</v>
      </c>
      <c r="F33" s="317">
        <f t="shared" si="69"/>
        <v>0</v>
      </c>
      <c r="G33" s="109">
        <f>'Pque N Mundo II'!D35</f>
        <v>0</v>
      </c>
      <c r="H33" s="317">
        <f t="shared" si="70"/>
        <v>-40</v>
      </c>
      <c r="I33" s="109">
        <f>'Pque N Mundo II'!E35</f>
        <v>0</v>
      </c>
      <c r="J33" s="317">
        <f t="shared" si="71"/>
        <v>-40</v>
      </c>
      <c r="K33" s="253">
        <f t="shared" si="72"/>
        <v>1</v>
      </c>
      <c r="L33" s="330">
        <f t="shared" si="73"/>
        <v>-80</v>
      </c>
      <c r="M33" s="109">
        <f>'Pque N Mundo II'!F35</f>
        <v>0</v>
      </c>
      <c r="N33" s="317">
        <f t="shared" si="74"/>
        <v>-40</v>
      </c>
      <c r="O33" s="109">
        <f>'Pque N Mundo II'!G35</f>
        <v>0</v>
      </c>
      <c r="P33" s="317">
        <f t="shared" si="75"/>
        <v>-40</v>
      </c>
      <c r="Q33" s="109">
        <f>'Pque N Mundo II'!H35</f>
        <v>0</v>
      </c>
      <c r="R33" s="317">
        <f t="shared" si="76"/>
        <v>-40</v>
      </c>
      <c r="S33" s="253">
        <f t="shared" si="77"/>
        <v>0</v>
      </c>
      <c r="T33" s="330">
        <f t="shared" si="78"/>
        <v>-120</v>
      </c>
    </row>
    <row r="34" spans="1:20" ht="15.75" thickBot="1" x14ac:dyDescent="0.3">
      <c r="A34" s="63" t="s">
        <v>34</v>
      </c>
      <c r="B34" s="284">
        <v>30</v>
      </c>
      <c r="C34" s="90">
        <f>'Pque N Mundo II'!B36</f>
        <v>1</v>
      </c>
      <c r="D34" s="354">
        <f t="shared" si="68"/>
        <v>30</v>
      </c>
      <c r="E34" s="501">
        <f>'Pque N Mundo II'!C36</f>
        <v>1</v>
      </c>
      <c r="F34" s="325">
        <f t="shared" si="69"/>
        <v>0</v>
      </c>
      <c r="G34" s="501">
        <f>'Pque N Mundo II'!D36</f>
        <v>0</v>
      </c>
      <c r="H34" s="325">
        <f t="shared" si="70"/>
        <v>-30</v>
      </c>
      <c r="I34" s="501">
        <f>'Pque N Mundo II'!E36</f>
        <v>0</v>
      </c>
      <c r="J34" s="325">
        <f t="shared" si="71"/>
        <v>-30</v>
      </c>
      <c r="K34" s="261">
        <f t="shared" si="72"/>
        <v>1</v>
      </c>
      <c r="L34" s="331">
        <f t="shared" si="73"/>
        <v>-60</v>
      </c>
      <c r="M34" s="501">
        <f>'Pque N Mundo II'!F36</f>
        <v>0</v>
      </c>
      <c r="N34" s="325">
        <f t="shared" si="74"/>
        <v>-30</v>
      </c>
      <c r="O34" s="501">
        <f>'Pque N Mundo II'!G36</f>
        <v>0</v>
      </c>
      <c r="P34" s="325">
        <f t="shared" si="75"/>
        <v>-30</v>
      </c>
      <c r="Q34" s="501">
        <f>'Pque N Mundo II'!H36</f>
        <v>0</v>
      </c>
      <c r="R34" s="325">
        <f t="shared" si="76"/>
        <v>-30</v>
      </c>
      <c r="S34" s="261">
        <f t="shared" si="77"/>
        <v>0</v>
      </c>
      <c r="T34" s="331">
        <f t="shared" si="78"/>
        <v>-90</v>
      </c>
    </row>
    <row r="35" spans="1:20" ht="15.75" thickBot="1" x14ac:dyDescent="0.3">
      <c r="A35" s="347" t="s">
        <v>7</v>
      </c>
      <c r="B35" s="348">
        <f>SUM(B23:B34)</f>
        <v>370</v>
      </c>
      <c r="C35" s="349">
        <f>SUM(C23:C34)</f>
        <v>49</v>
      </c>
      <c r="D35" s="350">
        <f t="shared" ref="D35:T35" si="79">SUM(D23:D34)</f>
        <v>1740</v>
      </c>
      <c r="E35" s="502">
        <f t="shared" si="79"/>
        <v>51.232999999999997</v>
      </c>
      <c r="F35" s="352">
        <f t="shared" si="79"/>
        <v>67.990000000000009</v>
      </c>
      <c r="G35" s="502">
        <f t="shared" si="79"/>
        <v>0</v>
      </c>
      <c r="H35" s="352">
        <f t="shared" si="79"/>
        <v>-1740</v>
      </c>
      <c r="I35" s="502">
        <f t="shared" si="79"/>
        <v>0</v>
      </c>
      <c r="J35" s="352">
        <f t="shared" si="79"/>
        <v>-1740</v>
      </c>
      <c r="K35" s="353">
        <f t="shared" ref="K35:L35" si="80">SUM(K23:K34)</f>
        <v>51.232999999999997</v>
      </c>
      <c r="L35" s="332">
        <f t="shared" si="80"/>
        <v>-3412.01</v>
      </c>
      <c r="M35" s="502">
        <f t="shared" si="79"/>
        <v>0</v>
      </c>
      <c r="N35" s="352">
        <f t="shared" si="79"/>
        <v>-1740</v>
      </c>
      <c r="O35" s="502">
        <f t="shared" si="79"/>
        <v>0</v>
      </c>
      <c r="P35" s="352">
        <f t="shared" si="79"/>
        <v>-1740</v>
      </c>
      <c r="Q35" s="502">
        <f t="shared" si="79"/>
        <v>0</v>
      </c>
      <c r="R35" s="352">
        <f t="shared" si="79"/>
        <v>-1740</v>
      </c>
      <c r="S35" s="353">
        <f t="shared" si="79"/>
        <v>0</v>
      </c>
      <c r="T35" s="332">
        <f t="shared" si="79"/>
        <v>-5220</v>
      </c>
    </row>
    <row r="37" spans="1:20" ht="15.75" x14ac:dyDescent="0.25">
      <c r="A37" s="1240" t="s">
        <v>268</v>
      </c>
      <c r="B37" s="1241"/>
      <c r="C37" s="1241"/>
      <c r="D37" s="1241"/>
      <c r="E37" s="1241"/>
      <c r="F37" s="1241"/>
      <c r="G37" s="1241"/>
      <c r="H37" s="1241"/>
      <c r="I37" s="1241"/>
      <c r="J37" s="1241"/>
      <c r="K37" s="1241"/>
      <c r="L37" s="1241"/>
      <c r="M37" s="1241"/>
      <c r="N37" s="1241"/>
      <c r="O37" s="1241"/>
      <c r="P37" s="1241"/>
      <c r="Q37" s="1241"/>
      <c r="R37" s="1241"/>
      <c r="S37" s="1241"/>
      <c r="T37" s="1241"/>
    </row>
    <row r="38" spans="1:20" ht="36.75" thickBot="1" x14ac:dyDescent="0.3">
      <c r="A38" s="14" t="s">
        <v>14</v>
      </c>
      <c r="B38" s="274" t="str">
        <f t="shared" ref="B38:T38" si="81">B5</f>
        <v>Carga Horária</v>
      </c>
      <c r="C38" s="104" t="str">
        <f t="shared" si="81"/>
        <v>Equipe Mínima TA</v>
      </c>
      <c r="D38" s="302" t="str">
        <f t="shared" si="81"/>
        <v>Total Horas</v>
      </c>
      <c r="E38" s="516" t="str">
        <f t="shared" si="81"/>
        <v>MAR</v>
      </c>
      <c r="F38" s="344" t="str">
        <f t="shared" si="81"/>
        <v>Saldo Mar</v>
      </c>
      <c r="G38" s="516" t="str">
        <f t="shared" si="81"/>
        <v>ABR</v>
      </c>
      <c r="H38" s="344" t="str">
        <f t="shared" si="81"/>
        <v>Saldo Abr</v>
      </c>
      <c r="I38" s="516" t="str">
        <f t="shared" si="81"/>
        <v>MAI</v>
      </c>
      <c r="J38" s="344" t="str">
        <f t="shared" si="81"/>
        <v>Saldo Mai</v>
      </c>
      <c r="K38" s="251" t="str">
        <f t="shared" ref="K38:L38" si="82">K5</f>
        <v>3º Trimestre</v>
      </c>
      <c r="L38" s="342" t="str">
        <f t="shared" si="82"/>
        <v>Saldo Trim</v>
      </c>
      <c r="M38" s="516" t="str">
        <f t="shared" si="81"/>
        <v>JUN</v>
      </c>
      <c r="N38" s="344" t="str">
        <f t="shared" si="81"/>
        <v>Saldo Jun</v>
      </c>
      <c r="O38" s="496" t="str">
        <f t="shared" si="81"/>
        <v>JUL</v>
      </c>
      <c r="P38" s="344" t="str">
        <f t="shared" si="81"/>
        <v>Saldo Jul</v>
      </c>
      <c r="Q38" s="496" t="str">
        <f t="shared" si="81"/>
        <v>AGO</v>
      </c>
      <c r="R38" s="344" t="str">
        <f t="shared" si="81"/>
        <v>Saldo Ago</v>
      </c>
      <c r="S38" s="251" t="str">
        <f t="shared" si="81"/>
        <v>4º Trimestre</v>
      </c>
      <c r="T38" s="342" t="str">
        <f t="shared" si="81"/>
        <v>Saldo Trim</v>
      </c>
    </row>
    <row r="39" spans="1:20" ht="15.75" thickTop="1" x14ac:dyDescent="0.25">
      <c r="A39" s="2" t="s">
        <v>35</v>
      </c>
      <c r="B39" s="276">
        <v>30</v>
      </c>
      <c r="C39" s="5">
        <f>'Pque N Mundo II'!B42</f>
        <v>1</v>
      </c>
      <c r="D39" s="297">
        <f t="shared" ref="D39:D45" si="83">C39*B39</f>
        <v>30</v>
      </c>
      <c r="E39" s="503">
        <f>'Pque N Mundo II'!C42</f>
        <v>1</v>
      </c>
      <c r="F39" s="321">
        <f t="shared" ref="F39:F45" si="84">(E39*$B39)-$D39</f>
        <v>0</v>
      </c>
      <c r="G39" s="109">
        <f>'Pque N Mundo II'!D42</f>
        <v>1</v>
      </c>
      <c r="H39" s="321">
        <f t="shared" ref="H39:H45" si="85">(G39*$B39)-$D39</f>
        <v>0</v>
      </c>
      <c r="I39" s="109">
        <f>'Pque N Mundo II'!E42</f>
        <v>1</v>
      </c>
      <c r="J39" s="321">
        <f t="shared" ref="J39:J45" si="86">(I39*$B39)-$D39</f>
        <v>0</v>
      </c>
      <c r="K39" s="256">
        <f t="shared" ref="K39:K45" si="87">SUM(E39,G39,I39)</f>
        <v>3</v>
      </c>
      <c r="L39" s="334">
        <f t="shared" ref="L39:L45" si="88">(K39*$B39)-$D39*3</f>
        <v>0</v>
      </c>
      <c r="M39" s="503">
        <f>'Pque N Mundo II'!F42</f>
        <v>1</v>
      </c>
      <c r="N39" s="321">
        <f t="shared" ref="N39:N45" si="89">(M39*$B39)-$D39</f>
        <v>0</v>
      </c>
      <c r="O39" s="503">
        <f>'Pque N Mundo II'!G42</f>
        <v>1</v>
      </c>
      <c r="P39" s="321">
        <f t="shared" ref="P39:P45" si="90">(O39*$B39)-$D39</f>
        <v>0</v>
      </c>
      <c r="Q39" s="503">
        <f>'Pque N Mundo II'!H42</f>
        <v>1</v>
      </c>
      <c r="R39" s="321">
        <f t="shared" ref="R39:R45" si="91">(Q39*$B39)-$D39</f>
        <v>0</v>
      </c>
      <c r="S39" s="256">
        <f t="shared" ref="S39:S45" si="92">SUM(M39,O39,Q39)</f>
        <v>3</v>
      </c>
      <c r="T39" s="334">
        <f t="shared" ref="T39:T45" si="93">(S39*$B39)-$D39*3</f>
        <v>0</v>
      </c>
    </row>
    <row r="40" spans="1:20" x14ac:dyDescent="0.25">
      <c r="A40" s="2" t="s">
        <v>36</v>
      </c>
      <c r="B40" s="276">
        <v>20</v>
      </c>
      <c r="C40" s="5">
        <f>'Pque N Mundo II'!B43</f>
        <v>1</v>
      </c>
      <c r="D40" s="297">
        <f t="shared" si="83"/>
        <v>20</v>
      </c>
      <c r="E40" s="503">
        <f>'Pque N Mundo II'!C43</f>
        <v>1</v>
      </c>
      <c r="F40" s="321">
        <f t="shared" si="84"/>
        <v>0</v>
      </c>
      <c r="G40" s="109">
        <f>'Pque N Mundo II'!D43</f>
        <v>1.5</v>
      </c>
      <c r="H40" s="321">
        <f t="shared" si="85"/>
        <v>10</v>
      </c>
      <c r="I40" s="109">
        <f>'Pque N Mundo II'!E43</f>
        <v>1</v>
      </c>
      <c r="J40" s="321">
        <f t="shared" si="86"/>
        <v>0</v>
      </c>
      <c r="K40" s="256">
        <f t="shared" si="87"/>
        <v>3.5</v>
      </c>
      <c r="L40" s="334">
        <f t="shared" si="88"/>
        <v>10</v>
      </c>
      <c r="M40" s="503">
        <f>'Pque N Mundo II'!F43</f>
        <v>1</v>
      </c>
      <c r="N40" s="321">
        <f t="shared" si="89"/>
        <v>0</v>
      </c>
      <c r="O40" s="503">
        <f>'Pque N Mundo II'!G43</f>
        <v>1</v>
      </c>
      <c r="P40" s="321">
        <f t="shared" si="90"/>
        <v>0</v>
      </c>
      <c r="Q40" s="503">
        <f>'Pque N Mundo II'!H43</f>
        <v>1</v>
      </c>
      <c r="R40" s="321">
        <f t="shared" si="91"/>
        <v>0</v>
      </c>
      <c r="S40" s="256">
        <f t="shared" si="92"/>
        <v>3</v>
      </c>
      <c r="T40" s="334">
        <f t="shared" si="93"/>
        <v>0</v>
      </c>
    </row>
    <row r="41" spans="1:20" x14ac:dyDescent="0.25">
      <c r="A41" s="2" t="s">
        <v>37</v>
      </c>
      <c r="B41" s="276">
        <v>20</v>
      </c>
      <c r="C41" s="5">
        <f>'Pque N Mundo II'!B44</f>
        <v>1</v>
      </c>
      <c r="D41" s="297">
        <f t="shared" si="83"/>
        <v>20</v>
      </c>
      <c r="E41" s="503">
        <f>'Pque N Mundo II'!C44</f>
        <v>1</v>
      </c>
      <c r="F41" s="321">
        <f t="shared" si="84"/>
        <v>0</v>
      </c>
      <c r="G41" s="109">
        <f>'Pque N Mundo II'!D44</f>
        <v>1</v>
      </c>
      <c r="H41" s="321">
        <f t="shared" si="85"/>
        <v>0</v>
      </c>
      <c r="I41" s="109">
        <f>'Pque N Mundo II'!E44</f>
        <v>1</v>
      </c>
      <c r="J41" s="321">
        <f t="shared" si="86"/>
        <v>0</v>
      </c>
      <c r="K41" s="256">
        <f t="shared" si="87"/>
        <v>3</v>
      </c>
      <c r="L41" s="334">
        <f t="shared" si="88"/>
        <v>0</v>
      </c>
      <c r="M41" s="503">
        <f>'Pque N Mundo II'!F44</f>
        <v>1</v>
      </c>
      <c r="N41" s="321">
        <f t="shared" si="89"/>
        <v>0</v>
      </c>
      <c r="O41" s="503">
        <f>'Pque N Mundo II'!G44</f>
        <v>1</v>
      </c>
      <c r="P41" s="321">
        <f t="shared" si="90"/>
        <v>0</v>
      </c>
      <c r="Q41" s="503">
        <f>'Pque N Mundo II'!H44</f>
        <v>1</v>
      </c>
      <c r="R41" s="321">
        <f t="shared" si="91"/>
        <v>0</v>
      </c>
      <c r="S41" s="256">
        <f t="shared" si="92"/>
        <v>3</v>
      </c>
      <c r="T41" s="334">
        <f t="shared" si="93"/>
        <v>0</v>
      </c>
    </row>
    <row r="42" spans="1:20" x14ac:dyDescent="0.25">
      <c r="A42" s="2" t="s">
        <v>39</v>
      </c>
      <c r="B42" s="276">
        <v>40</v>
      </c>
      <c r="C42" s="5">
        <f>'Pque N Mundo II'!B45</f>
        <v>1</v>
      </c>
      <c r="D42" s="297">
        <f t="shared" si="83"/>
        <v>40</v>
      </c>
      <c r="E42" s="503">
        <f>'Pque N Mundo II'!C45</f>
        <v>1</v>
      </c>
      <c r="F42" s="321">
        <f t="shared" si="84"/>
        <v>0</v>
      </c>
      <c r="G42" s="109">
        <f>'Pque N Mundo II'!D45</f>
        <v>1</v>
      </c>
      <c r="H42" s="321">
        <f t="shared" si="85"/>
        <v>0</v>
      </c>
      <c r="I42" s="109">
        <f>'Pque N Mundo II'!E45</f>
        <v>1</v>
      </c>
      <c r="J42" s="321">
        <f t="shared" si="86"/>
        <v>0</v>
      </c>
      <c r="K42" s="256">
        <f t="shared" si="87"/>
        <v>3</v>
      </c>
      <c r="L42" s="334">
        <f t="shared" si="88"/>
        <v>0</v>
      </c>
      <c r="M42" s="503">
        <f>'Pque N Mundo II'!F45</f>
        <v>1</v>
      </c>
      <c r="N42" s="321">
        <f t="shared" si="89"/>
        <v>0</v>
      </c>
      <c r="O42" s="503">
        <f>'Pque N Mundo II'!G45</f>
        <v>1</v>
      </c>
      <c r="P42" s="321">
        <f t="shared" si="90"/>
        <v>0</v>
      </c>
      <c r="Q42" s="503">
        <f>'Pque N Mundo II'!H45</f>
        <v>1</v>
      </c>
      <c r="R42" s="321">
        <f t="shared" si="91"/>
        <v>0</v>
      </c>
      <c r="S42" s="256">
        <f t="shared" si="92"/>
        <v>3</v>
      </c>
      <c r="T42" s="334">
        <f t="shared" si="93"/>
        <v>0</v>
      </c>
    </row>
    <row r="43" spans="1:20" x14ac:dyDescent="0.25">
      <c r="A43" s="2" t="s">
        <v>44</v>
      </c>
      <c r="B43" s="276">
        <v>40</v>
      </c>
      <c r="C43" s="5">
        <f>'Pque N Mundo II'!B46</f>
        <v>1</v>
      </c>
      <c r="D43" s="297">
        <f t="shared" si="83"/>
        <v>40</v>
      </c>
      <c r="E43" s="503">
        <f>'Pque N Mundo II'!C46</f>
        <v>1</v>
      </c>
      <c r="F43" s="321">
        <f t="shared" si="84"/>
        <v>0</v>
      </c>
      <c r="G43" s="109">
        <f>'Pque N Mundo II'!D46</f>
        <v>1</v>
      </c>
      <c r="H43" s="321">
        <f t="shared" si="85"/>
        <v>0</v>
      </c>
      <c r="I43" s="109">
        <f>'Pque N Mundo II'!E46</f>
        <v>1</v>
      </c>
      <c r="J43" s="321">
        <f t="shared" si="86"/>
        <v>0</v>
      </c>
      <c r="K43" s="256">
        <f t="shared" si="87"/>
        <v>3</v>
      </c>
      <c r="L43" s="334">
        <f t="shared" si="88"/>
        <v>0</v>
      </c>
      <c r="M43" s="503">
        <f>'Pque N Mundo II'!F46</f>
        <v>1</v>
      </c>
      <c r="N43" s="321">
        <f t="shared" si="89"/>
        <v>0</v>
      </c>
      <c r="O43" s="503">
        <f>'Pque N Mundo II'!G46</f>
        <v>1</v>
      </c>
      <c r="P43" s="321">
        <f t="shared" si="90"/>
        <v>0</v>
      </c>
      <c r="Q43" s="503">
        <f>'Pque N Mundo II'!H46</f>
        <v>1</v>
      </c>
      <c r="R43" s="321">
        <f t="shared" si="91"/>
        <v>0</v>
      </c>
      <c r="S43" s="256">
        <f t="shared" si="92"/>
        <v>3</v>
      </c>
      <c r="T43" s="334">
        <f t="shared" si="93"/>
        <v>0</v>
      </c>
    </row>
    <row r="44" spans="1:20" x14ac:dyDescent="0.25">
      <c r="A44" s="2" t="s">
        <v>38</v>
      </c>
      <c r="B44" s="276">
        <v>20</v>
      </c>
      <c r="C44" s="5">
        <f>'Pque N Mundo II'!B47</f>
        <v>2</v>
      </c>
      <c r="D44" s="297">
        <f t="shared" si="83"/>
        <v>40</v>
      </c>
      <c r="E44" s="503">
        <f>'Pque N Mundo II'!C47</f>
        <v>2</v>
      </c>
      <c r="F44" s="321">
        <f t="shared" si="84"/>
        <v>0</v>
      </c>
      <c r="G44" s="109">
        <f>'Pque N Mundo II'!D47</f>
        <v>2</v>
      </c>
      <c r="H44" s="321">
        <f t="shared" si="85"/>
        <v>0</v>
      </c>
      <c r="I44" s="109">
        <f>'Pque N Mundo II'!E47</f>
        <v>1</v>
      </c>
      <c r="J44" s="321">
        <f t="shared" si="86"/>
        <v>-20</v>
      </c>
      <c r="K44" s="256">
        <f t="shared" si="87"/>
        <v>5</v>
      </c>
      <c r="L44" s="334">
        <f t="shared" si="88"/>
        <v>-20</v>
      </c>
      <c r="M44" s="503">
        <f>'Pque N Mundo II'!F47</f>
        <v>1</v>
      </c>
      <c r="N44" s="321">
        <f t="shared" si="89"/>
        <v>-20</v>
      </c>
      <c r="O44" s="503">
        <f>'Pque N Mundo II'!G47</f>
        <v>2</v>
      </c>
      <c r="P44" s="321">
        <f t="shared" si="90"/>
        <v>0</v>
      </c>
      <c r="Q44" s="503">
        <f>'Pque N Mundo II'!H47</f>
        <v>2</v>
      </c>
      <c r="R44" s="321">
        <f t="shared" si="91"/>
        <v>0</v>
      </c>
      <c r="S44" s="256">
        <f t="shared" si="92"/>
        <v>5</v>
      </c>
      <c r="T44" s="334">
        <f t="shared" si="93"/>
        <v>-20</v>
      </c>
    </row>
    <row r="45" spans="1:20" ht="15.75" thickBot="1" x14ac:dyDescent="0.3">
      <c r="A45" s="16" t="s">
        <v>40</v>
      </c>
      <c r="B45" s="277">
        <v>40</v>
      </c>
      <c r="C45" s="17">
        <f>'Pque N Mundo II'!B48</f>
        <v>1</v>
      </c>
      <c r="D45" s="299">
        <f t="shared" si="83"/>
        <v>40</v>
      </c>
      <c r="E45" s="504">
        <f>'Pque N Mundo II'!C48</f>
        <v>1</v>
      </c>
      <c r="F45" s="322">
        <f t="shared" si="84"/>
        <v>0</v>
      </c>
      <c r="G45" s="501">
        <f>'Pque N Mundo II'!D48</f>
        <v>1</v>
      </c>
      <c r="H45" s="325">
        <f t="shared" si="85"/>
        <v>0</v>
      </c>
      <c r="I45" s="501">
        <f>'Pque N Mundo II'!E48</f>
        <v>1</v>
      </c>
      <c r="J45" s="325">
        <f t="shared" si="86"/>
        <v>0</v>
      </c>
      <c r="K45" s="257">
        <f t="shared" si="87"/>
        <v>3</v>
      </c>
      <c r="L45" s="335">
        <f t="shared" si="88"/>
        <v>0</v>
      </c>
      <c r="M45" s="504">
        <f>'Pque N Mundo II'!F48</f>
        <v>1</v>
      </c>
      <c r="N45" s="322">
        <f t="shared" si="89"/>
        <v>0</v>
      </c>
      <c r="O45" s="504">
        <f>'Pque N Mundo II'!G48</f>
        <v>1</v>
      </c>
      <c r="P45" s="322">
        <f t="shared" si="90"/>
        <v>0</v>
      </c>
      <c r="Q45" s="504">
        <f>'Pque N Mundo II'!H48</f>
        <v>1</v>
      </c>
      <c r="R45" s="322">
        <f t="shared" si="91"/>
        <v>0</v>
      </c>
      <c r="S45" s="257">
        <f t="shared" si="92"/>
        <v>3</v>
      </c>
      <c r="T45" s="335">
        <f t="shared" si="93"/>
        <v>0</v>
      </c>
    </row>
    <row r="46" spans="1:20" ht="15.75" thickBot="1" x14ac:dyDescent="0.3">
      <c r="A46" s="6" t="s">
        <v>7</v>
      </c>
      <c r="B46" s="293">
        <f>SUM(B39:B45)</f>
        <v>210</v>
      </c>
      <c r="C46" s="7">
        <f>SUM(C39:C45)</f>
        <v>8</v>
      </c>
      <c r="D46" s="300">
        <f t="shared" ref="D46:T46" si="94">SUM(D39:D45)</f>
        <v>230</v>
      </c>
      <c r="E46" s="499">
        <f t="shared" si="94"/>
        <v>8</v>
      </c>
      <c r="F46" s="319">
        <f t="shared" si="94"/>
        <v>0</v>
      </c>
      <c r="G46" s="502">
        <f t="shared" si="94"/>
        <v>8.5</v>
      </c>
      <c r="H46" s="352">
        <f t="shared" si="94"/>
        <v>10</v>
      </c>
      <c r="I46" s="502">
        <f t="shared" si="94"/>
        <v>7</v>
      </c>
      <c r="J46" s="352">
        <f t="shared" si="94"/>
        <v>-20</v>
      </c>
      <c r="K46" s="80">
        <f t="shared" ref="K46:L46" si="95">SUM(K39:K45)</f>
        <v>23.5</v>
      </c>
      <c r="L46" s="332">
        <f t="shared" si="95"/>
        <v>-10</v>
      </c>
      <c r="M46" s="499">
        <f t="shared" si="94"/>
        <v>7</v>
      </c>
      <c r="N46" s="319">
        <f t="shared" si="94"/>
        <v>-20</v>
      </c>
      <c r="O46" s="499">
        <f t="shared" si="94"/>
        <v>8</v>
      </c>
      <c r="P46" s="319">
        <f t="shared" si="94"/>
        <v>0</v>
      </c>
      <c r="Q46" s="499">
        <f t="shared" si="94"/>
        <v>8</v>
      </c>
      <c r="R46" s="319">
        <f t="shared" si="94"/>
        <v>0</v>
      </c>
      <c r="S46" s="80">
        <f t="shared" si="94"/>
        <v>23</v>
      </c>
      <c r="T46" s="332">
        <f t="shared" si="94"/>
        <v>-20</v>
      </c>
    </row>
    <row r="48" spans="1:20" ht="15.75" x14ac:dyDescent="0.25">
      <c r="A48" s="1240" t="s">
        <v>270</v>
      </c>
      <c r="B48" s="1241"/>
      <c r="C48" s="1241"/>
      <c r="D48" s="1241"/>
      <c r="E48" s="1241"/>
      <c r="F48" s="1241"/>
      <c r="G48" s="1241"/>
      <c r="H48" s="1241"/>
      <c r="I48" s="1241"/>
      <c r="J48" s="1241"/>
      <c r="K48" s="1241"/>
      <c r="L48" s="1241"/>
      <c r="M48" s="1241"/>
      <c r="N48" s="1241"/>
      <c r="O48" s="1241"/>
      <c r="P48" s="1241"/>
      <c r="Q48" s="1241"/>
      <c r="R48" s="1241"/>
      <c r="S48" s="1241"/>
      <c r="T48" s="1241"/>
    </row>
    <row r="49" spans="1:20" ht="36.75" thickBot="1" x14ac:dyDescent="0.3">
      <c r="A49" s="85" t="s">
        <v>14</v>
      </c>
      <c r="B49" s="274" t="str">
        <f t="shared" ref="B49:T49" si="96">B5</f>
        <v>Carga Horária</v>
      </c>
      <c r="C49" s="104" t="str">
        <f t="shared" si="96"/>
        <v>Equipe Mínima TA</v>
      </c>
      <c r="D49" s="302" t="str">
        <f t="shared" si="96"/>
        <v>Total Horas</v>
      </c>
      <c r="E49" s="516" t="str">
        <f t="shared" si="96"/>
        <v>MAR</v>
      </c>
      <c r="F49" s="344" t="str">
        <f t="shared" si="96"/>
        <v>Saldo Mar</v>
      </c>
      <c r="G49" s="516" t="str">
        <f t="shared" si="96"/>
        <v>ABR</v>
      </c>
      <c r="H49" s="344" t="str">
        <f t="shared" si="96"/>
        <v>Saldo Abr</v>
      </c>
      <c r="I49" s="516" t="str">
        <f t="shared" si="96"/>
        <v>MAI</v>
      </c>
      <c r="J49" s="344" t="str">
        <f t="shared" si="96"/>
        <v>Saldo Mai</v>
      </c>
      <c r="K49" s="251" t="str">
        <f t="shared" ref="K49:L49" si="97">K5</f>
        <v>3º Trimestre</v>
      </c>
      <c r="L49" s="342" t="str">
        <f t="shared" si="97"/>
        <v>Saldo Trim</v>
      </c>
      <c r="M49" s="516" t="str">
        <f t="shared" si="96"/>
        <v>JUN</v>
      </c>
      <c r="N49" s="344" t="str">
        <f t="shared" si="96"/>
        <v>Saldo Jun</v>
      </c>
      <c r="O49" s="496" t="str">
        <f t="shared" si="96"/>
        <v>JUL</v>
      </c>
      <c r="P49" s="344" t="str">
        <f t="shared" si="96"/>
        <v>Saldo Jul</v>
      </c>
      <c r="Q49" s="496" t="str">
        <f t="shared" si="96"/>
        <v>AGO</v>
      </c>
      <c r="R49" s="344" t="str">
        <f t="shared" si="96"/>
        <v>Saldo Ago</v>
      </c>
      <c r="S49" s="251" t="str">
        <f t="shared" si="96"/>
        <v>4º Trimestre</v>
      </c>
      <c r="T49" s="342" t="str">
        <f t="shared" si="96"/>
        <v>Saldo Trim</v>
      </c>
    </row>
    <row r="50" spans="1:20" ht="15.75" thickTop="1" x14ac:dyDescent="0.25">
      <c r="A50" s="88" t="s">
        <v>33</v>
      </c>
      <c r="B50" s="275">
        <v>20</v>
      </c>
      <c r="C50" s="87">
        <f>'AMA_UBS J Brasil'!$B$27</f>
        <v>6</v>
      </c>
      <c r="D50" s="303">
        <f t="shared" ref="D50:D59" si="98">C50*B50</f>
        <v>120</v>
      </c>
      <c r="E50" s="497">
        <f>'AMA_UBS J Brasil'!$C$27</f>
        <v>6</v>
      </c>
      <c r="F50" s="316">
        <f t="shared" ref="F50:F59" si="99">(E50*$B50)-$D50</f>
        <v>0</v>
      </c>
      <c r="G50" s="497">
        <f>'AMA_UBS J Brasil'!$D$27</f>
        <v>0</v>
      </c>
      <c r="H50" s="316">
        <f t="shared" ref="H50:H59" si="100">(G50*$B50)-$D50</f>
        <v>-120</v>
      </c>
      <c r="I50" s="497">
        <f>'AMA_UBS J Brasil'!$E$27</f>
        <v>0</v>
      </c>
      <c r="J50" s="316">
        <f t="shared" ref="J50:J59" si="101">(I50*$B50)-$D50</f>
        <v>-120</v>
      </c>
      <c r="K50" s="241">
        <f t="shared" ref="K50:K59" si="102">SUM(E50,G50,I50)</f>
        <v>6</v>
      </c>
      <c r="L50" s="329">
        <f t="shared" ref="L50:L56" si="103">(K50*$B50)-$D50*3</f>
        <v>-240</v>
      </c>
      <c r="M50" s="497">
        <f>'AMA_UBS J Brasil'!$F$27</f>
        <v>0</v>
      </c>
      <c r="N50" s="316">
        <f t="shared" ref="N50:N59" si="104">(M50*$B50)-$D50</f>
        <v>-120</v>
      </c>
      <c r="O50" s="497">
        <f>'AMA_UBS J Brasil'!$G$27</f>
        <v>0</v>
      </c>
      <c r="P50" s="316">
        <f t="shared" ref="P50:P59" si="105">(O50*$B50)-$D50</f>
        <v>-120</v>
      </c>
      <c r="Q50" s="497">
        <f>'AMA_UBS J Brasil'!$H$27</f>
        <v>0</v>
      </c>
      <c r="R50" s="316">
        <f t="shared" ref="R50:R59" si="106">(Q50*$B50)-$D50</f>
        <v>-120</v>
      </c>
      <c r="S50" s="241">
        <f t="shared" ref="S50:S59" si="107">SUM(M50,O50,Q50)</f>
        <v>0</v>
      </c>
      <c r="T50" s="329">
        <f t="shared" ref="T50:T59" si="108">(S50*$B50)-$D50*3</f>
        <v>-360</v>
      </c>
    </row>
    <row r="51" spans="1:20" x14ac:dyDescent="0.25">
      <c r="A51" s="88" t="s">
        <v>20</v>
      </c>
      <c r="B51" s="276">
        <v>20</v>
      </c>
      <c r="C51" s="89">
        <f>'AMA_UBS J Brasil'!$B$30</f>
        <v>6</v>
      </c>
      <c r="D51" s="304">
        <f t="shared" si="98"/>
        <v>120</v>
      </c>
      <c r="E51" s="109">
        <f>'AMA_UBS J Brasil'!$C$30</f>
        <v>7</v>
      </c>
      <c r="F51" s="317">
        <f t="shared" si="99"/>
        <v>20</v>
      </c>
      <c r="G51" s="109">
        <f>'AMA_UBS J Brasil'!$D$30</f>
        <v>0</v>
      </c>
      <c r="H51" s="317">
        <f t="shared" si="100"/>
        <v>-120</v>
      </c>
      <c r="I51" s="109">
        <f>'AMA_UBS J Brasil'!$E$30</f>
        <v>0</v>
      </c>
      <c r="J51" s="317">
        <f t="shared" si="101"/>
        <v>-120</v>
      </c>
      <c r="K51" s="253">
        <f t="shared" si="102"/>
        <v>7</v>
      </c>
      <c r="L51" s="330">
        <f t="shared" si="103"/>
        <v>-220</v>
      </c>
      <c r="M51" s="109">
        <f>'AMA_UBS J Brasil'!$F$30</f>
        <v>0</v>
      </c>
      <c r="N51" s="317">
        <f t="shared" si="104"/>
        <v>-120</v>
      </c>
      <c r="O51" s="109">
        <f>'AMA_UBS J Brasil'!$G$30</f>
        <v>0</v>
      </c>
      <c r="P51" s="317">
        <f t="shared" si="105"/>
        <v>-120</v>
      </c>
      <c r="Q51" s="109">
        <f>'AMA_UBS J Brasil'!$H$30</f>
        <v>0</v>
      </c>
      <c r="R51" s="317">
        <f t="shared" si="106"/>
        <v>-120</v>
      </c>
      <c r="S51" s="253">
        <f t="shared" si="107"/>
        <v>0</v>
      </c>
      <c r="T51" s="330">
        <f t="shared" si="108"/>
        <v>-360</v>
      </c>
    </row>
    <row r="52" spans="1:20" x14ac:dyDescent="0.25">
      <c r="A52" s="88" t="s">
        <v>43</v>
      </c>
      <c r="B52" s="276">
        <v>20</v>
      </c>
      <c r="C52" s="89">
        <f>'AMA_UBS J Brasil'!B32</f>
        <v>6</v>
      </c>
      <c r="D52" s="304">
        <f t="shared" si="98"/>
        <v>120</v>
      </c>
      <c r="E52" s="109">
        <f>'AMA_UBS J Brasil'!C32</f>
        <v>3</v>
      </c>
      <c r="F52" s="317">
        <f t="shared" si="99"/>
        <v>-60</v>
      </c>
      <c r="G52" s="109">
        <f>'AMA_UBS J Brasil'!D32</f>
        <v>0</v>
      </c>
      <c r="H52" s="317">
        <f t="shared" si="100"/>
        <v>-120</v>
      </c>
      <c r="I52" s="109">
        <f>'AMA_UBS J Brasil'!E32</f>
        <v>0</v>
      </c>
      <c r="J52" s="317">
        <f>(I52*$B52)-$D52</f>
        <v>-120</v>
      </c>
      <c r="K52" s="253">
        <f t="shared" si="102"/>
        <v>3</v>
      </c>
      <c r="L52" s="330">
        <f t="shared" si="103"/>
        <v>-300</v>
      </c>
      <c r="M52" s="109">
        <f>'AMA_UBS J Brasil'!F32</f>
        <v>0</v>
      </c>
      <c r="N52" s="317">
        <f>(M52*$B52)-$D52</f>
        <v>-120</v>
      </c>
      <c r="O52" s="109">
        <f>'AMA_UBS J Brasil'!G32</f>
        <v>0</v>
      </c>
      <c r="P52" s="317">
        <f>(O52*$B52)-$D52</f>
        <v>-120</v>
      </c>
      <c r="Q52" s="109">
        <f>'AMA_UBS J Brasil'!H32</f>
        <v>0</v>
      </c>
      <c r="R52" s="317">
        <f t="shared" si="106"/>
        <v>-120</v>
      </c>
      <c r="S52" s="253">
        <f t="shared" si="107"/>
        <v>0</v>
      </c>
      <c r="T52" s="330">
        <f t="shared" si="108"/>
        <v>-360</v>
      </c>
    </row>
    <row r="53" spans="1:20" x14ac:dyDescent="0.25">
      <c r="A53" s="88" t="s">
        <v>22</v>
      </c>
      <c r="B53" s="276">
        <v>20</v>
      </c>
      <c r="C53" s="89">
        <f>'AMA_UBS J Brasil'!B33</f>
        <v>1</v>
      </c>
      <c r="D53" s="304">
        <f t="shared" si="98"/>
        <v>20</v>
      </c>
      <c r="E53" s="109">
        <f>'AMA_UBS J Brasil'!C33</f>
        <v>1</v>
      </c>
      <c r="F53" s="317">
        <f t="shared" si="99"/>
        <v>0</v>
      </c>
      <c r="G53" s="109">
        <f>'AMA_UBS J Brasil'!D33</f>
        <v>0</v>
      </c>
      <c r="H53" s="317">
        <f t="shared" si="100"/>
        <v>-20</v>
      </c>
      <c r="I53" s="109">
        <f>'AMA_UBS J Brasil'!E33</f>
        <v>0</v>
      </c>
      <c r="J53" s="317">
        <f t="shared" si="101"/>
        <v>-20</v>
      </c>
      <c r="K53" s="253">
        <f t="shared" si="102"/>
        <v>1</v>
      </c>
      <c r="L53" s="330">
        <f t="shared" si="103"/>
        <v>-40</v>
      </c>
      <c r="M53" s="109">
        <f>'AMA_UBS J Brasil'!F33</f>
        <v>0</v>
      </c>
      <c r="N53" s="317">
        <f t="shared" si="104"/>
        <v>-20</v>
      </c>
      <c r="O53" s="109">
        <f>'AMA_UBS J Brasil'!G33</f>
        <v>0</v>
      </c>
      <c r="P53" s="317">
        <f t="shared" si="105"/>
        <v>-20</v>
      </c>
      <c r="Q53" s="109">
        <f>'AMA_UBS J Brasil'!H33</f>
        <v>0</v>
      </c>
      <c r="R53" s="317">
        <f t="shared" si="106"/>
        <v>-20</v>
      </c>
      <c r="S53" s="253">
        <f t="shared" si="107"/>
        <v>0</v>
      </c>
      <c r="T53" s="330">
        <f t="shared" si="108"/>
        <v>-60</v>
      </c>
    </row>
    <row r="54" spans="1:20" x14ac:dyDescent="0.25">
      <c r="A54" s="88" t="s">
        <v>23</v>
      </c>
      <c r="B54" s="276">
        <v>20</v>
      </c>
      <c r="C54" s="89">
        <f>'AMA_UBS J Brasil'!B34</f>
        <v>4</v>
      </c>
      <c r="D54" s="304">
        <f t="shared" si="98"/>
        <v>80</v>
      </c>
      <c r="E54" s="109">
        <f>'AMA_UBS J Brasil'!C34</f>
        <v>3</v>
      </c>
      <c r="F54" s="317">
        <f t="shared" si="99"/>
        <v>-20</v>
      </c>
      <c r="G54" s="109">
        <f>'AMA_UBS J Brasil'!D34</f>
        <v>0</v>
      </c>
      <c r="H54" s="317">
        <f t="shared" si="100"/>
        <v>-80</v>
      </c>
      <c r="I54" s="109">
        <f>'AMA_UBS J Brasil'!E34</f>
        <v>0</v>
      </c>
      <c r="J54" s="317">
        <f t="shared" si="101"/>
        <v>-80</v>
      </c>
      <c r="K54" s="253">
        <f t="shared" si="102"/>
        <v>3</v>
      </c>
      <c r="L54" s="330">
        <f t="shared" si="103"/>
        <v>-180</v>
      </c>
      <c r="M54" s="109">
        <f>'AMA_UBS J Brasil'!F34</f>
        <v>0</v>
      </c>
      <c r="N54" s="317">
        <f t="shared" si="104"/>
        <v>-80</v>
      </c>
      <c r="O54" s="109">
        <f>'AMA_UBS J Brasil'!G34</f>
        <v>0</v>
      </c>
      <c r="P54" s="317">
        <f t="shared" si="105"/>
        <v>-80</v>
      </c>
      <c r="Q54" s="109">
        <f>'AMA_UBS J Brasil'!H34</f>
        <v>0</v>
      </c>
      <c r="R54" s="317">
        <f t="shared" si="106"/>
        <v>-80</v>
      </c>
      <c r="S54" s="253">
        <f t="shared" si="107"/>
        <v>0</v>
      </c>
      <c r="T54" s="330">
        <f t="shared" si="108"/>
        <v>-240</v>
      </c>
    </row>
    <row r="55" spans="1:20" x14ac:dyDescent="0.25">
      <c r="A55" s="88" t="s">
        <v>24</v>
      </c>
      <c r="B55" s="276">
        <v>30</v>
      </c>
      <c r="C55" s="89">
        <f>'AMA_UBS J Brasil'!B35</f>
        <v>3</v>
      </c>
      <c r="D55" s="304">
        <f t="shared" si="98"/>
        <v>90</v>
      </c>
      <c r="E55" s="109">
        <f>'AMA_UBS J Brasil'!C35</f>
        <v>3</v>
      </c>
      <c r="F55" s="317">
        <f t="shared" si="99"/>
        <v>0</v>
      </c>
      <c r="G55" s="109">
        <f>'AMA_UBS J Brasil'!D35</f>
        <v>0</v>
      </c>
      <c r="H55" s="317">
        <f t="shared" si="100"/>
        <v>-90</v>
      </c>
      <c r="I55" s="109">
        <f>'AMA_UBS J Brasil'!E35</f>
        <v>0</v>
      </c>
      <c r="J55" s="317">
        <f t="shared" si="101"/>
        <v>-90</v>
      </c>
      <c r="K55" s="253">
        <f t="shared" si="102"/>
        <v>3</v>
      </c>
      <c r="L55" s="330">
        <f t="shared" si="103"/>
        <v>-180</v>
      </c>
      <c r="M55" s="109">
        <f>'AMA_UBS J Brasil'!F35</f>
        <v>0</v>
      </c>
      <c r="N55" s="317">
        <f t="shared" si="104"/>
        <v>-90</v>
      </c>
      <c r="O55" s="109">
        <f>'AMA_UBS J Brasil'!G35</f>
        <v>0</v>
      </c>
      <c r="P55" s="317">
        <f t="shared" si="105"/>
        <v>-90</v>
      </c>
      <c r="Q55" s="109">
        <f>'AMA_UBS J Brasil'!H35</f>
        <v>0</v>
      </c>
      <c r="R55" s="317">
        <f t="shared" si="106"/>
        <v>-90</v>
      </c>
      <c r="S55" s="253">
        <f t="shared" si="107"/>
        <v>0</v>
      </c>
      <c r="T55" s="330">
        <f t="shared" si="108"/>
        <v>-270</v>
      </c>
    </row>
    <row r="56" spans="1:20" x14ac:dyDescent="0.25">
      <c r="A56" s="88" t="s">
        <v>25</v>
      </c>
      <c r="B56" s="276">
        <v>30</v>
      </c>
      <c r="C56" s="89">
        <f>'AMA_UBS J Brasil'!B37</f>
        <v>5</v>
      </c>
      <c r="D56" s="304">
        <f t="shared" si="98"/>
        <v>150</v>
      </c>
      <c r="E56" s="109">
        <f>'AMA_UBS J Brasil'!C37</f>
        <v>5</v>
      </c>
      <c r="F56" s="317">
        <f t="shared" si="99"/>
        <v>0</v>
      </c>
      <c r="G56" s="109">
        <f>'AMA_UBS J Brasil'!D37</f>
        <v>0</v>
      </c>
      <c r="H56" s="317">
        <f t="shared" si="100"/>
        <v>-150</v>
      </c>
      <c r="I56" s="109">
        <f>'AMA_UBS J Brasil'!E37</f>
        <v>0</v>
      </c>
      <c r="J56" s="317">
        <f t="shared" si="101"/>
        <v>-150</v>
      </c>
      <c r="K56" s="253">
        <f t="shared" si="102"/>
        <v>5</v>
      </c>
      <c r="L56" s="330">
        <f t="shared" si="103"/>
        <v>-300</v>
      </c>
      <c r="M56" s="109">
        <f>'AMA_UBS J Brasil'!F37</f>
        <v>0</v>
      </c>
      <c r="N56" s="317">
        <f t="shared" si="104"/>
        <v>-150</v>
      </c>
      <c r="O56" s="109">
        <f>'AMA_UBS J Brasil'!G37</f>
        <v>0</v>
      </c>
      <c r="P56" s="317">
        <f t="shared" si="105"/>
        <v>-150</v>
      </c>
      <c r="Q56" s="109">
        <f>'AMA_UBS J Brasil'!H37</f>
        <v>0</v>
      </c>
      <c r="R56" s="317">
        <f t="shared" si="106"/>
        <v>-150</v>
      </c>
      <c r="S56" s="253">
        <f t="shared" si="107"/>
        <v>0</v>
      </c>
      <c r="T56" s="330">
        <f t="shared" si="108"/>
        <v>-450</v>
      </c>
    </row>
    <row r="57" spans="1:20" x14ac:dyDescent="0.25">
      <c r="A57" s="70" t="s">
        <v>167</v>
      </c>
      <c r="B57" s="276">
        <v>36</v>
      </c>
      <c r="C57" s="89">
        <v>8</v>
      </c>
      <c r="D57" s="304">
        <f>C57*B57</f>
        <v>288</v>
      </c>
      <c r="E57" s="109">
        <f>'AMA_UBS J Brasil'!C36</f>
        <v>8</v>
      </c>
      <c r="F57" s="317">
        <f>(E57*$B57)-$D57</f>
        <v>0</v>
      </c>
      <c r="G57" s="109">
        <f>'AMA_UBS J Brasil'!D36</f>
        <v>0</v>
      </c>
      <c r="H57" s="317">
        <f>(G57*$B57)-$D57</f>
        <v>-288</v>
      </c>
      <c r="I57" s="109">
        <f>'AMA_UBS J Brasil'!E36</f>
        <v>0</v>
      </c>
      <c r="J57" s="317">
        <f>(I57*$B57)-$D57</f>
        <v>-288</v>
      </c>
      <c r="K57" s="253">
        <f t="shared" si="102"/>
        <v>8</v>
      </c>
      <c r="L57" s="330">
        <f>(K57*$B57)-$D57*3</f>
        <v>-576</v>
      </c>
      <c r="M57" s="109">
        <f>'AMA_UBS J Brasil'!F36</f>
        <v>0</v>
      </c>
      <c r="N57" s="317">
        <f>(M57*$B57)-$D57</f>
        <v>-288</v>
      </c>
      <c r="O57" s="109">
        <f>'AMA_UBS J Brasil'!G36</f>
        <v>0</v>
      </c>
      <c r="P57" s="317">
        <f>(O57*$B57)-$D57</f>
        <v>-288</v>
      </c>
      <c r="Q57" s="109">
        <f>'AMA_UBS J Brasil'!H36</f>
        <v>0</v>
      </c>
      <c r="R57" s="317">
        <f>(Q57*$B57)-$D57</f>
        <v>-288</v>
      </c>
      <c r="S57" s="253">
        <f t="shared" ref="S57" si="109">SUM(M57,O57,Q57)</f>
        <v>0</v>
      </c>
      <c r="T57" s="330">
        <f>(S57*$B57)-$D57*3</f>
        <v>-864</v>
      </c>
    </row>
    <row r="58" spans="1:20" hidden="1" x14ac:dyDescent="0.25">
      <c r="A58" s="75" t="s">
        <v>45</v>
      </c>
      <c r="B58" s="276">
        <v>40</v>
      </c>
      <c r="C58" s="89"/>
      <c r="D58" s="304">
        <f t="shared" si="98"/>
        <v>0</v>
      </c>
      <c r="E58" s="109">
        <f>'AMA_UBS J Brasil'!C38</f>
        <v>1</v>
      </c>
      <c r="F58" s="317">
        <f t="shared" si="99"/>
        <v>40</v>
      </c>
      <c r="G58" s="109">
        <f>'AMA_UBS J Brasil'!D38</f>
        <v>0</v>
      </c>
      <c r="H58" s="317">
        <f t="shared" si="100"/>
        <v>0</v>
      </c>
      <c r="I58" s="109">
        <f>'AMA_UBS J Brasil'!E38</f>
        <v>0</v>
      </c>
      <c r="J58" s="317">
        <f t="shared" si="101"/>
        <v>0</v>
      </c>
      <c r="K58" s="253">
        <f t="shared" si="102"/>
        <v>1</v>
      </c>
      <c r="L58" s="330">
        <f t="shared" ref="L58:L59" si="110">(K58*$B58)-$D58*3</f>
        <v>40</v>
      </c>
      <c r="M58" s="109">
        <f>'AMA_UBS J Brasil'!F38</f>
        <v>0</v>
      </c>
      <c r="N58" s="317">
        <f t="shared" si="104"/>
        <v>0</v>
      </c>
      <c r="O58" s="109">
        <f>'AMA_UBS J Brasil'!G38</f>
        <v>0</v>
      </c>
      <c r="P58" s="317">
        <f t="shared" si="105"/>
        <v>0</v>
      </c>
      <c r="Q58" s="109">
        <f>'AMA_UBS J Brasil'!H38</f>
        <v>0</v>
      </c>
      <c r="R58" s="317">
        <f t="shared" si="106"/>
        <v>0</v>
      </c>
      <c r="S58" s="253">
        <f t="shared" si="107"/>
        <v>0</v>
      </c>
      <c r="T58" s="330">
        <f t="shared" si="108"/>
        <v>0</v>
      </c>
    </row>
    <row r="59" spans="1:20" ht="15.75" thickBot="1" x14ac:dyDescent="0.3">
      <c r="A59" s="63" t="s">
        <v>34</v>
      </c>
      <c r="B59" s="284">
        <v>30</v>
      </c>
      <c r="C59" s="90">
        <f>'AMA_UBS J Brasil'!$B$41</f>
        <v>3</v>
      </c>
      <c r="D59" s="354">
        <f t="shared" si="98"/>
        <v>90</v>
      </c>
      <c r="E59" s="501">
        <f>'AMA_UBS J Brasil'!$C$41</f>
        <v>3</v>
      </c>
      <c r="F59" s="325">
        <f t="shared" si="99"/>
        <v>0</v>
      </c>
      <c r="G59" s="501">
        <f>'AMA_UBS J Brasil'!$D$41</f>
        <v>0</v>
      </c>
      <c r="H59" s="325">
        <f t="shared" si="100"/>
        <v>-90</v>
      </c>
      <c r="I59" s="501">
        <f>'AMA_UBS J Brasil'!$E$41</f>
        <v>0</v>
      </c>
      <c r="J59" s="325">
        <f t="shared" si="101"/>
        <v>-90</v>
      </c>
      <c r="K59" s="261">
        <f t="shared" si="102"/>
        <v>3</v>
      </c>
      <c r="L59" s="338">
        <f t="shared" si="110"/>
        <v>-180</v>
      </c>
      <c r="M59" s="501">
        <f>'AMA_UBS J Brasil'!$F$41</f>
        <v>0</v>
      </c>
      <c r="N59" s="325">
        <f t="shared" si="104"/>
        <v>-90</v>
      </c>
      <c r="O59" s="501">
        <f>'AMA_UBS J Brasil'!$G$41</f>
        <v>0</v>
      </c>
      <c r="P59" s="325">
        <f t="shared" si="105"/>
        <v>-90</v>
      </c>
      <c r="Q59" s="501">
        <f>'AMA_UBS J Brasil'!$H$41</f>
        <v>0</v>
      </c>
      <c r="R59" s="325">
        <f t="shared" si="106"/>
        <v>-90</v>
      </c>
      <c r="S59" s="261">
        <f t="shared" si="107"/>
        <v>0</v>
      </c>
      <c r="T59" s="338">
        <f t="shared" si="108"/>
        <v>-270</v>
      </c>
    </row>
    <row r="60" spans="1:20" ht="15.75" thickBot="1" x14ac:dyDescent="0.3">
      <c r="A60" s="355" t="s">
        <v>7</v>
      </c>
      <c r="B60" s="356">
        <f t="shared" ref="B60:T60" si="111">SUM(B50:B59)</f>
        <v>266</v>
      </c>
      <c r="C60" s="377">
        <f t="shared" si="111"/>
        <v>42</v>
      </c>
      <c r="D60" s="378">
        <f t="shared" si="111"/>
        <v>1078</v>
      </c>
      <c r="E60" s="505">
        <f t="shared" si="111"/>
        <v>40</v>
      </c>
      <c r="F60" s="358">
        <f t="shared" si="111"/>
        <v>-20</v>
      </c>
      <c r="G60" s="505">
        <f t="shared" si="111"/>
        <v>0</v>
      </c>
      <c r="H60" s="358">
        <f t="shared" si="111"/>
        <v>-1078</v>
      </c>
      <c r="I60" s="505">
        <f t="shared" si="111"/>
        <v>0</v>
      </c>
      <c r="J60" s="358">
        <f t="shared" si="111"/>
        <v>-1078</v>
      </c>
      <c r="K60" s="359">
        <f t="shared" ref="K60:L60" si="112">SUM(K50:K59)</f>
        <v>40</v>
      </c>
      <c r="L60" s="360">
        <f t="shared" si="112"/>
        <v>-2176</v>
      </c>
      <c r="M60" s="505">
        <f t="shared" si="111"/>
        <v>0</v>
      </c>
      <c r="N60" s="358">
        <f t="shared" si="111"/>
        <v>-1078</v>
      </c>
      <c r="O60" s="505">
        <f t="shared" si="111"/>
        <v>0</v>
      </c>
      <c r="P60" s="358">
        <f t="shared" si="111"/>
        <v>-1078</v>
      </c>
      <c r="Q60" s="505">
        <f t="shared" si="111"/>
        <v>0</v>
      </c>
      <c r="R60" s="358">
        <f t="shared" si="111"/>
        <v>-1078</v>
      </c>
      <c r="S60" s="359">
        <f t="shared" si="111"/>
        <v>0</v>
      </c>
      <c r="T60" s="360">
        <f t="shared" si="111"/>
        <v>-3234</v>
      </c>
    </row>
    <row r="62" spans="1:20" ht="15.75" x14ac:dyDescent="0.25">
      <c r="A62" s="1240" t="s">
        <v>272</v>
      </c>
      <c r="B62" s="1241"/>
      <c r="C62" s="1241"/>
      <c r="D62" s="1241"/>
      <c r="E62" s="1241"/>
      <c r="F62" s="1241"/>
      <c r="G62" s="1241"/>
      <c r="H62" s="1241"/>
      <c r="I62" s="1241"/>
      <c r="J62" s="1241"/>
      <c r="K62" s="1241"/>
      <c r="L62" s="1241"/>
      <c r="M62" s="1241"/>
      <c r="N62" s="1241"/>
      <c r="O62" s="1241"/>
      <c r="P62" s="1241"/>
      <c r="Q62" s="1241"/>
      <c r="R62" s="1241"/>
      <c r="S62" s="1241"/>
      <c r="T62" s="1241"/>
    </row>
    <row r="63" spans="1:20" ht="36.75" thickBot="1" x14ac:dyDescent="0.3">
      <c r="A63" s="85" t="s">
        <v>14</v>
      </c>
      <c r="B63" s="274" t="str">
        <f t="shared" ref="B63:T63" si="113">B5</f>
        <v>Carga Horária</v>
      </c>
      <c r="C63" s="104" t="str">
        <f t="shared" si="113"/>
        <v>Equipe Mínima TA</v>
      </c>
      <c r="D63" s="302" t="str">
        <f t="shared" si="113"/>
        <v>Total Horas</v>
      </c>
      <c r="E63" s="516" t="str">
        <f t="shared" si="113"/>
        <v>MAR</v>
      </c>
      <c r="F63" s="344" t="str">
        <f t="shared" si="113"/>
        <v>Saldo Mar</v>
      </c>
      <c r="G63" s="516" t="str">
        <f t="shared" si="113"/>
        <v>ABR</v>
      </c>
      <c r="H63" s="344" t="str">
        <f t="shared" si="113"/>
        <v>Saldo Abr</v>
      </c>
      <c r="I63" s="516" t="str">
        <f t="shared" si="113"/>
        <v>MAI</v>
      </c>
      <c r="J63" s="344" t="str">
        <f t="shared" si="113"/>
        <v>Saldo Mai</v>
      </c>
      <c r="K63" s="251" t="str">
        <f t="shared" ref="K63:L63" si="114">K5</f>
        <v>3º Trimestre</v>
      </c>
      <c r="L63" s="342" t="str">
        <f t="shared" si="114"/>
        <v>Saldo Trim</v>
      </c>
      <c r="M63" s="516" t="str">
        <f t="shared" si="113"/>
        <v>JUN</v>
      </c>
      <c r="N63" s="344" t="str">
        <f t="shared" si="113"/>
        <v>Saldo Jun</v>
      </c>
      <c r="O63" s="496" t="str">
        <f t="shared" si="113"/>
        <v>JUL</v>
      </c>
      <c r="P63" s="344" t="str">
        <f t="shared" si="113"/>
        <v>Saldo Jul</v>
      </c>
      <c r="Q63" s="496" t="str">
        <f t="shared" si="113"/>
        <v>AGO</v>
      </c>
      <c r="R63" s="344" t="str">
        <f t="shared" si="113"/>
        <v>Saldo Ago</v>
      </c>
      <c r="S63" s="251" t="str">
        <f t="shared" si="113"/>
        <v>4º Trimestre</v>
      </c>
      <c r="T63" s="342" t="str">
        <f t="shared" si="113"/>
        <v>Saldo Trim</v>
      </c>
    </row>
    <row r="64" spans="1:20" ht="15.75" thickTop="1" x14ac:dyDescent="0.25">
      <c r="A64" s="88" t="s">
        <v>20</v>
      </c>
      <c r="B64" s="276">
        <v>20</v>
      </c>
      <c r="C64" s="89">
        <f>'AMA_UBS V Guilherme'!$B$23</f>
        <v>8</v>
      </c>
      <c r="D64" s="304">
        <f t="shared" ref="D64:D73" si="115">C64*B64</f>
        <v>160</v>
      </c>
      <c r="E64" s="109">
        <f>'AMA_UBS V Guilherme'!$C$23</f>
        <v>2</v>
      </c>
      <c r="F64" s="317">
        <f t="shared" ref="F64:F73" si="116">(E64*$B64)-$D64</f>
        <v>-120</v>
      </c>
      <c r="G64" s="109">
        <f>'AMA_UBS V Guilherme'!$D$23</f>
        <v>0</v>
      </c>
      <c r="H64" s="317">
        <f t="shared" ref="H64:H73" si="117">(G64*$B64)-$D64</f>
        <v>-160</v>
      </c>
      <c r="I64" s="109">
        <f>'AMA_UBS V Guilherme'!$E$23</f>
        <v>0</v>
      </c>
      <c r="J64" s="317">
        <f t="shared" ref="J64:J73" si="118">(I64*$B64)-$D64</f>
        <v>-160</v>
      </c>
      <c r="K64" s="253">
        <f t="shared" ref="K64:K73" si="119">SUM(E64,G64,I64)</f>
        <v>2</v>
      </c>
      <c r="L64" s="330">
        <f t="shared" ref="L64:L73" si="120">(K64*$B64)-$D64*3</f>
        <v>-440</v>
      </c>
      <c r="M64" s="109">
        <f>'AMA_UBS V Guilherme'!$F$23</f>
        <v>0</v>
      </c>
      <c r="N64" s="317">
        <f t="shared" ref="N64:N73" si="121">(M64*$B64)-$D64</f>
        <v>-160</v>
      </c>
      <c r="O64" s="109">
        <f>'AMA_UBS V Guilherme'!$G$23</f>
        <v>0</v>
      </c>
      <c r="P64" s="317">
        <f t="shared" ref="P64:P73" si="122">(O64*$B64)-$D64</f>
        <v>-160</v>
      </c>
      <c r="Q64" s="109">
        <f>'AMA_UBS V Guilherme'!$H$23</f>
        <v>0</v>
      </c>
      <c r="R64" s="317">
        <f t="shared" ref="R64:R73" si="123">(Q64*$B64)-$D64</f>
        <v>-160</v>
      </c>
      <c r="S64" s="253">
        <f t="shared" ref="S64:S73" si="124">SUM(M64,O64,Q64)</f>
        <v>0</v>
      </c>
      <c r="T64" s="330">
        <f t="shared" ref="T64:T73" si="125">(S64*$B64)-$D64*3</f>
        <v>-480</v>
      </c>
    </row>
    <row r="65" spans="1:20" x14ac:dyDescent="0.25">
      <c r="A65" s="88" t="s">
        <v>43</v>
      </c>
      <c r="B65" s="276">
        <v>20</v>
      </c>
      <c r="C65" s="89">
        <f>'AMA_UBS V Guilherme'!B25</f>
        <v>3</v>
      </c>
      <c r="D65" s="304">
        <f t="shared" si="115"/>
        <v>60</v>
      </c>
      <c r="E65" s="109">
        <f>'AMA_UBS V Guilherme'!C25</f>
        <v>2</v>
      </c>
      <c r="F65" s="317">
        <f t="shared" si="116"/>
        <v>-20</v>
      </c>
      <c r="G65" s="109">
        <f>'AMA_UBS V Guilherme'!D25</f>
        <v>0</v>
      </c>
      <c r="H65" s="317">
        <f t="shared" si="117"/>
        <v>-60</v>
      </c>
      <c r="I65" s="109">
        <f>'AMA_UBS V Guilherme'!E25</f>
        <v>0</v>
      </c>
      <c r="J65" s="317">
        <f t="shared" si="118"/>
        <v>-60</v>
      </c>
      <c r="K65" s="253">
        <f t="shared" si="119"/>
        <v>2</v>
      </c>
      <c r="L65" s="330">
        <f t="shared" si="120"/>
        <v>-140</v>
      </c>
      <c r="M65" s="109">
        <f>'AMA_UBS V Guilherme'!F25</f>
        <v>0</v>
      </c>
      <c r="N65" s="317">
        <f t="shared" si="121"/>
        <v>-60</v>
      </c>
      <c r="O65" s="109">
        <f>'AMA_UBS V Guilherme'!G25</f>
        <v>0</v>
      </c>
      <c r="P65" s="317">
        <f t="shared" si="122"/>
        <v>-60</v>
      </c>
      <c r="Q65" s="109">
        <f>'AMA_UBS V Guilherme'!H25</f>
        <v>0</v>
      </c>
      <c r="R65" s="317">
        <f t="shared" si="123"/>
        <v>-60</v>
      </c>
      <c r="S65" s="253">
        <f t="shared" si="124"/>
        <v>0</v>
      </c>
      <c r="T65" s="330">
        <f t="shared" si="125"/>
        <v>-180</v>
      </c>
    </row>
    <row r="66" spans="1:20" x14ac:dyDescent="0.25">
      <c r="A66" s="88" t="s">
        <v>22</v>
      </c>
      <c r="B66" s="276">
        <v>20</v>
      </c>
      <c r="C66" s="89">
        <f>'AMA_UBS V Guilherme'!B26</f>
        <v>1</v>
      </c>
      <c r="D66" s="304">
        <f t="shared" si="115"/>
        <v>20</v>
      </c>
      <c r="E66" s="109">
        <f>'AMA_UBS V Guilherme'!C26</f>
        <v>2.8</v>
      </c>
      <c r="F66" s="317">
        <f t="shared" si="116"/>
        <v>36</v>
      </c>
      <c r="G66" s="109">
        <f>'AMA_UBS V Guilherme'!D26</f>
        <v>0</v>
      </c>
      <c r="H66" s="317">
        <f t="shared" si="117"/>
        <v>-20</v>
      </c>
      <c r="I66" s="109">
        <f>'AMA_UBS V Guilherme'!E26</f>
        <v>0</v>
      </c>
      <c r="J66" s="317">
        <f t="shared" si="118"/>
        <v>-20</v>
      </c>
      <c r="K66" s="253">
        <f t="shared" si="119"/>
        <v>2.8</v>
      </c>
      <c r="L66" s="330">
        <f t="shared" si="120"/>
        <v>-4</v>
      </c>
      <c r="M66" s="109">
        <f>'AMA_UBS V Guilherme'!F26</f>
        <v>0</v>
      </c>
      <c r="N66" s="317">
        <f t="shared" si="121"/>
        <v>-20</v>
      </c>
      <c r="O66" s="109">
        <f>'AMA_UBS V Guilherme'!G26</f>
        <v>0</v>
      </c>
      <c r="P66" s="317">
        <f t="shared" si="122"/>
        <v>-20</v>
      </c>
      <c r="Q66" s="109">
        <f>'AMA_UBS V Guilherme'!H26</f>
        <v>0</v>
      </c>
      <c r="R66" s="317">
        <f t="shared" si="123"/>
        <v>-20</v>
      </c>
      <c r="S66" s="253">
        <f t="shared" si="124"/>
        <v>0</v>
      </c>
      <c r="T66" s="330">
        <f t="shared" si="125"/>
        <v>-60</v>
      </c>
    </row>
    <row r="67" spans="1:20" x14ac:dyDescent="0.25">
      <c r="A67" s="88" t="s">
        <v>23</v>
      </c>
      <c r="B67" s="276">
        <v>20</v>
      </c>
      <c r="C67" s="89">
        <f>'AMA_UBS V Guilherme'!B27</f>
        <v>5</v>
      </c>
      <c r="D67" s="304">
        <f t="shared" si="115"/>
        <v>100</v>
      </c>
      <c r="E67" s="109">
        <f>'AMA_UBS V Guilherme'!C27</f>
        <v>2.7</v>
      </c>
      <c r="F67" s="317">
        <f t="shared" si="116"/>
        <v>-46</v>
      </c>
      <c r="G67" s="109">
        <f>'AMA_UBS V Guilherme'!D27</f>
        <v>0</v>
      </c>
      <c r="H67" s="317">
        <f t="shared" si="117"/>
        <v>-100</v>
      </c>
      <c r="I67" s="109">
        <f>'AMA_UBS V Guilherme'!E27</f>
        <v>0</v>
      </c>
      <c r="J67" s="317">
        <f t="shared" si="118"/>
        <v>-100</v>
      </c>
      <c r="K67" s="253">
        <f t="shared" si="119"/>
        <v>2.7</v>
      </c>
      <c r="L67" s="330">
        <f t="shared" si="120"/>
        <v>-246</v>
      </c>
      <c r="M67" s="109">
        <f>'AMA_UBS V Guilherme'!F27</f>
        <v>0</v>
      </c>
      <c r="N67" s="317">
        <f t="shared" si="121"/>
        <v>-100</v>
      </c>
      <c r="O67" s="109">
        <f>'AMA_UBS V Guilherme'!G27</f>
        <v>0</v>
      </c>
      <c r="P67" s="317">
        <f t="shared" si="122"/>
        <v>-100</v>
      </c>
      <c r="Q67" s="109">
        <f>'AMA_UBS V Guilherme'!H27</f>
        <v>0</v>
      </c>
      <c r="R67" s="317">
        <f t="shared" si="123"/>
        <v>-100</v>
      </c>
      <c r="S67" s="253">
        <f t="shared" si="124"/>
        <v>0</v>
      </c>
      <c r="T67" s="330">
        <f t="shared" si="125"/>
        <v>-300</v>
      </c>
    </row>
    <row r="68" spans="1:20" hidden="1" x14ac:dyDescent="0.25">
      <c r="A68" s="75" t="s">
        <v>170</v>
      </c>
      <c r="B68" s="279">
        <v>40</v>
      </c>
      <c r="C68" s="73">
        <f>'AMA_UBS V Guilherme'!$B$30</f>
        <v>1</v>
      </c>
      <c r="D68" s="298">
        <f t="shared" si="115"/>
        <v>40</v>
      </c>
      <c r="E68" s="109">
        <f>'AMA_UBS V Guilherme'!$C$30</f>
        <v>1</v>
      </c>
      <c r="F68" s="317">
        <f t="shared" si="116"/>
        <v>0</v>
      </c>
      <c r="G68" s="109">
        <f>'AMA_UBS V Guilherme'!$D$30</f>
        <v>0</v>
      </c>
      <c r="H68" s="317">
        <f t="shared" si="117"/>
        <v>-40</v>
      </c>
      <c r="I68" s="109">
        <f>'AMA_UBS V Guilherme'!$E$30</f>
        <v>0</v>
      </c>
      <c r="J68" s="317">
        <f t="shared" si="118"/>
        <v>-40</v>
      </c>
      <c r="K68" s="253">
        <f t="shared" si="119"/>
        <v>1</v>
      </c>
      <c r="L68" s="330">
        <f t="shared" si="120"/>
        <v>-80</v>
      </c>
      <c r="M68" s="109">
        <f>'AMA_UBS V Guilherme'!$F$30</f>
        <v>0</v>
      </c>
      <c r="N68" s="317">
        <f t="shared" si="121"/>
        <v>-40</v>
      </c>
      <c r="O68" s="109">
        <f>'AMA_UBS V Guilherme'!$G$30</f>
        <v>0</v>
      </c>
      <c r="P68" s="317">
        <f t="shared" si="122"/>
        <v>-40</v>
      </c>
      <c r="Q68" s="109">
        <f>'AMA_UBS V Guilherme'!$H$30</f>
        <v>0</v>
      </c>
      <c r="R68" s="317">
        <f t="shared" si="123"/>
        <v>-40</v>
      </c>
      <c r="S68" s="253">
        <f t="shared" si="124"/>
        <v>0</v>
      </c>
      <c r="T68" s="330">
        <f t="shared" si="125"/>
        <v>-120</v>
      </c>
    </row>
    <row r="69" spans="1:20" x14ac:dyDescent="0.25">
      <c r="A69" s="88" t="s">
        <v>24</v>
      </c>
      <c r="B69" s="276">
        <v>30</v>
      </c>
      <c r="C69" s="89">
        <f>'AMA_UBS V Guilherme'!B32</f>
        <v>3</v>
      </c>
      <c r="D69" s="304">
        <f t="shared" si="115"/>
        <v>90</v>
      </c>
      <c r="E69" s="109">
        <f>'AMA_UBS V Guilherme'!C32</f>
        <v>3</v>
      </c>
      <c r="F69" s="317">
        <f t="shared" si="116"/>
        <v>0</v>
      </c>
      <c r="G69" s="109">
        <f>'AMA_UBS V Guilherme'!D32</f>
        <v>0</v>
      </c>
      <c r="H69" s="317">
        <f t="shared" si="117"/>
        <v>-90</v>
      </c>
      <c r="I69" s="109">
        <f>'AMA_UBS V Guilherme'!E32</f>
        <v>0</v>
      </c>
      <c r="J69" s="317">
        <f t="shared" si="118"/>
        <v>-90</v>
      </c>
      <c r="K69" s="253">
        <f t="shared" si="119"/>
        <v>3</v>
      </c>
      <c r="L69" s="330">
        <f t="shared" si="120"/>
        <v>-180</v>
      </c>
      <c r="M69" s="109">
        <f>'AMA_UBS V Guilherme'!F32</f>
        <v>0</v>
      </c>
      <c r="N69" s="317">
        <f t="shared" si="121"/>
        <v>-90</v>
      </c>
      <c r="O69" s="109">
        <f>'AMA_UBS V Guilherme'!G32</f>
        <v>0</v>
      </c>
      <c r="P69" s="317">
        <f t="shared" si="122"/>
        <v>-90</v>
      </c>
      <c r="Q69" s="109">
        <f>'AMA_UBS V Guilherme'!H32</f>
        <v>0</v>
      </c>
      <c r="R69" s="317">
        <f t="shared" si="123"/>
        <v>-90</v>
      </c>
      <c r="S69" s="253">
        <f t="shared" si="124"/>
        <v>0</v>
      </c>
      <c r="T69" s="330">
        <f t="shared" si="125"/>
        <v>-270</v>
      </c>
    </row>
    <row r="70" spans="1:20" x14ac:dyDescent="0.25">
      <c r="A70" s="88" t="s">
        <v>25</v>
      </c>
      <c r="B70" s="276">
        <v>30</v>
      </c>
      <c r="C70" s="89">
        <f>'AMA_UBS V Guilherme'!B33</f>
        <v>5</v>
      </c>
      <c r="D70" s="304">
        <f t="shared" si="115"/>
        <v>150</v>
      </c>
      <c r="E70" s="109">
        <f>'AMA_UBS V Guilherme'!C33</f>
        <v>1</v>
      </c>
      <c r="F70" s="317">
        <f t="shared" si="116"/>
        <v>-120</v>
      </c>
      <c r="G70" s="109">
        <f>'AMA_UBS V Guilherme'!D33</f>
        <v>0</v>
      </c>
      <c r="H70" s="317">
        <f t="shared" si="117"/>
        <v>-150</v>
      </c>
      <c r="I70" s="109">
        <f>'AMA_UBS V Guilherme'!E33</f>
        <v>0</v>
      </c>
      <c r="J70" s="317">
        <f t="shared" si="118"/>
        <v>-150</v>
      </c>
      <c r="K70" s="253">
        <f t="shared" si="119"/>
        <v>1</v>
      </c>
      <c r="L70" s="330">
        <f t="shared" si="120"/>
        <v>-420</v>
      </c>
      <c r="M70" s="109">
        <f>'AMA_UBS V Guilherme'!F33</f>
        <v>0</v>
      </c>
      <c r="N70" s="317">
        <f t="shared" si="121"/>
        <v>-150</v>
      </c>
      <c r="O70" s="109">
        <f>'AMA_UBS V Guilherme'!G33</f>
        <v>0</v>
      </c>
      <c r="P70" s="317">
        <f t="shared" si="122"/>
        <v>-150</v>
      </c>
      <c r="Q70" s="109">
        <f>'AMA_UBS V Guilherme'!H33</f>
        <v>0</v>
      </c>
      <c r="R70" s="317">
        <f t="shared" si="123"/>
        <v>-150</v>
      </c>
      <c r="S70" s="253">
        <f t="shared" si="124"/>
        <v>0</v>
      </c>
      <c r="T70" s="330">
        <f t="shared" si="125"/>
        <v>-450</v>
      </c>
    </row>
    <row r="71" spans="1:20" x14ac:dyDescent="0.25">
      <c r="A71" s="70" t="s">
        <v>167</v>
      </c>
      <c r="B71" s="284">
        <v>36</v>
      </c>
      <c r="C71" s="346">
        <v>3</v>
      </c>
      <c r="D71" s="304">
        <f t="shared" si="115"/>
        <v>108</v>
      </c>
      <c r="E71" s="109">
        <f>'AMA_UBS V Guilherme'!C34</f>
        <v>7</v>
      </c>
      <c r="F71" s="317">
        <f t="shared" si="116"/>
        <v>144</v>
      </c>
      <c r="G71" s="109">
        <f>'AMA_UBS V Guilherme'!D34</f>
        <v>0</v>
      </c>
      <c r="H71" s="317">
        <f t="shared" si="117"/>
        <v>-108</v>
      </c>
      <c r="I71" s="109">
        <f>'AMA_UBS V Guilherme'!E34</f>
        <v>0</v>
      </c>
      <c r="J71" s="317">
        <f t="shared" si="118"/>
        <v>-108</v>
      </c>
      <c r="K71" s="253">
        <f t="shared" si="119"/>
        <v>7</v>
      </c>
      <c r="L71" s="330">
        <f t="shared" si="120"/>
        <v>-72</v>
      </c>
      <c r="M71" s="109">
        <f>'AMA_UBS V Guilherme'!F34</f>
        <v>0</v>
      </c>
      <c r="N71" s="317">
        <f t="shared" si="121"/>
        <v>-108</v>
      </c>
      <c r="O71" s="109">
        <f>'AMA_UBS V Guilherme'!G34</f>
        <v>0</v>
      </c>
      <c r="P71" s="317">
        <f t="shared" si="122"/>
        <v>-108</v>
      </c>
      <c r="Q71" s="109">
        <f>'AMA_UBS V Guilherme'!H34</f>
        <v>0</v>
      </c>
      <c r="R71" s="317">
        <f t="shared" ref="R71:R72" si="126">(Q71*$B71)-$D71</f>
        <v>-108</v>
      </c>
      <c r="S71" s="253">
        <f t="shared" ref="S71:S72" si="127">SUM(M71,O71,Q71)</f>
        <v>0</v>
      </c>
      <c r="T71" s="330">
        <f t="shared" ref="T71:T72" si="128">(S71*$B71)-$D71*3</f>
        <v>-324</v>
      </c>
    </row>
    <row r="72" spans="1:20" x14ac:dyDescent="0.25">
      <c r="A72" s="75" t="s">
        <v>45</v>
      </c>
      <c r="B72" s="284">
        <v>40</v>
      </c>
      <c r="C72" s="346">
        <v>1</v>
      </c>
      <c r="D72" s="304">
        <f t="shared" si="115"/>
        <v>40</v>
      </c>
      <c r="E72" s="109">
        <f>'AMA_UBS V Guilherme'!C35</f>
        <v>2</v>
      </c>
      <c r="F72" s="317">
        <f t="shared" si="116"/>
        <v>40</v>
      </c>
      <c r="G72" s="109">
        <f>'AMA_UBS V Guilherme'!D35</f>
        <v>0</v>
      </c>
      <c r="H72" s="317">
        <f t="shared" si="117"/>
        <v>-40</v>
      </c>
      <c r="I72" s="109">
        <f>'AMA_UBS V Guilherme'!E35</f>
        <v>0</v>
      </c>
      <c r="J72" s="317">
        <f t="shared" si="118"/>
        <v>-40</v>
      </c>
      <c r="K72" s="253">
        <f t="shared" si="119"/>
        <v>2</v>
      </c>
      <c r="L72" s="330">
        <f t="shared" si="120"/>
        <v>-40</v>
      </c>
      <c r="M72" s="109">
        <f>'AMA_UBS V Guilherme'!F35</f>
        <v>0</v>
      </c>
      <c r="N72" s="317">
        <f t="shared" si="121"/>
        <v>-40</v>
      </c>
      <c r="O72" s="109">
        <f>'AMA_UBS V Guilherme'!G35</f>
        <v>0</v>
      </c>
      <c r="P72" s="317">
        <f t="shared" si="122"/>
        <v>-40</v>
      </c>
      <c r="Q72" s="109">
        <f>'AMA_UBS V Guilherme'!H35</f>
        <v>0</v>
      </c>
      <c r="R72" s="317">
        <f t="shared" si="126"/>
        <v>-40</v>
      </c>
      <c r="S72" s="253">
        <f t="shared" si="127"/>
        <v>0</v>
      </c>
      <c r="T72" s="330">
        <f t="shared" si="128"/>
        <v>-120</v>
      </c>
    </row>
    <row r="73" spans="1:20" ht="15.75" thickBot="1" x14ac:dyDescent="0.3">
      <c r="A73" s="63" t="s">
        <v>34</v>
      </c>
      <c r="B73" s="284">
        <v>30</v>
      </c>
      <c r="C73" s="90">
        <f>'AMA_UBS V Guilherme'!$B$36</f>
        <v>2</v>
      </c>
      <c r="D73" s="354">
        <f t="shared" si="115"/>
        <v>60</v>
      </c>
      <c r="E73" s="501">
        <f>'AMA_UBS V Guilherme'!$C$36</f>
        <v>2</v>
      </c>
      <c r="F73" s="325">
        <f t="shared" si="116"/>
        <v>0</v>
      </c>
      <c r="G73" s="501">
        <f>'AMA_UBS V Guilherme'!$D$36</f>
        <v>0</v>
      </c>
      <c r="H73" s="325">
        <f t="shared" si="117"/>
        <v>-60</v>
      </c>
      <c r="I73" s="501">
        <f>'AMA_UBS V Guilherme'!$E$36</f>
        <v>0</v>
      </c>
      <c r="J73" s="325">
        <f t="shared" si="118"/>
        <v>-60</v>
      </c>
      <c r="K73" s="261">
        <f t="shared" si="119"/>
        <v>2</v>
      </c>
      <c r="L73" s="338">
        <f t="shared" si="120"/>
        <v>-120</v>
      </c>
      <c r="M73" s="501">
        <f>'AMA_UBS V Guilherme'!$F$36</f>
        <v>0</v>
      </c>
      <c r="N73" s="325">
        <f t="shared" si="121"/>
        <v>-60</v>
      </c>
      <c r="O73" s="501">
        <f>'AMA_UBS V Guilherme'!$G$36</f>
        <v>0</v>
      </c>
      <c r="P73" s="325">
        <f t="shared" si="122"/>
        <v>-60</v>
      </c>
      <c r="Q73" s="501">
        <f>'AMA_UBS V Guilherme'!$H$36</f>
        <v>0</v>
      </c>
      <c r="R73" s="325">
        <f t="shared" si="123"/>
        <v>-60</v>
      </c>
      <c r="S73" s="261">
        <f t="shared" si="124"/>
        <v>0</v>
      </c>
      <c r="T73" s="338">
        <f t="shared" si="125"/>
        <v>-180</v>
      </c>
    </row>
    <row r="74" spans="1:20" ht="15.75" thickBot="1" x14ac:dyDescent="0.3">
      <c r="A74" s="361" t="s">
        <v>7</v>
      </c>
      <c r="B74" s="362">
        <f>SUM(B64:B73)</f>
        <v>286</v>
      </c>
      <c r="C74" s="363">
        <f>SUM(C64:C73)</f>
        <v>32</v>
      </c>
      <c r="D74" s="364">
        <f t="shared" ref="D74:T74" si="129">SUM(D64:D73)</f>
        <v>828</v>
      </c>
      <c r="E74" s="506">
        <f t="shared" si="129"/>
        <v>25.5</v>
      </c>
      <c r="F74" s="366">
        <f t="shared" si="129"/>
        <v>-86</v>
      </c>
      <c r="G74" s="506">
        <f t="shared" si="129"/>
        <v>0</v>
      </c>
      <c r="H74" s="366">
        <f t="shared" si="129"/>
        <v>-828</v>
      </c>
      <c r="I74" s="506">
        <f t="shared" si="129"/>
        <v>0</v>
      </c>
      <c r="J74" s="366">
        <f t="shared" si="129"/>
        <v>-828</v>
      </c>
      <c r="K74" s="367">
        <f t="shared" ref="K74:L74" si="130">SUM(K64:K73)</f>
        <v>25.5</v>
      </c>
      <c r="L74" s="368">
        <f t="shared" si="130"/>
        <v>-1742</v>
      </c>
      <c r="M74" s="506">
        <f t="shared" si="129"/>
        <v>0</v>
      </c>
      <c r="N74" s="366">
        <f t="shared" si="129"/>
        <v>-828</v>
      </c>
      <c r="O74" s="506">
        <f t="shared" si="129"/>
        <v>0</v>
      </c>
      <c r="P74" s="366">
        <f t="shared" si="129"/>
        <v>-828</v>
      </c>
      <c r="Q74" s="506">
        <f t="shared" si="129"/>
        <v>0</v>
      </c>
      <c r="R74" s="366">
        <f t="shared" si="129"/>
        <v>-828</v>
      </c>
      <c r="S74" s="367">
        <f t="shared" si="129"/>
        <v>0</v>
      </c>
      <c r="T74" s="368">
        <f t="shared" si="129"/>
        <v>-2484</v>
      </c>
    </row>
    <row r="76" spans="1:20" ht="15.75" x14ac:dyDescent="0.25">
      <c r="A76" s="1240" t="s">
        <v>274</v>
      </c>
      <c r="B76" s="1241"/>
      <c r="C76" s="1241"/>
      <c r="D76" s="1241"/>
      <c r="E76" s="1241"/>
      <c r="F76" s="1241"/>
      <c r="G76" s="1241"/>
      <c r="H76" s="1241"/>
      <c r="I76" s="1241"/>
      <c r="J76" s="1241"/>
      <c r="K76" s="1241"/>
      <c r="L76" s="1241"/>
      <c r="M76" s="1241"/>
      <c r="N76" s="1241"/>
      <c r="O76" s="1241"/>
      <c r="P76" s="1241"/>
      <c r="Q76" s="1241"/>
      <c r="R76" s="1241"/>
      <c r="S76" s="1241"/>
      <c r="T76" s="1241"/>
    </row>
    <row r="77" spans="1:20" ht="36.75" thickBot="1" x14ac:dyDescent="0.3">
      <c r="A77" s="85" t="s">
        <v>14</v>
      </c>
      <c r="B77" s="274" t="str">
        <f t="shared" ref="B77:T77" si="131">B5</f>
        <v>Carga Horária</v>
      </c>
      <c r="C77" s="104" t="str">
        <f t="shared" si="131"/>
        <v>Equipe Mínima TA</v>
      </c>
      <c r="D77" s="302" t="str">
        <f t="shared" si="131"/>
        <v>Total Horas</v>
      </c>
      <c r="E77" s="516" t="str">
        <f t="shared" si="131"/>
        <v>MAR</v>
      </c>
      <c r="F77" s="344" t="str">
        <f t="shared" si="131"/>
        <v>Saldo Mar</v>
      </c>
      <c r="G77" s="516" t="str">
        <f t="shared" si="131"/>
        <v>ABR</v>
      </c>
      <c r="H77" s="344" t="str">
        <f t="shared" si="131"/>
        <v>Saldo Abr</v>
      </c>
      <c r="I77" s="516" t="str">
        <f t="shared" si="131"/>
        <v>MAI</v>
      </c>
      <c r="J77" s="344" t="str">
        <f t="shared" si="131"/>
        <v>Saldo Mai</v>
      </c>
      <c r="K77" s="251" t="str">
        <f t="shared" ref="K77:L77" si="132">K5</f>
        <v>3º Trimestre</v>
      </c>
      <c r="L77" s="342" t="str">
        <f t="shared" si="132"/>
        <v>Saldo Trim</v>
      </c>
      <c r="M77" s="516" t="str">
        <f t="shared" si="131"/>
        <v>JUN</v>
      </c>
      <c r="N77" s="344" t="str">
        <f t="shared" si="131"/>
        <v>Saldo Jun</v>
      </c>
      <c r="O77" s="496" t="str">
        <f t="shared" si="131"/>
        <v>JUL</v>
      </c>
      <c r="P77" s="344" t="str">
        <f t="shared" si="131"/>
        <v>Saldo Jul</v>
      </c>
      <c r="Q77" s="496" t="str">
        <f t="shared" si="131"/>
        <v>AGO</v>
      </c>
      <c r="R77" s="344" t="str">
        <f t="shared" si="131"/>
        <v>Saldo Ago</v>
      </c>
      <c r="S77" s="251" t="str">
        <f t="shared" si="131"/>
        <v>4º Trimestre</v>
      </c>
      <c r="T77" s="342" t="str">
        <f t="shared" si="131"/>
        <v>Saldo Trim</v>
      </c>
    </row>
    <row r="78" spans="1:20" ht="15.75" thickTop="1" x14ac:dyDescent="0.25">
      <c r="A78" s="27" t="s">
        <v>91</v>
      </c>
      <c r="B78" s="280">
        <v>20</v>
      </c>
      <c r="C78" s="87">
        <f>'CEO II V EDE'!B23</f>
        <v>2</v>
      </c>
      <c r="D78" s="303">
        <f t="shared" ref="D78:D84" si="133">C78*B78</f>
        <v>40</v>
      </c>
      <c r="E78" s="497">
        <f>'CEO II V EDE'!C23</f>
        <v>2</v>
      </c>
      <c r="F78" s="316">
        <f t="shared" ref="F78:F85" si="134">(E78*$B78)-$D78</f>
        <v>0</v>
      </c>
      <c r="G78" s="497">
        <f>'CEO II V EDE'!D23</f>
        <v>0</v>
      </c>
      <c r="H78" s="316">
        <f t="shared" ref="H78:H85" si="135">(G78*$B78)-$D78</f>
        <v>-40</v>
      </c>
      <c r="I78" s="497">
        <f>'CEO II V EDE'!E23</f>
        <v>0</v>
      </c>
      <c r="J78" s="316">
        <f t="shared" ref="J78:J85" si="136">(I78*$B78)-$D78</f>
        <v>-40</v>
      </c>
      <c r="K78" s="241">
        <f t="shared" ref="K78:K85" si="137">SUM(E78,G78,I78)</f>
        <v>2</v>
      </c>
      <c r="L78" s="329">
        <f t="shared" ref="L78:L85" si="138">(K78*$B78)-$D78*3</f>
        <v>-80</v>
      </c>
      <c r="M78" s="497">
        <f>'CEO II V EDE'!F23</f>
        <v>0</v>
      </c>
      <c r="N78" s="316">
        <f t="shared" ref="N78:N85" si="139">(M78*$B78)-$D78</f>
        <v>-40</v>
      </c>
      <c r="O78" s="497">
        <f>'CEO II V EDE'!G23</f>
        <v>0</v>
      </c>
      <c r="P78" s="316">
        <f t="shared" ref="P78:P85" si="140">(O78*$B78)-$D78</f>
        <v>-40</v>
      </c>
      <c r="Q78" s="497">
        <f>'CEO II V EDE'!H23</f>
        <v>0</v>
      </c>
      <c r="R78" s="316">
        <f t="shared" ref="R78:R85" si="141">(Q78*$B78)-$D78</f>
        <v>-40</v>
      </c>
      <c r="S78" s="241">
        <f t="shared" ref="S78:S85" si="142">SUM(M78,O78,Q78)</f>
        <v>0</v>
      </c>
      <c r="T78" s="329">
        <f t="shared" ref="T78:T85" si="143">(S78*$B78)-$D78*3</f>
        <v>-120</v>
      </c>
    </row>
    <row r="79" spans="1:20" ht="24" x14ac:dyDescent="0.25">
      <c r="A79" s="119" t="s">
        <v>163</v>
      </c>
      <c r="B79" s="281">
        <v>20</v>
      </c>
      <c r="C79" s="89">
        <f>'CEO II V EDE'!B24</f>
        <v>1</v>
      </c>
      <c r="D79" s="304">
        <f t="shared" si="133"/>
        <v>20</v>
      </c>
      <c r="E79" s="109">
        <f>'CEO II V EDE'!C24</f>
        <v>1</v>
      </c>
      <c r="F79" s="317">
        <f t="shared" si="134"/>
        <v>0</v>
      </c>
      <c r="G79" s="109">
        <f>'CEO II V EDE'!D24</f>
        <v>0</v>
      </c>
      <c r="H79" s="317">
        <f t="shared" si="135"/>
        <v>-20</v>
      </c>
      <c r="I79" s="109">
        <f>'CEO II V EDE'!E24</f>
        <v>0</v>
      </c>
      <c r="J79" s="317">
        <f t="shared" si="136"/>
        <v>-20</v>
      </c>
      <c r="K79" s="253">
        <f t="shared" si="137"/>
        <v>1</v>
      </c>
      <c r="L79" s="330">
        <f t="shared" si="138"/>
        <v>-40</v>
      </c>
      <c r="M79" s="109">
        <f>'CEO II V EDE'!F24</f>
        <v>0</v>
      </c>
      <c r="N79" s="317">
        <f t="shared" si="139"/>
        <v>-20</v>
      </c>
      <c r="O79" s="109">
        <f>'CEO II V EDE'!G24</f>
        <v>0</v>
      </c>
      <c r="P79" s="317">
        <f t="shared" si="140"/>
        <v>-20</v>
      </c>
      <c r="Q79" s="109">
        <f>'CEO II V EDE'!H24</f>
        <v>0</v>
      </c>
      <c r="R79" s="317">
        <f t="shared" si="141"/>
        <v>-20</v>
      </c>
      <c r="S79" s="253">
        <f t="shared" si="142"/>
        <v>0</v>
      </c>
      <c r="T79" s="330">
        <f t="shared" si="143"/>
        <v>-60</v>
      </c>
    </row>
    <row r="80" spans="1:20" ht="24" x14ac:dyDescent="0.25">
      <c r="A80" s="119" t="s">
        <v>92</v>
      </c>
      <c r="B80" s="281">
        <v>20</v>
      </c>
      <c r="C80" s="89">
        <f>'CEO II V EDE'!B25</f>
        <v>1</v>
      </c>
      <c r="D80" s="304">
        <f t="shared" si="133"/>
        <v>20</v>
      </c>
      <c r="E80" s="109">
        <f>'CEO II V EDE'!C25</f>
        <v>1</v>
      </c>
      <c r="F80" s="317">
        <f t="shared" si="134"/>
        <v>0</v>
      </c>
      <c r="G80" s="109">
        <f>'CEO II V EDE'!D25</f>
        <v>0</v>
      </c>
      <c r="H80" s="317">
        <f t="shared" si="135"/>
        <v>-20</v>
      </c>
      <c r="I80" s="109">
        <f>'CEO II V EDE'!E25</f>
        <v>0</v>
      </c>
      <c r="J80" s="317">
        <f t="shared" si="136"/>
        <v>-20</v>
      </c>
      <c r="K80" s="253">
        <f t="shared" si="137"/>
        <v>1</v>
      </c>
      <c r="L80" s="330">
        <f t="shared" si="138"/>
        <v>-40</v>
      </c>
      <c r="M80" s="109">
        <f>'CEO II V EDE'!F25</f>
        <v>0</v>
      </c>
      <c r="N80" s="317">
        <f t="shared" si="139"/>
        <v>-20</v>
      </c>
      <c r="O80" s="109">
        <f>'CEO II V EDE'!G25</f>
        <v>0</v>
      </c>
      <c r="P80" s="317">
        <f t="shared" si="140"/>
        <v>-20</v>
      </c>
      <c r="Q80" s="109">
        <f>'CEO II V EDE'!H25</f>
        <v>0</v>
      </c>
      <c r="R80" s="317">
        <f t="shared" si="141"/>
        <v>-20</v>
      </c>
      <c r="S80" s="253">
        <f t="shared" si="142"/>
        <v>0</v>
      </c>
      <c r="T80" s="330">
        <f t="shared" si="143"/>
        <v>-60</v>
      </c>
    </row>
    <row r="81" spans="1:20" x14ac:dyDescent="0.25">
      <c r="A81" s="119" t="s">
        <v>93</v>
      </c>
      <c r="B81" s="281">
        <v>20</v>
      </c>
      <c r="C81" s="89">
        <f>'CEO II V EDE'!B26</f>
        <v>3</v>
      </c>
      <c r="D81" s="304">
        <f t="shared" si="133"/>
        <v>60</v>
      </c>
      <c r="E81" s="109">
        <f>'CEO II V EDE'!C26</f>
        <v>3</v>
      </c>
      <c r="F81" s="317">
        <f t="shared" si="134"/>
        <v>0</v>
      </c>
      <c r="G81" s="109">
        <f>'CEO II V EDE'!D26</f>
        <v>0</v>
      </c>
      <c r="H81" s="317">
        <f t="shared" si="135"/>
        <v>-60</v>
      </c>
      <c r="I81" s="109">
        <f>'CEO II V EDE'!E26</f>
        <v>0</v>
      </c>
      <c r="J81" s="317">
        <f t="shared" si="136"/>
        <v>-60</v>
      </c>
      <c r="K81" s="253">
        <f t="shared" si="137"/>
        <v>3</v>
      </c>
      <c r="L81" s="330">
        <f t="shared" si="138"/>
        <v>-120</v>
      </c>
      <c r="M81" s="109">
        <f>'CEO II V EDE'!F26</f>
        <v>0</v>
      </c>
      <c r="N81" s="317">
        <f t="shared" si="139"/>
        <v>-60</v>
      </c>
      <c r="O81" s="109">
        <f>'CEO II V EDE'!G26</f>
        <v>0</v>
      </c>
      <c r="P81" s="317">
        <f t="shared" si="140"/>
        <v>-60</v>
      </c>
      <c r="Q81" s="109">
        <f>'CEO II V EDE'!H26</f>
        <v>0</v>
      </c>
      <c r="R81" s="317">
        <f t="shared" si="141"/>
        <v>-60</v>
      </c>
      <c r="S81" s="253">
        <f t="shared" si="142"/>
        <v>0</v>
      </c>
      <c r="T81" s="330">
        <f t="shared" si="143"/>
        <v>-180</v>
      </c>
    </row>
    <row r="82" spans="1:20" x14ac:dyDescent="0.25">
      <c r="A82" s="119" t="s">
        <v>60</v>
      </c>
      <c r="B82" s="281">
        <v>20</v>
      </c>
      <c r="C82" s="89">
        <f>'CEO II V EDE'!B27</f>
        <v>2</v>
      </c>
      <c r="D82" s="304">
        <f t="shared" si="133"/>
        <v>40</v>
      </c>
      <c r="E82" s="109">
        <f>'CEO II V EDE'!C27</f>
        <v>2</v>
      </c>
      <c r="F82" s="317">
        <f t="shared" si="134"/>
        <v>0</v>
      </c>
      <c r="G82" s="109">
        <f>'CEO II V EDE'!D27</f>
        <v>0</v>
      </c>
      <c r="H82" s="317">
        <f t="shared" si="135"/>
        <v>-40</v>
      </c>
      <c r="I82" s="109">
        <f>'CEO II V EDE'!E27</f>
        <v>0</v>
      </c>
      <c r="J82" s="317">
        <f t="shared" si="136"/>
        <v>-40</v>
      </c>
      <c r="K82" s="253">
        <f t="shared" si="137"/>
        <v>2</v>
      </c>
      <c r="L82" s="330">
        <f t="shared" si="138"/>
        <v>-80</v>
      </c>
      <c r="M82" s="109">
        <f>'CEO II V EDE'!F27</f>
        <v>0</v>
      </c>
      <c r="N82" s="317">
        <f t="shared" si="139"/>
        <v>-40</v>
      </c>
      <c r="O82" s="109">
        <f>'CEO II V EDE'!G27</f>
        <v>0</v>
      </c>
      <c r="P82" s="317">
        <f t="shared" si="140"/>
        <v>-40</v>
      </c>
      <c r="Q82" s="109">
        <f>'CEO II V EDE'!H27</f>
        <v>0</v>
      </c>
      <c r="R82" s="317">
        <f t="shared" si="141"/>
        <v>-40</v>
      </c>
      <c r="S82" s="253">
        <f t="shared" si="142"/>
        <v>0</v>
      </c>
      <c r="T82" s="330">
        <f t="shared" si="143"/>
        <v>-120</v>
      </c>
    </row>
    <row r="83" spans="1:20" ht="24" x14ac:dyDescent="0.25">
      <c r="A83" s="119" t="s">
        <v>94</v>
      </c>
      <c r="B83" s="281">
        <v>20</v>
      </c>
      <c r="C83" s="89">
        <f>'CEO II V EDE'!B28</f>
        <v>2</v>
      </c>
      <c r="D83" s="304">
        <f t="shared" si="133"/>
        <v>40</v>
      </c>
      <c r="E83" s="109">
        <f>'CEO II V EDE'!C28</f>
        <v>3</v>
      </c>
      <c r="F83" s="317">
        <f t="shared" si="134"/>
        <v>20</v>
      </c>
      <c r="G83" s="109">
        <f>'CEO II V EDE'!D28</f>
        <v>0</v>
      </c>
      <c r="H83" s="317">
        <f t="shared" si="135"/>
        <v>-40</v>
      </c>
      <c r="I83" s="109">
        <f>'CEO II V EDE'!E28</f>
        <v>0</v>
      </c>
      <c r="J83" s="317">
        <f t="shared" si="136"/>
        <v>-40</v>
      </c>
      <c r="K83" s="253">
        <f t="shared" si="137"/>
        <v>3</v>
      </c>
      <c r="L83" s="330">
        <f t="shared" si="138"/>
        <v>-60</v>
      </c>
      <c r="M83" s="109">
        <f>'CEO II V EDE'!F28</f>
        <v>0</v>
      </c>
      <c r="N83" s="317">
        <f t="shared" si="139"/>
        <v>-40</v>
      </c>
      <c r="O83" s="109">
        <f>'CEO II V EDE'!G28</f>
        <v>0</v>
      </c>
      <c r="P83" s="317">
        <f t="shared" si="140"/>
        <v>-40</v>
      </c>
      <c r="Q83" s="109">
        <f>'CEO II V EDE'!H28</f>
        <v>0</v>
      </c>
      <c r="R83" s="317">
        <f t="shared" si="141"/>
        <v>-40</v>
      </c>
      <c r="S83" s="253">
        <f t="shared" si="142"/>
        <v>0</v>
      </c>
      <c r="T83" s="330">
        <f t="shared" si="143"/>
        <v>-120</v>
      </c>
    </row>
    <row r="84" spans="1:20" ht="36" x14ac:dyDescent="0.25">
      <c r="A84" s="119" t="s">
        <v>95</v>
      </c>
      <c r="B84" s="281">
        <v>20</v>
      </c>
      <c r="C84" s="89">
        <f>'CEO II V EDE'!B29</f>
        <v>1</v>
      </c>
      <c r="D84" s="304">
        <f t="shared" si="133"/>
        <v>20</v>
      </c>
      <c r="E84" s="109">
        <f>'CEO II V EDE'!C29</f>
        <v>1</v>
      </c>
      <c r="F84" s="317">
        <f t="shared" si="134"/>
        <v>0</v>
      </c>
      <c r="G84" s="109">
        <f>'CEO II V EDE'!D29</f>
        <v>0</v>
      </c>
      <c r="H84" s="317">
        <f t="shared" si="135"/>
        <v>-20</v>
      </c>
      <c r="I84" s="109">
        <f>'CEO II V EDE'!E29</f>
        <v>0</v>
      </c>
      <c r="J84" s="317">
        <f t="shared" si="136"/>
        <v>-20</v>
      </c>
      <c r="K84" s="253">
        <f t="shared" si="137"/>
        <v>1</v>
      </c>
      <c r="L84" s="330">
        <f t="shared" si="138"/>
        <v>-40</v>
      </c>
      <c r="M84" s="109">
        <f>'CEO II V EDE'!F29</f>
        <v>0</v>
      </c>
      <c r="N84" s="317">
        <f t="shared" si="139"/>
        <v>-20</v>
      </c>
      <c r="O84" s="109">
        <f>'CEO II V EDE'!G29</f>
        <v>0</v>
      </c>
      <c r="P84" s="317">
        <f t="shared" si="140"/>
        <v>-20</v>
      </c>
      <c r="Q84" s="109">
        <f>'CEO II V EDE'!H29</f>
        <v>0</v>
      </c>
      <c r="R84" s="317">
        <f t="shared" si="141"/>
        <v>-20</v>
      </c>
      <c r="S84" s="253">
        <f t="shared" si="142"/>
        <v>0</v>
      </c>
      <c r="T84" s="330">
        <f t="shared" si="143"/>
        <v>-60</v>
      </c>
    </row>
    <row r="85" spans="1:20" ht="24.75" thickBot="1" x14ac:dyDescent="0.3">
      <c r="A85" s="120" t="s">
        <v>59</v>
      </c>
      <c r="B85" s="274"/>
      <c r="C85" s="159">
        <f>'CEO II V EDE'!B30</f>
        <v>80</v>
      </c>
      <c r="D85" s="306"/>
      <c r="E85" s="498">
        <f>'CEO II V EDE'!C30</f>
        <v>77</v>
      </c>
      <c r="F85" s="318">
        <f t="shared" si="134"/>
        <v>0</v>
      </c>
      <c r="G85" s="498">
        <f>'CEO II V EDE'!D30</f>
        <v>0</v>
      </c>
      <c r="H85" s="318">
        <f t="shared" si="135"/>
        <v>0</v>
      </c>
      <c r="I85" s="498">
        <f>'CEO II V EDE'!E30</f>
        <v>0</v>
      </c>
      <c r="J85" s="318">
        <f t="shared" si="136"/>
        <v>0</v>
      </c>
      <c r="K85" s="254">
        <f t="shared" si="137"/>
        <v>77</v>
      </c>
      <c r="L85" s="331">
        <f t="shared" si="138"/>
        <v>0</v>
      </c>
      <c r="M85" s="498">
        <f>'CEO II V EDE'!F30</f>
        <v>0</v>
      </c>
      <c r="N85" s="318">
        <f t="shared" si="139"/>
        <v>0</v>
      </c>
      <c r="O85" s="498">
        <f>'CEO II V EDE'!G30</f>
        <v>0</v>
      </c>
      <c r="P85" s="318">
        <f t="shared" si="140"/>
        <v>0</v>
      </c>
      <c r="Q85" s="498">
        <f>'CEO II V EDE'!H30</f>
        <v>0</v>
      </c>
      <c r="R85" s="318">
        <f t="shared" si="141"/>
        <v>0</v>
      </c>
      <c r="S85" s="254">
        <f t="shared" si="142"/>
        <v>0</v>
      </c>
      <c r="T85" s="331">
        <f t="shared" si="143"/>
        <v>0</v>
      </c>
    </row>
    <row r="86" spans="1:20" ht="15.75" thickBot="1" x14ac:dyDescent="0.3">
      <c r="A86" s="6" t="s">
        <v>7</v>
      </c>
      <c r="B86" s="293">
        <f>SUM(B78:B85)</f>
        <v>140</v>
      </c>
      <c r="C86" s="7">
        <f>SUM(C78:C85)</f>
        <v>92</v>
      </c>
      <c r="D86" s="300">
        <f t="shared" ref="D86:T86" si="144">SUM(D78:D85)</f>
        <v>240</v>
      </c>
      <c r="E86" s="499">
        <f t="shared" si="144"/>
        <v>90</v>
      </c>
      <c r="F86" s="319">
        <f t="shared" si="144"/>
        <v>20</v>
      </c>
      <c r="G86" s="499">
        <f t="shared" si="144"/>
        <v>0</v>
      </c>
      <c r="H86" s="319">
        <f t="shared" si="144"/>
        <v>-240</v>
      </c>
      <c r="I86" s="499">
        <f t="shared" si="144"/>
        <v>0</v>
      </c>
      <c r="J86" s="319">
        <f t="shared" si="144"/>
        <v>-240</v>
      </c>
      <c r="K86" s="80">
        <f t="shared" ref="K86:L86" si="145">SUM(K78:K85)</f>
        <v>90</v>
      </c>
      <c r="L86" s="332">
        <f t="shared" si="145"/>
        <v>-460</v>
      </c>
      <c r="M86" s="499">
        <f t="shared" si="144"/>
        <v>0</v>
      </c>
      <c r="N86" s="319">
        <f t="shared" si="144"/>
        <v>-240</v>
      </c>
      <c r="O86" s="499">
        <f t="shared" si="144"/>
        <v>0</v>
      </c>
      <c r="P86" s="319">
        <f t="shared" si="144"/>
        <v>-240</v>
      </c>
      <c r="Q86" s="499">
        <f t="shared" si="144"/>
        <v>0</v>
      </c>
      <c r="R86" s="319">
        <f t="shared" si="144"/>
        <v>-240</v>
      </c>
      <c r="S86" s="80">
        <f t="shared" si="144"/>
        <v>0</v>
      </c>
      <c r="T86" s="332">
        <f t="shared" si="144"/>
        <v>-720</v>
      </c>
    </row>
    <row r="88" spans="1:20" ht="15.75" x14ac:dyDescent="0.25">
      <c r="A88" s="1240" t="s">
        <v>276</v>
      </c>
      <c r="B88" s="1241"/>
      <c r="C88" s="1241"/>
      <c r="D88" s="1241"/>
      <c r="E88" s="1241"/>
      <c r="F88" s="1241"/>
      <c r="G88" s="1241"/>
      <c r="H88" s="1241"/>
      <c r="I88" s="1241"/>
      <c r="J88" s="1241"/>
      <c r="K88" s="1241"/>
      <c r="L88" s="1241"/>
      <c r="M88" s="1241"/>
      <c r="N88" s="1241"/>
      <c r="O88" s="1241"/>
      <c r="P88" s="1241"/>
      <c r="Q88" s="1241"/>
      <c r="R88" s="1241"/>
      <c r="S88" s="1241"/>
      <c r="T88" s="1241"/>
    </row>
    <row r="89" spans="1:20" ht="36.75" thickBot="1" x14ac:dyDescent="0.3">
      <c r="A89" s="85" t="s">
        <v>14</v>
      </c>
      <c r="B89" s="274" t="str">
        <f t="shared" ref="B89:T89" si="146">B5</f>
        <v>Carga Horária</v>
      </c>
      <c r="C89" s="104" t="str">
        <f t="shared" si="146"/>
        <v>Equipe Mínima TA</v>
      </c>
      <c r="D89" s="302" t="str">
        <f t="shared" si="146"/>
        <v>Total Horas</v>
      </c>
      <c r="E89" s="516" t="str">
        <f t="shared" si="146"/>
        <v>MAR</v>
      </c>
      <c r="F89" s="344" t="str">
        <f t="shared" si="146"/>
        <v>Saldo Mar</v>
      </c>
      <c r="G89" s="516" t="str">
        <f t="shared" si="146"/>
        <v>ABR</v>
      </c>
      <c r="H89" s="344" t="str">
        <f t="shared" si="146"/>
        <v>Saldo Abr</v>
      </c>
      <c r="I89" s="516" t="str">
        <f t="shared" si="146"/>
        <v>MAI</v>
      </c>
      <c r="J89" s="344" t="str">
        <f t="shared" si="146"/>
        <v>Saldo Mai</v>
      </c>
      <c r="K89" s="251" t="str">
        <f t="shared" ref="K89:L89" si="147">K5</f>
        <v>3º Trimestre</v>
      </c>
      <c r="L89" s="342" t="str">
        <f t="shared" si="147"/>
        <v>Saldo Trim</v>
      </c>
      <c r="M89" s="516" t="str">
        <f t="shared" si="146"/>
        <v>JUN</v>
      </c>
      <c r="N89" s="344" t="str">
        <f t="shared" si="146"/>
        <v>Saldo Jun</v>
      </c>
      <c r="O89" s="496" t="str">
        <f t="shared" si="146"/>
        <v>JUL</v>
      </c>
      <c r="P89" s="344" t="str">
        <f t="shared" si="146"/>
        <v>Saldo Jul</v>
      </c>
      <c r="Q89" s="496" t="str">
        <f t="shared" si="146"/>
        <v>AGO</v>
      </c>
      <c r="R89" s="344" t="str">
        <f t="shared" si="146"/>
        <v>Saldo Ago</v>
      </c>
      <c r="S89" s="251" t="str">
        <f t="shared" si="146"/>
        <v>4º Trimestre</v>
      </c>
      <c r="T89" s="342" t="str">
        <f t="shared" si="146"/>
        <v>Saldo Trim</v>
      </c>
    </row>
    <row r="90" spans="1:20" ht="15.75" thickTop="1" x14ac:dyDescent="0.25">
      <c r="A90" s="88" t="s">
        <v>33</v>
      </c>
      <c r="B90" s="275">
        <v>20</v>
      </c>
      <c r="C90" s="87">
        <f>'AMA_UBS V Medeiros'!B22</f>
        <v>6</v>
      </c>
      <c r="D90" s="303">
        <f t="shared" ref="D90:D100" si="148">C90*B90</f>
        <v>120</v>
      </c>
      <c r="E90" s="497">
        <f>'AMA_UBS V Medeiros'!C22</f>
        <v>6</v>
      </c>
      <c r="F90" s="316">
        <f t="shared" ref="F90:F100" si="149">(E90*$B90)-$D90</f>
        <v>0</v>
      </c>
      <c r="G90" s="497">
        <f>'AMA_UBS V Medeiros'!D22</f>
        <v>0</v>
      </c>
      <c r="H90" s="316">
        <f t="shared" ref="H90:H100" si="150">(G90*$B90)-$D90</f>
        <v>-120</v>
      </c>
      <c r="I90" s="497">
        <f>'AMA_UBS V Medeiros'!E22</f>
        <v>0</v>
      </c>
      <c r="J90" s="316">
        <f t="shared" ref="J90:J100" si="151">(I90*$B90)-$D90</f>
        <v>-120</v>
      </c>
      <c r="K90" s="241">
        <f t="shared" ref="K90:K100" si="152">SUM(E90,G90,I90)</f>
        <v>6</v>
      </c>
      <c r="L90" s="329">
        <f t="shared" ref="L90:L100" si="153">(K90*$B90)-$D90*3</f>
        <v>-240</v>
      </c>
      <c r="M90" s="497">
        <f>'AMA_UBS V Medeiros'!F22</f>
        <v>0</v>
      </c>
      <c r="N90" s="316">
        <f t="shared" ref="N90:N100" si="154">(M90*$B90)-$D90</f>
        <v>-120</v>
      </c>
      <c r="O90" s="497">
        <f>'AMA_UBS V Medeiros'!G22</f>
        <v>0</v>
      </c>
      <c r="P90" s="316">
        <f t="shared" ref="P90:P100" si="155">(O90*$B90)-$D90</f>
        <v>-120</v>
      </c>
      <c r="Q90" s="497">
        <f>'AMA_UBS V Medeiros'!H22</f>
        <v>0</v>
      </c>
      <c r="R90" s="316">
        <f t="shared" ref="R90:R100" si="156">(Q90*$B90)-$D90</f>
        <v>-120</v>
      </c>
      <c r="S90" s="241">
        <f t="shared" ref="S90:S100" si="157">SUM(M90,O90,Q90)</f>
        <v>0</v>
      </c>
      <c r="T90" s="329">
        <f t="shared" ref="T90:T100" si="158">(S90*$B90)-$D90*3</f>
        <v>-360</v>
      </c>
    </row>
    <row r="91" spans="1:20" x14ac:dyDescent="0.25">
      <c r="A91" s="88" t="s">
        <v>20</v>
      </c>
      <c r="B91" s="276">
        <v>20</v>
      </c>
      <c r="C91" s="89">
        <f>'AMA_UBS V Medeiros'!B25</f>
        <v>4</v>
      </c>
      <c r="D91" s="304">
        <f t="shared" si="148"/>
        <v>80</v>
      </c>
      <c r="E91" s="109">
        <f>'AMA_UBS V Medeiros'!C25</f>
        <v>3.5</v>
      </c>
      <c r="F91" s="317">
        <f t="shared" si="149"/>
        <v>-10</v>
      </c>
      <c r="G91" s="109">
        <f>'AMA_UBS V Medeiros'!D25</f>
        <v>0</v>
      </c>
      <c r="H91" s="317">
        <f t="shared" si="150"/>
        <v>-80</v>
      </c>
      <c r="I91" s="109">
        <f>'AMA_UBS V Medeiros'!E25</f>
        <v>0</v>
      </c>
      <c r="J91" s="317">
        <f t="shared" si="151"/>
        <v>-80</v>
      </c>
      <c r="K91" s="253">
        <f t="shared" si="152"/>
        <v>3.5</v>
      </c>
      <c r="L91" s="330">
        <f t="shared" si="153"/>
        <v>-170</v>
      </c>
      <c r="M91" s="109">
        <f>'AMA_UBS V Medeiros'!F25</f>
        <v>0</v>
      </c>
      <c r="N91" s="317">
        <f t="shared" si="154"/>
        <v>-80</v>
      </c>
      <c r="O91" s="109">
        <f>'AMA_UBS V Medeiros'!G25</f>
        <v>0</v>
      </c>
      <c r="P91" s="317">
        <f t="shared" si="155"/>
        <v>-80</v>
      </c>
      <c r="Q91" s="109">
        <f>'AMA_UBS V Medeiros'!H25</f>
        <v>0</v>
      </c>
      <c r="R91" s="317">
        <f t="shared" si="156"/>
        <v>-80</v>
      </c>
      <c r="S91" s="253">
        <f t="shared" si="157"/>
        <v>0</v>
      </c>
      <c r="T91" s="330">
        <f t="shared" si="158"/>
        <v>-240</v>
      </c>
    </row>
    <row r="92" spans="1:20" x14ac:dyDescent="0.25">
      <c r="A92" s="88" t="s">
        <v>21</v>
      </c>
      <c r="B92" s="276">
        <v>20</v>
      </c>
      <c r="C92" s="89">
        <f>'AMA_UBS V Medeiros'!B27</f>
        <v>2</v>
      </c>
      <c r="D92" s="304">
        <f t="shared" si="148"/>
        <v>40</v>
      </c>
      <c r="E92" s="109">
        <f>'AMA_UBS V Medeiros'!C27</f>
        <v>2</v>
      </c>
      <c r="F92" s="317">
        <f t="shared" si="149"/>
        <v>0</v>
      </c>
      <c r="G92" s="109">
        <f>'AMA_UBS V Medeiros'!D27</f>
        <v>0</v>
      </c>
      <c r="H92" s="317">
        <f t="shared" si="150"/>
        <v>-40</v>
      </c>
      <c r="I92" s="109">
        <f>'AMA_UBS V Medeiros'!E27</f>
        <v>0</v>
      </c>
      <c r="J92" s="317">
        <f t="shared" si="151"/>
        <v>-40</v>
      </c>
      <c r="K92" s="253">
        <f t="shared" si="152"/>
        <v>2</v>
      </c>
      <c r="L92" s="330">
        <f t="shared" si="153"/>
        <v>-80</v>
      </c>
      <c r="M92" s="109">
        <f>'AMA_UBS V Medeiros'!F27</f>
        <v>0</v>
      </c>
      <c r="N92" s="317">
        <f t="shared" si="154"/>
        <v>-40</v>
      </c>
      <c r="O92" s="109">
        <f>'AMA_UBS V Medeiros'!G27</f>
        <v>0</v>
      </c>
      <c r="P92" s="317">
        <f t="shared" si="155"/>
        <v>-40</v>
      </c>
      <c r="Q92" s="109">
        <f>'AMA_UBS V Medeiros'!H27</f>
        <v>0</v>
      </c>
      <c r="R92" s="317">
        <f t="shared" si="156"/>
        <v>-40</v>
      </c>
      <c r="S92" s="253">
        <f t="shared" si="157"/>
        <v>0</v>
      </c>
      <c r="T92" s="330">
        <f t="shared" si="158"/>
        <v>-120</v>
      </c>
    </row>
    <row r="93" spans="1:20" x14ac:dyDescent="0.25">
      <c r="A93" s="88" t="s">
        <v>22</v>
      </c>
      <c r="B93" s="276">
        <v>20</v>
      </c>
      <c r="C93" s="83">
        <f>'AMA_UBS V Medeiros'!B28</f>
        <v>2</v>
      </c>
      <c r="D93" s="297">
        <f t="shared" si="148"/>
        <v>40</v>
      </c>
      <c r="E93" s="109">
        <f>'AMA_UBS V Medeiros'!C28</f>
        <v>1.75</v>
      </c>
      <c r="F93" s="317">
        <f t="shared" si="149"/>
        <v>-5</v>
      </c>
      <c r="G93" s="109">
        <f>'AMA_UBS V Medeiros'!D28</f>
        <v>0</v>
      </c>
      <c r="H93" s="317">
        <f t="shared" si="150"/>
        <v>-40</v>
      </c>
      <c r="I93" s="109">
        <f>'AMA_UBS V Medeiros'!E28</f>
        <v>0</v>
      </c>
      <c r="J93" s="317">
        <f t="shared" si="151"/>
        <v>-40</v>
      </c>
      <c r="K93" s="253">
        <f t="shared" si="152"/>
        <v>1.75</v>
      </c>
      <c r="L93" s="330">
        <f t="shared" si="153"/>
        <v>-85</v>
      </c>
      <c r="M93" s="109">
        <f>'AMA_UBS V Medeiros'!F28</f>
        <v>0</v>
      </c>
      <c r="N93" s="317">
        <f t="shared" si="154"/>
        <v>-40</v>
      </c>
      <c r="O93" s="109">
        <f>'AMA_UBS V Medeiros'!G28</f>
        <v>0</v>
      </c>
      <c r="P93" s="317">
        <f t="shared" si="155"/>
        <v>-40</v>
      </c>
      <c r="Q93" s="109">
        <f>'AMA_UBS V Medeiros'!H28</f>
        <v>0</v>
      </c>
      <c r="R93" s="317">
        <f t="shared" si="156"/>
        <v>-40</v>
      </c>
      <c r="S93" s="253">
        <f t="shared" si="157"/>
        <v>0</v>
      </c>
      <c r="T93" s="330">
        <f t="shared" si="158"/>
        <v>-120</v>
      </c>
    </row>
    <row r="94" spans="1:20" x14ac:dyDescent="0.25">
      <c r="A94" s="88" t="s">
        <v>23</v>
      </c>
      <c r="B94" s="276">
        <v>20</v>
      </c>
      <c r="C94" s="89">
        <f>'AMA_UBS V Medeiros'!B29</f>
        <v>3</v>
      </c>
      <c r="D94" s="304">
        <f t="shared" si="148"/>
        <v>60</v>
      </c>
      <c r="E94" s="109">
        <f>'AMA_UBS V Medeiros'!C29</f>
        <v>3</v>
      </c>
      <c r="F94" s="317">
        <f t="shared" si="149"/>
        <v>0</v>
      </c>
      <c r="G94" s="109">
        <f>'AMA_UBS V Medeiros'!D29</f>
        <v>0</v>
      </c>
      <c r="H94" s="317">
        <f t="shared" si="150"/>
        <v>-60</v>
      </c>
      <c r="I94" s="109">
        <f>'AMA_UBS V Medeiros'!E29</f>
        <v>0</v>
      </c>
      <c r="J94" s="317">
        <f t="shared" si="151"/>
        <v>-60</v>
      </c>
      <c r="K94" s="253">
        <f t="shared" si="152"/>
        <v>3</v>
      </c>
      <c r="L94" s="330">
        <f t="shared" si="153"/>
        <v>-120</v>
      </c>
      <c r="M94" s="109">
        <f>'AMA_UBS V Medeiros'!F29</f>
        <v>0</v>
      </c>
      <c r="N94" s="317">
        <f t="shared" si="154"/>
        <v>-60</v>
      </c>
      <c r="O94" s="109">
        <f>'AMA_UBS V Medeiros'!G29</f>
        <v>0</v>
      </c>
      <c r="P94" s="317">
        <f t="shared" si="155"/>
        <v>-60</v>
      </c>
      <c r="Q94" s="109">
        <f>'AMA_UBS V Medeiros'!H29</f>
        <v>0</v>
      </c>
      <c r="R94" s="317">
        <f t="shared" si="156"/>
        <v>-60</v>
      </c>
      <c r="S94" s="253">
        <f t="shared" si="157"/>
        <v>0</v>
      </c>
      <c r="T94" s="330">
        <f t="shared" si="158"/>
        <v>-180</v>
      </c>
    </row>
    <row r="95" spans="1:20" x14ac:dyDescent="0.25">
      <c r="A95" s="88" t="s">
        <v>24</v>
      </c>
      <c r="B95" s="276">
        <v>30</v>
      </c>
      <c r="C95" s="83">
        <f>'AMA_UBS V Medeiros'!B30</f>
        <v>2</v>
      </c>
      <c r="D95" s="297">
        <f t="shared" si="148"/>
        <v>60</v>
      </c>
      <c r="E95" s="109">
        <f>'AMA_UBS V Medeiros'!C30</f>
        <v>2</v>
      </c>
      <c r="F95" s="317">
        <f t="shared" si="149"/>
        <v>0</v>
      </c>
      <c r="G95" s="109">
        <f>'AMA_UBS V Medeiros'!D30</f>
        <v>0</v>
      </c>
      <c r="H95" s="317">
        <f t="shared" si="150"/>
        <v>-60</v>
      </c>
      <c r="I95" s="109">
        <f>'AMA_UBS V Medeiros'!E30</f>
        <v>0</v>
      </c>
      <c r="J95" s="317">
        <f t="shared" si="151"/>
        <v>-60</v>
      </c>
      <c r="K95" s="253">
        <f t="shared" si="152"/>
        <v>2</v>
      </c>
      <c r="L95" s="330">
        <f t="shared" si="153"/>
        <v>-120</v>
      </c>
      <c r="M95" s="109">
        <f>'AMA_UBS V Medeiros'!F30</f>
        <v>0</v>
      </c>
      <c r="N95" s="317">
        <f t="shared" si="154"/>
        <v>-60</v>
      </c>
      <c r="O95" s="109">
        <f>'AMA_UBS V Medeiros'!G30</f>
        <v>0</v>
      </c>
      <c r="P95" s="317">
        <f t="shared" si="155"/>
        <v>-60</v>
      </c>
      <c r="Q95" s="109">
        <f>'AMA_UBS V Medeiros'!H30</f>
        <v>0</v>
      </c>
      <c r="R95" s="317">
        <f t="shared" si="156"/>
        <v>-60</v>
      </c>
      <c r="S95" s="253">
        <f t="shared" si="157"/>
        <v>0</v>
      </c>
      <c r="T95" s="330">
        <f t="shared" si="158"/>
        <v>-180</v>
      </c>
    </row>
    <row r="96" spans="1:20" x14ac:dyDescent="0.25">
      <c r="A96" s="75" t="s">
        <v>45</v>
      </c>
      <c r="B96" s="279">
        <v>40</v>
      </c>
      <c r="C96" s="73">
        <f>'AMA_UBS V Medeiros'!B31</f>
        <v>1</v>
      </c>
      <c r="D96" s="305">
        <f t="shared" si="148"/>
        <v>40</v>
      </c>
      <c r="E96" s="497">
        <f>'AMA_UBS V Medeiros'!C31</f>
        <v>1</v>
      </c>
      <c r="F96" s="316">
        <f t="shared" si="149"/>
        <v>0</v>
      </c>
      <c r="G96" s="497">
        <f>'AMA_UBS V Medeiros'!D31</f>
        <v>0</v>
      </c>
      <c r="H96" s="316">
        <f t="shared" si="150"/>
        <v>-40</v>
      </c>
      <c r="I96" s="497">
        <f>'AMA_UBS V Medeiros'!E31</f>
        <v>0</v>
      </c>
      <c r="J96" s="316">
        <f t="shared" si="151"/>
        <v>-40</v>
      </c>
      <c r="K96" s="241">
        <f t="shared" si="152"/>
        <v>1</v>
      </c>
      <c r="L96" s="329">
        <f t="shared" si="153"/>
        <v>-80</v>
      </c>
      <c r="M96" s="497">
        <f>'AMA_UBS V Medeiros'!F31</f>
        <v>0</v>
      </c>
      <c r="N96" s="316">
        <f t="shared" si="154"/>
        <v>-40</v>
      </c>
      <c r="O96" s="497">
        <f>'AMA_UBS V Medeiros'!G31</f>
        <v>0</v>
      </c>
      <c r="P96" s="316">
        <f t="shared" si="155"/>
        <v>-40</v>
      </c>
      <c r="Q96" s="497">
        <f>'AMA_UBS V Medeiros'!H31</f>
        <v>0</v>
      </c>
      <c r="R96" s="316">
        <f t="shared" si="156"/>
        <v>-40</v>
      </c>
      <c r="S96" s="241">
        <f t="shared" si="157"/>
        <v>0</v>
      </c>
      <c r="T96" s="329">
        <f t="shared" si="158"/>
        <v>-120</v>
      </c>
    </row>
    <row r="97" spans="1:20" x14ac:dyDescent="0.25">
      <c r="A97" s="75" t="s">
        <v>167</v>
      </c>
      <c r="B97" s="279">
        <v>36</v>
      </c>
      <c r="C97" s="73">
        <f>'AMA_UBS V Medeiros'!B32</f>
        <v>6</v>
      </c>
      <c r="D97" s="305">
        <f t="shared" si="148"/>
        <v>216</v>
      </c>
      <c r="E97" s="497">
        <f>'AMA_UBS V Medeiros'!C32</f>
        <v>5</v>
      </c>
      <c r="F97" s="316">
        <f t="shared" si="149"/>
        <v>-36</v>
      </c>
      <c r="G97" s="497">
        <f>'AMA_UBS V Medeiros'!D32</f>
        <v>0</v>
      </c>
      <c r="H97" s="316">
        <f t="shared" si="150"/>
        <v>-216</v>
      </c>
      <c r="I97" s="497">
        <f>'AMA_UBS V Medeiros'!E32</f>
        <v>0</v>
      </c>
      <c r="J97" s="316">
        <f t="shared" si="151"/>
        <v>-216</v>
      </c>
      <c r="K97" s="241">
        <f t="shared" si="152"/>
        <v>5</v>
      </c>
      <c r="L97" s="329">
        <f t="shared" si="153"/>
        <v>-468</v>
      </c>
      <c r="M97" s="497">
        <f>'AMA_UBS V Medeiros'!F32</f>
        <v>0</v>
      </c>
      <c r="N97" s="316">
        <f t="shared" si="154"/>
        <v>-216</v>
      </c>
      <c r="O97" s="497">
        <f>'AMA_UBS V Medeiros'!G32</f>
        <v>0</v>
      </c>
      <c r="P97" s="316">
        <f t="shared" si="155"/>
        <v>-216</v>
      </c>
      <c r="Q97" s="497">
        <f>'AMA_UBS V Medeiros'!H32</f>
        <v>0</v>
      </c>
      <c r="R97" s="316">
        <f t="shared" si="156"/>
        <v>-216</v>
      </c>
      <c r="S97" s="241">
        <f t="shared" si="157"/>
        <v>0</v>
      </c>
      <c r="T97" s="329">
        <f t="shared" si="158"/>
        <v>-648</v>
      </c>
    </row>
    <row r="98" spans="1:20" x14ac:dyDescent="0.25">
      <c r="A98" s="88" t="s">
        <v>25</v>
      </c>
      <c r="B98" s="276">
        <v>30</v>
      </c>
      <c r="C98" s="83">
        <f>'AMA_UBS V Medeiros'!B33</f>
        <v>4</v>
      </c>
      <c r="D98" s="297">
        <f t="shared" si="148"/>
        <v>120</v>
      </c>
      <c r="E98" s="109">
        <f>'AMA_UBS V Medeiros'!C33</f>
        <v>4</v>
      </c>
      <c r="F98" s="317">
        <f t="shared" si="149"/>
        <v>0</v>
      </c>
      <c r="G98" s="109">
        <f>'AMA_UBS V Medeiros'!D33</f>
        <v>0</v>
      </c>
      <c r="H98" s="317">
        <f t="shared" si="150"/>
        <v>-120</v>
      </c>
      <c r="I98" s="109">
        <f>'AMA_UBS V Medeiros'!E33</f>
        <v>0</v>
      </c>
      <c r="J98" s="317">
        <f t="shared" si="151"/>
        <v>-120</v>
      </c>
      <c r="K98" s="253">
        <f t="shared" si="152"/>
        <v>4</v>
      </c>
      <c r="L98" s="330">
        <f t="shared" si="153"/>
        <v>-240</v>
      </c>
      <c r="M98" s="109">
        <f>'AMA_UBS V Medeiros'!F33</f>
        <v>0</v>
      </c>
      <c r="N98" s="317">
        <f t="shared" si="154"/>
        <v>-120</v>
      </c>
      <c r="O98" s="109">
        <f>'AMA_UBS V Medeiros'!G33</f>
        <v>0</v>
      </c>
      <c r="P98" s="317">
        <f t="shared" si="155"/>
        <v>-120</v>
      </c>
      <c r="Q98" s="109">
        <f>'AMA_UBS V Medeiros'!H33</f>
        <v>0</v>
      </c>
      <c r="R98" s="317">
        <f t="shared" si="156"/>
        <v>-120</v>
      </c>
      <c r="S98" s="253">
        <f t="shared" si="157"/>
        <v>0</v>
      </c>
      <c r="T98" s="330">
        <f t="shared" si="158"/>
        <v>-360</v>
      </c>
    </row>
    <row r="99" spans="1:20" x14ac:dyDescent="0.25">
      <c r="A99" s="88" t="s">
        <v>26</v>
      </c>
      <c r="B99" s="276">
        <v>40</v>
      </c>
      <c r="C99" s="83">
        <f>'AMA_UBS V Medeiros'!B34</f>
        <v>1</v>
      </c>
      <c r="D99" s="297">
        <f t="shared" si="148"/>
        <v>40</v>
      </c>
      <c r="E99" s="109">
        <f>'AMA_UBS V Medeiros'!C34</f>
        <v>1</v>
      </c>
      <c r="F99" s="317">
        <f t="shared" si="149"/>
        <v>0</v>
      </c>
      <c r="G99" s="109">
        <f>'AMA_UBS V Medeiros'!D34</f>
        <v>0</v>
      </c>
      <c r="H99" s="317">
        <f t="shared" si="150"/>
        <v>-40</v>
      </c>
      <c r="I99" s="109">
        <f>'AMA_UBS V Medeiros'!E34</f>
        <v>0</v>
      </c>
      <c r="J99" s="317">
        <f t="shared" si="151"/>
        <v>-40</v>
      </c>
      <c r="K99" s="253">
        <f t="shared" si="152"/>
        <v>1</v>
      </c>
      <c r="L99" s="330">
        <f t="shared" si="153"/>
        <v>-80</v>
      </c>
      <c r="M99" s="109">
        <f>'AMA_UBS V Medeiros'!F34</f>
        <v>0</v>
      </c>
      <c r="N99" s="317">
        <f t="shared" si="154"/>
        <v>-40</v>
      </c>
      <c r="O99" s="109">
        <f>'AMA_UBS V Medeiros'!G34</f>
        <v>0</v>
      </c>
      <c r="P99" s="317">
        <f t="shared" si="155"/>
        <v>-40</v>
      </c>
      <c r="Q99" s="109">
        <f>'AMA_UBS V Medeiros'!H34</f>
        <v>0</v>
      </c>
      <c r="R99" s="317">
        <f t="shared" si="156"/>
        <v>-40</v>
      </c>
      <c r="S99" s="253">
        <f t="shared" si="157"/>
        <v>0</v>
      </c>
      <c r="T99" s="330">
        <f t="shared" si="158"/>
        <v>-120</v>
      </c>
    </row>
    <row r="100" spans="1:20" ht="15.75" thickBot="1" x14ac:dyDescent="0.3">
      <c r="A100" s="63" t="s">
        <v>34</v>
      </c>
      <c r="B100" s="284">
        <v>30</v>
      </c>
      <c r="C100" s="64">
        <f>'AMA_UBS V Medeiros'!B37</f>
        <v>1</v>
      </c>
      <c r="D100" s="310">
        <f t="shared" si="148"/>
        <v>30</v>
      </c>
      <c r="E100" s="501">
        <f>'AMA_UBS V Medeiros'!C37</f>
        <v>1</v>
      </c>
      <c r="F100" s="325">
        <f t="shared" si="149"/>
        <v>0</v>
      </c>
      <c r="G100" s="501">
        <f>'AMA_UBS V Medeiros'!D37</f>
        <v>0</v>
      </c>
      <c r="H100" s="325">
        <f t="shared" si="150"/>
        <v>-30</v>
      </c>
      <c r="I100" s="501">
        <f>'AMA_UBS V Medeiros'!E37</f>
        <v>0</v>
      </c>
      <c r="J100" s="325">
        <f t="shared" si="151"/>
        <v>-30</v>
      </c>
      <c r="K100" s="261">
        <f t="shared" si="152"/>
        <v>1</v>
      </c>
      <c r="L100" s="338">
        <f t="shared" si="153"/>
        <v>-60</v>
      </c>
      <c r="M100" s="501">
        <f>'AMA_UBS V Medeiros'!F37</f>
        <v>0</v>
      </c>
      <c r="N100" s="325">
        <f t="shared" si="154"/>
        <v>-30</v>
      </c>
      <c r="O100" s="501">
        <f>'AMA_UBS V Medeiros'!G37</f>
        <v>0</v>
      </c>
      <c r="P100" s="325">
        <f t="shared" si="155"/>
        <v>-30</v>
      </c>
      <c r="Q100" s="501">
        <f>'AMA_UBS V Medeiros'!H37</f>
        <v>0</v>
      </c>
      <c r="R100" s="325">
        <f t="shared" si="156"/>
        <v>-30</v>
      </c>
      <c r="S100" s="261">
        <f t="shared" si="157"/>
        <v>0</v>
      </c>
      <c r="T100" s="338">
        <f t="shared" si="158"/>
        <v>-90</v>
      </c>
    </row>
    <row r="101" spans="1:20" ht="15.75" thickBot="1" x14ac:dyDescent="0.3">
      <c r="A101" s="369" t="s">
        <v>7</v>
      </c>
      <c r="B101" s="362">
        <f t="shared" ref="B101:T101" si="159">SUM(B90:B100)</f>
        <v>306</v>
      </c>
      <c r="C101" s="363">
        <f t="shared" si="159"/>
        <v>32</v>
      </c>
      <c r="D101" s="364">
        <f t="shared" si="159"/>
        <v>846</v>
      </c>
      <c r="E101" s="506">
        <f t="shared" si="159"/>
        <v>30.25</v>
      </c>
      <c r="F101" s="366">
        <f t="shared" si="159"/>
        <v>-51</v>
      </c>
      <c r="G101" s="506">
        <f t="shared" si="159"/>
        <v>0</v>
      </c>
      <c r="H101" s="366">
        <f t="shared" si="159"/>
        <v>-846</v>
      </c>
      <c r="I101" s="506">
        <f t="shared" si="159"/>
        <v>0</v>
      </c>
      <c r="J101" s="366">
        <f t="shared" si="159"/>
        <v>-846</v>
      </c>
      <c r="K101" s="367">
        <f t="shared" ref="K101:L101" si="160">SUM(K90:K100)</f>
        <v>30.25</v>
      </c>
      <c r="L101" s="368">
        <f t="shared" si="160"/>
        <v>-1743</v>
      </c>
      <c r="M101" s="506">
        <f t="shared" si="159"/>
        <v>0</v>
      </c>
      <c r="N101" s="366">
        <f t="shared" si="159"/>
        <v>-846</v>
      </c>
      <c r="O101" s="506">
        <f t="shared" si="159"/>
        <v>0</v>
      </c>
      <c r="P101" s="366">
        <f t="shared" si="159"/>
        <v>-846</v>
      </c>
      <c r="Q101" s="506">
        <f t="shared" si="159"/>
        <v>0</v>
      </c>
      <c r="R101" s="366">
        <f t="shared" si="159"/>
        <v>-846</v>
      </c>
      <c r="S101" s="367">
        <f t="shared" si="159"/>
        <v>0</v>
      </c>
      <c r="T101" s="368">
        <f t="shared" si="159"/>
        <v>-2538</v>
      </c>
    </row>
    <row r="103" spans="1:20" ht="15.75" x14ac:dyDescent="0.25">
      <c r="A103" s="1240" t="s">
        <v>278</v>
      </c>
      <c r="B103" s="1241"/>
      <c r="C103" s="1241"/>
      <c r="D103" s="1241"/>
      <c r="E103" s="1241"/>
      <c r="F103" s="1241"/>
      <c r="G103" s="1241"/>
      <c r="H103" s="1241"/>
      <c r="I103" s="1241"/>
      <c r="J103" s="1241"/>
      <c r="K103" s="1241"/>
      <c r="L103" s="1241"/>
      <c r="M103" s="1241"/>
      <c r="N103" s="1241"/>
      <c r="O103" s="1241"/>
      <c r="P103" s="1241"/>
      <c r="Q103" s="1241"/>
      <c r="R103" s="1241"/>
      <c r="S103" s="1241"/>
      <c r="T103" s="1241"/>
    </row>
    <row r="104" spans="1:20" ht="36.75" thickBot="1" x14ac:dyDescent="0.3">
      <c r="A104" s="85" t="s">
        <v>14</v>
      </c>
      <c r="B104" s="274" t="str">
        <f t="shared" ref="B104:T104" si="161">B5</f>
        <v>Carga Horária</v>
      </c>
      <c r="C104" s="104" t="str">
        <f t="shared" si="161"/>
        <v>Equipe Mínima TA</v>
      </c>
      <c r="D104" s="302" t="str">
        <f t="shared" si="161"/>
        <v>Total Horas</v>
      </c>
      <c r="E104" s="516" t="str">
        <f t="shared" si="161"/>
        <v>MAR</v>
      </c>
      <c r="F104" s="344" t="str">
        <f t="shared" si="161"/>
        <v>Saldo Mar</v>
      </c>
      <c r="G104" s="516" t="str">
        <f t="shared" si="161"/>
        <v>ABR</v>
      </c>
      <c r="H104" s="344" t="str">
        <f t="shared" si="161"/>
        <v>Saldo Abr</v>
      </c>
      <c r="I104" s="516" t="str">
        <f t="shared" si="161"/>
        <v>MAI</v>
      </c>
      <c r="J104" s="344" t="str">
        <f t="shared" si="161"/>
        <v>Saldo Mai</v>
      </c>
      <c r="K104" s="251" t="str">
        <f t="shared" ref="K104:L104" si="162">K5</f>
        <v>3º Trimestre</v>
      </c>
      <c r="L104" s="342" t="str">
        <f t="shared" si="162"/>
        <v>Saldo Trim</v>
      </c>
      <c r="M104" s="516" t="str">
        <f t="shared" si="161"/>
        <v>JUN</v>
      </c>
      <c r="N104" s="344" t="str">
        <f t="shared" si="161"/>
        <v>Saldo Jun</v>
      </c>
      <c r="O104" s="496" t="str">
        <f t="shared" si="161"/>
        <v>JUL</v>
      </c>
      <c r="P104" s="344" t="str">
        <f t="shared" si="161"/>
        <v>Saldo Jul</v>
      </c>
      <c r="Q104" s="496" t="str">
        <f t="shared" si="161"/>
        <v>AGO</v>
      </c>
      <c r="R104" s="344" t="str">
        <f t="shared" si="161"/>
        <v>Saldo Ago</v>
      </c>
      <c r="S104" s="251" t="str">
        <f t="shared" si="161"/>
        <v>4º Trimestre</v>
      </c>
      <c r="T104" s="342" t="str">
        <f t="shared" si="161"/>
        <v>Saldo Trim</v>
      </c>
    </row>
    <row r="105" spans="1:20" ht="15.75" thickTop="1" x14ac:dyDescent="0.25">
      <c r="A105" s="88" t="s">
        <v>33</v>
      </c>
      <c r="B105" s="275">
        <v>20</v>
      </c>
      <c r="C105" s="10">
        <f>'UBS Izolina Mazzei'!B35</f>
        <v>9</v>
      </c>
      <c r="D105" s="296">
        <f t="shared" ref="D105:D115" si="163">C105*B105</f>
        <v>180</v>
      </c>
      <c r="E105" s="497">
        <f>'UBS Izolina Mazzei'!C35</f>
        <v>9</v>
      </c>
      <c r="F105" s="316">
        <f t="shared" ref="F105:F115" si="164">(E105*$B105)-$D105</f>
        <v>0</v>
      </c>
      <c r="G105" s="497">
        <f>'UBS Izolina Mazzei'!D35</f>
        <v>0</v>
      </c>
      <c r="H105" s="316">
        <f t="shared" ref="H105:H115" si="165">(G105*$B105)-$D105</f>
        <v>-180</v>
      </c>
      <c r="I105" s="497">
        <f>'UBS Izolina Mazzei'!E35</f>
        <v>0</v>
      </c>
      <c r="J105" s="316">
        <f t="shared" ref="J105:J115" si="166">(I105*$B105)-$D105</f>
        <v>-180</v>
      </c>
      <c r="K105" s="241">
        <f t="shared" ref="K105:K115" si="167">SUM(E105,G105,I105)</f>
        <v>9</v>
      </c>
      <c r="L105" s="329">
        <f t="shared" ref="L105:L115" si="168">(K105*$B105)-$D105*3</f>
        <v>-360</v>
      </c>
      <c r="M105" s="497">
        <f>'UBS Izolina Mazzei'!F35</f>
        <v>0</v>
      </c>
      <c r="N105" s="316">
        <f t="shared" ref="N105:N115" si="169">(M105*$B105)-$D105</f>
        <v>-180</v>
      </c>
      <c r="O105" s="497">
        <f>'UBS Izolina Mazzei'!G35</f>
        <v>0</v>
      </c>
      <c r="P105" s="316">
        <f t="shared" ref="P105:P115" si="170">(O105*$B105)-$D105</f>
        <v>-180</v>
      </c>
      <c r="Q105" s="497">
        <f>'UBS Izolina Mazzei'!H35</f>
        <v>0</v>
      </c>
      <c r="R105" s="316">
        <f t="shared" ref="R105:R115" si="171">(Q105*$B105)-$D105</f>
        <v>-180</v>
      </c>
      <c r="S105" s="241">
        <f t="shared" ref="S105:S115" si="172">SUM(M105,O105,Q105)</f>
        <v>0</v>
      </c>
      <c r="T105" s="329">
        <f t="shared" ref="T105:T115" si="173">(S105*$B105)-$D105*3</f>
        <v>-540</v>
      </c>
    </row>
    <row r="106" spans="1:20" x14ac:dyDescent="0.25">
      <c r="A106" s="88" t="s">
        <v>20</v>
      </c>
      <c r="B106" s="276">
        <v>20</v>
      </c>
      <c r="C106" s="83">
        <f>'UBS Izolina Mazzei'!B37</f>
        <v>3</v>
      </c>
      <c r="D106" s="297">
        <f t="shared" si="163"/>
        <v>60</v>
      </c>
      <c r="E106" s="109">
        <f>'UBS Izolina Mazzei'!C37</f>
        <v>3</v>
      </c>
      <c r="F106" s="317">
        <f t="shared" si="164"/>
        <v>0</v>
      </c>
      <c r="G106" s="109">
        <f>'UBS Izolina Mazzei'!D37</f>
        <v>0</v>
      </c>
      <c r="H106" s="317">
        <f t="shared" si="165"/>
        <v>-60</v>
      </c>
      <c r="I106" s="109">
        <f>'UBS Izolina Mazzei'!E37</f>
        <v>0</v>
      </c>
      <c r="J106" s="317">
        <f t="shared" si="166"/>
        <v>-60</v>
      </c>
      <c r="K106" s="253">
        <f t="shared" si="167"/>
        <v>3</v>
      </c>
      <c r="L106" s="330">
        <f t="shared" si="168"/>
        <v>-120</v>
      </c>
      <c r="M106" s="109">
        <f>'UBS Izolina Mazzei'!F37</f>
        <v>0</v>
      </c>
      <c r="N106" s="317">
        <f t="shared" si="169"/>
        <v>-60</v>
      </c>
      <c r="O106" s="109">
        <f>'UBS Izolina Mazzei'!G37</f>
        <v>0</v>
      </c>
      <c r="P106" s="317">
        <f t="shared" si="170"/>
        <v>-60</v>
      </c>
      <c r="Q106" s="109">
        <f>'UBS Izolina Mazzei'!H37</f>
        <v>0</v>
      </c>
      <c r="R106" s="317">
        <f t="shared" si="171"/>
        <v>-60</v>
      </c>
      <c r="S106" s="253">
        <f t="shared" si="172"/>
        <v>0</v>
      </c>
      <c r="T106" s="330">
        <f t="shared" si="173"/>
        <v>-180</v>
      </c>
    </row>
    <row r="107" spans="1:20" x14ac:dyDescent="0.25">
      <c r="A107" s="88" t="s">
        <v>43</v>
      </c>
      <c r="B107" s="276">
        <v>20</v>
      </c>
      <c r="C107" s="83">
        <f>'UBS Izolina Mazzei'!B38</f>
        <v>2</v>
      </c>
      <c r="D107" s="297">
        <f t="shared" si="163"/>
        <v>40</v>
      </c>
      <c r="E107" s="109">
        <f>'UBS Izolina Mazzei'!C38</f>
        <v>2</v>
      </c>
      <c r="F107" s="317">
        <f t="shared" si="164"/>
        <v>0</v>
      </c>
      <c r="G107" s="109">
        <f>'UBS Izolina Mazzei'!D38</f>
        <v>0</v>
      </c>
      <c r="H107" s="317">
        <f t="shared" si="165"/>
        <v>-40</v>
      </c>
      <c r="I107" s="109">
        <f>'UBS Izolina Mazzei'!E38</f>
        <v>0</v>
      </c>
      <c r="J107" s="317">
        <f t="shared" si="166"/>
        <v>-40</v>
      </c>
      <c r="K107" s="253">
        <f t="shared" si="167"/>
        <v>2</v>
      </c>
      <c r="L107" s="330">
        <f t="shared" si="168"/>
        <v>-80</v>
      </c>
      <c r="M107" s="109">
        <f>'UBS Izolina Mazzei'!F38</f>
        <v>0</v>
      </c>
      <c r="N107" s="317">
        <f t="shared" si="169"/>
        <v>-40</v>
      </c>
      <c r="O107" s="109">
        <f>'UBS Izolina Mazzei'!G38</f>
        <v>0</v>
      </c>
      <c r="P107" s="317">
        <f t="shared" si="170"/>
        <v>-40</v>
      </c>
      <c r="Q107" s="109">
        <f>'UBS Izolina Mazzei'!H38</f>
        <v>0</v>
      </c>
      <c r="R107" s="317">
        <f t="shared" si="171"/>
        <v>-40</v>
      </c>
      <c r="S107" s="253">
        <f t="shared" si="172"/>
        <v>0</v>
      </c>
      <c r="T107" s="330">
        <f t="shared" si="173"/>
        <v>-120</v>
      </c>
    </row>
    <row r="108" spans="1:20" x14ac:dyDescent="0.25">
      <c r="A108" s="88" t="s">
        <v>184</v>
      </c>
      <c r="B108" s="276">
        <v>20</v>
      </c>
      <c r="C108" s="83">
        <f>'UBS Izolina Mazzei'!B39</f>
        <v>1</v>
      </c>
      <c r="D108" s="297">
        <f t="shared" si="163"/>
        <v>20</v>
      </c>
      <c r="E108" s="109">
        <f>'UBS Izolina Mazzei'!C39</f>
        <v>1</v>
      </c>
      <c r="F108" s="317">
        <f t="shared" si="164"/>
        <v>0</v>
      </c>
      <c r="G108" s="109">
        <f>'UBS Izolina Mazzei'!D39</f>
        <v>0</v>
      </c>
      <c r="H108" s="317">
        <f t="shared" si="165"/>
        <v>-20</v>
      </c>
      <c r="I108" s="109">
        <f>'UBS Izolina Mazzei'!E39</f>
        <v>0</v>
      </c>
      <c r="J108" s="317">
        <f t="shared" si="166"/>
        <v>-20</v>
      </c>
      <c r="K108" s="253">
        <f t="shared" si="167"/>
        <v>1</v>
      </c>
      <c r="L108" s="330">
        <f t="shared" si="168"/>
        <v>-40</v>
      </c>
      <c r="M108" s="109">
        <f>'UBS Izolina Mazzei'!F39</f>
        <v>0</v>
      </c>
      <c r="N108" s="317">
        <f t="shared" si="169"/>
        <v>-20</v>
      </c>
      <c r="O108" s="109">
        <f>'UBS Izolina Mazzei'!G39</f>
        <v>0</v>
      </c>
      <c r="P108" s="317">
        <f t="shared" si="170"/>
        <v>-20</v>
      </c>
      <c r="Q108" s="109">
        <f>'UBS Izolina Mazzei'!H39</f>
        <v>0</v>
      </c>
      <c r="R108" s="317">
        <f t="shared" si="171"/>
        <v>-20</v>
      </c>
      <c r="S108" s="253">
        <f t="shared" si="172"/>
        <v>0</v>
      </c>
      <c r="T108" s="330">
        <f t="shared" si="173"/>
        <v>-60</v>
      </c>
    </row>
    <row r="109" spans="1:20" x14ac:dyDescent="0.25">
      <c r="A109" s="88" t="s">
        <v>23</v>
      </c>
      <c r="B109" s="276">
        <v>20</v>
      </c>
      <c r="C109" s="83">
        <f>'UBS Izolina Mazzei'!B40</f>
        <v>2</v>
      </c>
      <c r="D109" s="297">
        <f t="shared" si="163"/>
        <v>40</v>
      </c>
      <c r="E109" s="109">
        <f>'UBS Izolina Mazzei'!C40</f>
        <v>2</v>
      </c>
      <c r="F109" s="317">
        <f t="shared" si="164"/>
        <v>0</v>
      </c>
      <c r="G109" s="109">
        <f>'UBS Izolina Mazzei'!D40</f>
        <v>0</v>
      </c>
      <c r="H109" s="317">
        <f t="shared" si="165"/>
        <v>-40</v>
      </c>
      <c r="I109" s="109">
        <f>'UBS Izolina Mazzei'!E40</f>
        <v>0</v>
      </c>
      <c r="J109" s="317">
        <f t="shared" si="166"/>
        <v>-40</v>
      </c>
      <c r="K109" s="253">
        <f t="shared" si="167"/>
        <v>2</v>
      </c>
      <c r="L109" s="330">
        <f t="shared" si="168"/>
        <v>-80</v>
      </c>
      <c r="M109" s="109">
        <f>'UBS Izolina Mazzei'!F40</f>
        <v>0</v>
      </c>
      <c r="N109" s="317">
        <f t="shared" si="169"/>
        <v>-40</v>
      </c>
      <c r="O109" s="109">
        <f>'UBS Izolina Mazzei'!G40</f>
        <v>0</v>
      </c>
      <c r="P109" s="317">
        <f t="shared" si="170"/>
        <v>-40</v>
      </c>
      <c r="Q109" s="109">
        <f>'UBS Izolina Mazzei'!H40</f>
        <v>0</v>
      </c>
      <c r="R109" s="317">
        <f t="shared" si="171"/>
        <v>-40</v>
      </c>
      <c r="S109" s="253">
        <f t="shared" si="172"/>
        <v>0</v>
      </c>
      <c r="T109" s="330">
        <f t="shared" si="173"/>
        <v>-120</v>
      </c>
    </row>
    <row r="110" spans="1:20" x14ac:dyDescent="0.25">
      <c r="A110" s="88" t="s">
        <v>24</v>
      </c>
      <c r="B110" s="276">
        <v>30</v>
      </c>
      <c r="C110" s="83">
        <f>'UBS Izolina Mazzei'!B44</f>
        <v>2</v>
      </c>
      <c r="D110" s="297">
        <f t="shared" si="163"/>
        <v>60</v>
      </c>
      <c r="E110" s="109">
        <f>'UBS Izolina Mazzei'!C44</f>
        <v>2</v>
      </c>
      <c r="F110" s="317">
        <f t="shared" si="164"/>
        <v>0</v>
      </c>
      <c r="G110" s="109">
        <f>'UBS Izolina Mazzei'!D44</f>
        <v>0</v>
      </c>
      <c r="H110" s="317">
        <f t="shared" si="165"/>
        <v>-60</v>
      </c>
      <c r="I110" s="109">
        <f>'UBS Izolina Mazzei'!E44</f>
        <v>0</v>
      </c>
      <c r="J110" s="317">
        <f t="shared" si="166"/>
        <v>-60</v>
      </c>
      <c r="K110" s="253">
        <f t="shared" si="167"/>
        <v>2</v>
      </c>
      <c r="L110" s="330">
        <f t="shared" si="168"/>
        <v>-120</v>
      </c>
      <c r="M110" s="109">
        <f>'UBS Izolina Mazzei'!F44</f>
        <v>0</v>
      </c>
      <c r="N110" s="317">
        <f t="shared" si="169"/>
        <v>-60</v>
      </c>
      <c r="O110" s="109">
        <f>'UBS Izolina Mazzei'!G44</f>
        <v>0</v>
      </c>
      <c r="P110" s="317">
        <f t="shared" si="170"/>
        <v>-60</v>
      </c>
      <c r="Q110" s="109">
        <f>'UBS Izolina Mazzei'!H44</f>
        <v>0</v>
      </c>
      <c r="R110" s="317">
        <f t="shared" si="171"/>
        <v>-60</v>
      </c>
      <c r="S110" s="253">
        <f t="shared" si="172"/>
        <v>0</v>
      </c>
      <c r="T110" s="330">
        <f t="shared" si="173"/>
        <v>-180</v>
      </c>
    </row>
    <row r="111" spans="1:20" x14ac:dyDescent="0.25">
      <c r="A111" s="88" t="s">
        <v>25</v>
      </c>
      <c r="B111" s="276">
        <v>30</v>
      </c>
      <c r="C111" s="89">
        <f>'UBS Izolina Mazzei'!B45</f>
        <v>4</v>
      </c>
      <c r="D111" s="304">
        <f t="shared" si="163"/>
        <v>120</v>
      </c>
      <c r="E111" s="109">
        <f>'UBS Izolina Mazzei'!C45</f>
        <v>4</v>
      </c>
      <c r="F111" s="317">
        <f t="shared" si="164"/>
        <v>0</v>
      </c>
      <c r="G111" s="109">
        <f>'UBS Izolina Mazzei'!D45</f>
        <v>0</v>
      </c>
      <c r="H111" s="317">
        <f t="shared" si="165"/>
        <v>-120</v>
      </c>
      <c r="I111" s="109">
        <f>'UBS Izolina Mazzei'!E45</f>
        <v>0</v>
      </c>
      <c r="J111" s="317">
        <f t="shared" si="166"/>
        <v>-120</v>
      </c>
      <c r="K111" s="253">
        <f t="shared" si="167"/>
        <v>4</v>
      </c>
      <c r="L111" s="330">
        <f t="shared" si="168"/>
        <v>-240</v>
      </c>
      <c r="M111" s="109">
        <f>'UBS Izolina Mazzei'!F45</f>
        <v>0</v>
      </c>
      <c r="N111" s="317">
        <f t="shared" si="169"/>
        <v>-120</v>
      </c>
      <c r="O111" s="109">
        <f>'UBS Izolina Mazzei'!G45</f>
        <v>0</v>
      </c>
      <c r="P111" s="317">
        <f t="shared" si="170"/>
        <v>-120</v>
      </c>
      <c r="Q111" s="109">
        <f>'UBS Izolina Mazzei'!H45</f>
        <v>0</v>
      </c>
      <c r="R111" s="317">
        <f t="shared" si="171"/>
        <v>-120</v>
      </c>
      <c r="S111" s="253">
        <f t="shared" si="172"/>
        <v>0</v>
      </c>
      <c r="T111" s="330">
        <f t="shared" si="173"/>
        <v>-360</v>
      </c>
    </row>
    <row r="112" spans="1:20" x14ac:dyDescent="0.25">
      <c r="A112" s="75" t="s">
        <v>45</v>
      </c>
      <c r="B112" s="279">
        <v>40</v>
      </c>
      <c r="C112" s="73">
        <f>'UBS Izolina Mazzei'!B46</f>
        <v>1</v>
      </c>
      <c r="D112" s="305">
        <f t="shared" si="163"/>
        <v>40</v>
      </c>
      <c r="E112" s="497">
        <f>'UBS Izolina Mazzei'!C46</f>
        <v>1</v>
      </c>
      <c r="F112" s="316">
        <f t="shared" si="164"/>
        <v>0</v>
      </c>
      <c r="G112" s="497">
        <f>'UBS Izolina Mazzei'!D46</f>
        <v>0</v>
      </c>
      <c r="H112" s="316">
        <f t="shared" si="165"/>
        <v>-40</v>
      </c>
      <c r="I112" s="497">
        <f>'UBS Izolina Mazzei'!E46</f>
        <v>0</v>
      </c>
      <c r="J112" s="316">
        <f t="shared" si="166"/>
        <v>-40</v>
      </c>
      <c r="K112" s="241">
        <f t="shared" si="167"/>
        <v>1</v>
      </c>
      <c r="L112" s="329">
        <f t="shared" si="168"/>
        <v>-80</v>
      </c>
      <c r="M112" s="497">
        <f>'UBS Izolina Mazzei'!F46</f>
        <v>0</v>
      </c>
      <c r="N112" s="316">
        <f t="shared" si="169"/>
        <v>-40</v>
      </c>
      <c r="O112" s="497">
        <f>'UBS Izolina Mazzei'!G46</f>
        <v>0</v>
      </c>
      <c r="P112" s="316">
        <f t="shared" si="170"/>
        <v>-40</v>
      </c>
      <c r="Q112" s="497">
        <f>'UBS Izolina Mazzei'!H46</f>
        <v>0</v>
      </c>
      <c r="R112" s="316">
        <f t="shared" si="171"/>
        <v>-40</v>
      </c>
      <c r="S112" s="241">
        <f t="shared" si="172"/>
        <v>0</v>
      </c>
      <c r="T112" s="329">
        <f t="shared" si="173"/>
        <v>-120</v>
      </c>
    </row>
    <row r="113" spans="1:20" x14ac:dyDescent="0.25">
      <c r="A113" s="88" t="s">
        <v>26</v>
      </c>
      <c r="B113" s="276">
        <v>40</v>
      </c>
      <c r="C113" s="83">
        <f>'UBS Izolina Mazzei'!B47</f>
        <v>1</v>
      </c>
      <c r="D113" s="297">
        <f t="shared" si="163"/>
        <v>40</v>
      </c>
      <c r="E113" s="109">
        <f>'UBS Izolina Mazzei'!C47</f>
        <v>1</v>
      </c>
      <c r="F113" s="317">
        <f t="shared" si="164"/>
        <v>0</v>
      </c>
      <c r="G113" s="109">
        <f>'UBS Izolina Mazzei'!D47</f>
        <v>0</v>
      </c>
      <c r="H113" s="317">
        <f t="shared" si="165"/>
        <v>-40</v>
      </c>
      <c r="I113" s="109">
        <f>'UBS Izolina Mazzei'!E47</f>
        <v>0</v>
      </c>
      <c r="J113" s="317">
        <f t="shared" si="166"/>
        <v>-40</v>
      </c>
      <c r="K113" s="253">
        <f t="shared" si="167"/>
        <v>1</v>
      </c>
      <c r="L113" s="330">
        <f t="shared" si="168"/>
        <v>-80</v>
      </c>
      <c r="M113" s="109">
        <f>'UBS Izolina Mazzei'!F47</f>
        <v>0</v>
      </c>
      <c r="N113" s="317">
        <f t="shared" si="169"/>
        <v>-40</v>
      </c>
      <c r="O113" s="109">
        <f>'UBS Izolina Mazzei'!G47</f>
        <v>0</v>
      </c>
      <c r="P113" s="317">
        <f t="shared" si="170"/>
        <v>-40</v>
      </c>
      <c r="Q113" s="109">
        <f>'UBS Izolina Mazzei'!H47</f>
        <v>0</v>
      </c>
      <c r="R113" s="317">
        <f t="shared" si="171"/>
        <v>-40</v>
      </c>
      <c r="S113" s="253">
        <f t="shared" si="172"/>
        <v>0</v>
      </c>
      <c r="T113" s="330">
        <f t="shared" si="173"/>
        <v>-120</v>
      </c>
    </row>
    <row r="114" spans="1:20" x14ac:dyDescent="0.25">
      <c r="A114" s="88" t="s">
        <v>34</v>
      </c>
      <c r="B114" s="276">
        <v>30</v>
      </c>
      <c r="C114" s="89">
        <f>'UBS Izolina Mazzei'!B48</f>
        <v>1</v>
      </c>
      <c r="D114" s="304">
        <f t="shared" si="163"/>
        <v>30</v>
      </c>
      <c r="E114" s="109">
        <f>'UBS Izolina Mazzei'!C48</f>
        <v>1</v>
      </c>
      <c r="F114" s="317">
        <f t="shared" si="164"/>
        <v>0</v>
      </c>
      <c r="G114" s="109">
        <f>'UBS Izolina Mazzei'!D48</f>
        <v>0</v>
      </c>
      <c r="H114" s="317">
        <f t="shared" si="165"/>
        <v>-30</v>
      </c>
      <c r="I114" s="109">
        <f>'UBS Izolina Mazzei'!E48</f>
        <v>0</v>
      </c>
      <c r="J114" s="317">
        <f t="shared" si="166"/>
        <v>-30</v>
      </c>
      <c r="K114" s="253">
        <f t="shared" si="167"/>
        <v>1</v>
      </c>
      <c r="L114" s="330">
        <f t="shared" si="168"/>
        <v>-60</v>
      </c>
      <c r="M114" s="109">
        <f>'UBS Izolina Mazzei'!F48</f>
        <v>0</v>
      </c>
      <c r="N114" s="317">
        <f t="shared" si="169"/>
        <v>-30</v>
      </c>
      <c r="O114" s="109">
        <f>'UBS Izolina Mazzei'!G48</f>
        <v>0</v>
      </c>
      <c r="P114" s="317">
        <f t="shared" si="170"/>
        <v>-30</v>
      </c>
      <c r="Q114" s="109">
        <f>'UBS Izolina Mazzei'!H48</f>
        <v>0</v>
      </c>
      <c r="R114" s="317">
        <f t="shared" si="171"/>
        <v>-30</v>
      </c>
      <c r="S114" s="253">
        <f t="shared" si="172"/>
        <v>0</v>
      </c>
      <c r="T114" s="330">
        <f t="shared" si="173"/>
        <v>-90</v>
      </c>
    </row>
    <row r="115" spans="1:20" ht="15.75" thickBot="1" x14ac:dyDescent="0.3">
      <c r="A115" s="110" t="s">
        <v>41</v>
      </c>
      <c r="B115" s="277">
        <v>40</v>
      </c>
      <c r="C115" s="92">
        <f>'UBS Izolina Mazzei'!B49</f>
        <v>1</v>
      </c>
      <c r="D115" s="299">
        <f t="shared" si="163"/>
        <v>40</v>
      </c>
      <c r="E115" s="498">
        <f>'UBS Izolina Mazzei'!C49</f>
        <v>1</v>
      </c>
      <c r="F115" s="318">
        <f t="shared" si="164"/>
        <v>0</v>
      </c>
      <c r="G115" s="498">
        <f>'UBS Izolina Mazzei'!D49</f>
        <v>0</v>
      </c>
      <c r="H115" s="318">
        <f t="shared" si="165"/>
        <v>-40</v>
      </c>
      <c r="I115" s="498">
        <f>'UBS Izolina Mazzei'!E49</f>
        <v>0</v>
      </c>
      <c r="J115" s="318">
        <f t="shared" si="166"/>
        <v>-40</v>
      </c>
      <c r="K115" s="254">
        <f t="shared" si="167"/>
        <v>1</v>
      </c>
      <c r="L115" s="331">
        <f t="shared" si="168"/>
        <v>-80</v>
      </c>
      <c r="M115" s="498">
        <f>'UBS Izolina Mazzei'!F49</f>
        <v>0</v>
      </c>
      <c r="N115" s="318">
        <f t="shared" si="169"/>
        <v>-40</v>
      </c>
      <c r="O115" s="498">
        <f>'UBS Izolina Mazzei'!G49</f>
        <v>0</v>
      </c>
      <c r="P115" s="318">
        <f t="shared" si="170"/>
        <v>-40</v>
      </c>
      <c r="Q115" s="498">
        <f>'UBS Izolina Mazzei'!H49</f>
        <v>0</v>
      </c>
      <c r="R115" s="318">
        <f t="shared" si="171"/>
        <v>-40</v>
      </c>
      <c r="S115" s="254">
        <f t="shared" si="172"/>
        <v>0</v>
      </c>
      <c r="T115" s="331">
        <f t="shared" si="173"/>
        <v>-120</v>
      </c>
    </row>
    <row r="116" spans="1:20" ht="15.75" thickBot="1" x14ac:dyDescent="0.3">
      <c r="A116" s="6" t="s">
        <v>7</v>
      </c>
      <c r="B116" s="293">
        <f>SUM(B105:B115)</f>
        <v>310</v>
      </c>
      <c r="C116" s="7">
        <f>SUM(C105:C115)</f>
        <v>27</v>
      </c>
      <c r="D116" s="300">
        <f t="shared" ref="D116:T116" si="174">SUM(D105:D115)</f>
        <v>670</v>
      </c>
      <c r="E116" s="499">
        <f t="shared" si="174"/>
        <v>27</v>
      </c>
      <c r="F116" s="319">
        <f t="shared" si="174"/>
        <v>0</v>
      </c>
      <c r="G116" s="499">
        <f t="shared" si="174"/>
        <v>0</v>
      </c>
      <c r="H116" s="319">
        <f t="shared" si="174"/>
        <v>-670</v>
      </c>
      <c r="I116" s="499">
        <f t="shared" si="174"/>
        <v>0</v>
      </c>
      <c r="J116" s="319">
        <f t="shared" si="174"/>
        <v>-670</v>
      </c>
      <c r="K116" s="80">
        <f t="shared" ref="K116:L116" si="175">SUM(K105:K115)</f>
        <v>27</v>
      </c>
      <c r="L116" s="332">
        <f t="shared" si="175"/>
        <v>-1340</v>
      </c>
      <c r="M116" s="499">
        <f t="shared" si="174"/>
        <v>0</v>
      </c>
      <c r="N116" s="319">
        <f t="shared" si="174"/>
        <v>-670</v>
      </c>
      <c r="O116" s="499">
        <f t="shared" si="174"/>
        <v>0</v>
      </c>
      <c r="P116" s="319">
        <f t="shared" si="174"/>
        <v>-670</v>
      </c>
      <c r="Q116" s="499">
        <f t="shared" si="174"/>
        <v>0</v>
      </c>
      <c r="R116" s="319">
        <f t="shared" si="174"/>
        <v>-670</v>
      </c>
      <c r="S116" s="80">
        <f t="shared" si="174"/>
        <v>0</v>
      </c>
      <c r="T116" s="332">
        <f t="shared" si="174"/>
        <v>-2010</v>
      </c>
    </row>
    <row r="118" spans="1:20" ht="15.75" x14ac:dyDescent="0.25">
      <c r="A118" s="1240" t="s">
        <v>280</v>
      </c>
      <c r="B118" s="1241"/>
      <c r="C118" s="1241"/>
      <c r="D118" s="1241"/>
      <c r="E118" s="1241"/>
      <c r="F118" s="1241"/>
      <c r="G118" s="1241"/>
      <c r="H118" s="1241"/>
      <c r="I118" s="1241"/>
      <c r="J118" s="1241"/>
      <c r="K118" s="1241"/>
      <c r="L118" s="1241"/>
      <c r="M118" s="1241"/>
      <c r="N118" s="1241"/>
      <c r="O118" s="1241"/>
      <c r="P118" s="1241"/>
      <c r="Q118" s="1241"/>
      <c r="R118" s="1241"/>
      <c r="S118" s="1241"/>
      <c r="T118" s="1241"/>
    </row>
    <row r="119" spans="1:20" ht="36.75" thickBot="1" x14ac:dyDescent="0.3">
      <c r="A119" s="85" t="s">
        <v>14</v>
      </c>
      <c r="B119" s="274" t="str">
        <f t="shared" ref="B119:T119" si="176">B5</f>
        <v>Carga Horária</v>
      </c>
      <c r="C119" s="104" t="str">
        <f t="shared" si="176"/>
        <v>Equipe Mínima TA</v>
      </c>
      <c r="D119" s="302" t="str">
        <f t="shared" si="176"/>
        <v>Total Horas</v>
      </c>
      <c r="E119" s="516" t="str">
        <f t="shared" si="176"/>
        <v>MAR</v>
      </c>
      <c r="F119" s="344" t="str">
        <f t="shared" si="176"/>
        <v>Saldo Mar</v>
      </c>
      <c r="G119" s="516" t="str">
        <f t="shared" si="176"/>
        <v>ABR</v>
      </c>
      <c r="H119" s="344" t="str">
        <f t="shared" si="176"/>
        <v>Saldo Abr</v>
      </c>
      <c r="I119" s="516" t="str">
        <f t="shared" si="176"/>
        <v>MAI</v>
      </c>
      <c r="J119" s="344" t="str">
        <f t="shared" si="176"/>
        <v>Saldo Mai</v>
      </c>
      <c r="K119" s="251" t="str">
        <f t="shared" ref="K119:L119" si="177">K5</f>
        <v>3º Trimestre</v>
      </c>
      <c r="L119" s="342" t="str">
        <f t="shared" si="177"/>
        <v>Saldo Trim</v>
      </c>
      <c r="M119" s="516" t="str">
        <f t="shared" si="176"/>
        <v>JUN</v>
      </c>
      <c r="N119" s="344" t="str">
        <f t="shared" si="176"/>
        <v>Saldo Jun</v>
      </c>
      <c r="O119" s="496" t="str">
        <f t="shared" si="176"/>
        <v>JUL</v>
      </c>
      <c r="P119" s="344" t="str">
        <f t="shared" si="176"/>
        <v>Saldo Jul</v>
      </c>
      <c r="Q119" s="496" t="str">
        <f t="shared" si="176"/>
        <v>AGO</v>
      </c>
      <c r="R119" s="344" t="str">
        <f t="shared" si="176"/>
        <v>Saldo Ago</v>
      </c>
      <c r="S119" s="251" t="str">
        <f t="shared" si="176"/>
        <v>4º Trimestre</v>
      </c>
      <c r="T119" s="342" t="str">
        <f t="shared" si="176"/>
        <v>Saldo Trim</v>
      </c>
    </row>
    <row r="120" spans="1:20" ht="15.75" thickTop="1" x14ac:dyDescent="0.25">
      <c r="A120" s="88" t="s">
        <v>33</v>
      </c>
      <c r="B120" s="275">
        <v>20</v>
      </c>
      <c r="C120" s="10">
        <f>'UBS Jardim Japão'!B20</f>
        <v>6</v>
      </c>
      <c r="D120" s="296">
        <f t="shared" ref="D120:D129" si="178">C120*B120</f>
        <v>120</v>
      </c>
      <c r="E120" s="497">
        <f>'UBS Jardim Japão'!C20</f>
        <v>5</v>
      </c>
      <c r="F120" s="316">
        <f t="shared" ref="F120:F129" si="179">(E120*$B120)-$D120</f>
        <v>-20</v>
      </c>
      <c r="G120" s="497">
        <f>'UBS Jardim Japão'!D20</f>
        <v>0</v>
      </c>
      <c r="H120" s="316">
        <f t="shared" ref="H120:H129" si="180">(G120*$B120)-$D120</f>
        <v>-120</v>
      </c>
      <c r="I120" s="497">
        <f>'UBS Jardim Japão'!E20</f>
        <v>0</v>
      </c>
      <c r="J120" s="316">
        <f t="shared" ref="J120:J129" si="181">(I120*$B120)-$D120</f>
        <v>-120</v>
      </c>
      <c r="K120" s="241">
        <f t="shared" ref="K120:K129" si="182">SUM(E120,G120,I120)</f>
        <v>5</v>
      </c>
      <c r="L120" s="329">
        <f t="shared" ref="L120:L129" si="183">(K120*$B120)-$D120*3</f>
        <v>-260</v>
      </c>
      <c r="M120" s="497">
        <f>'UBS Jardim Japão'!F20</f>
        <v>0</v>
      </c>
      <c r="N120" s="316">
        <f t="shared" ref="N120:N129" si="184">(M120*$B120)-$D120</f>
        <v>-120</v>
      </c>
      <c r="O120" s="497">
        <f>'UBS Jardim Japão'!G20</f>
        <v>0</v>
      </c>
      <c r="P120" s="316">
        <f t="shared" ref="P120:P129" si="185">(O120*$B120)-$D120</f>
        <v>-120</v>
      </c>
      <c r="Q120" s="497">
        <f>'UBS Jardim Japão'!H20</f>
        <v>0</v>
      </c>
      <c r="R120" s="316">
        <f t="shared" ref="R120:R129" si="186">(Q120*$B120)-$D120</f>
        <v>-120</v>
      </c>
      <c r="S120" s="241">
        <f t="shared" ref="S120:S129" si="187">SUM(M120,O120,Q120)</f>
        <v>0</v>
      </c>
      <c r="T120" s="329">
        <f t="shared" ref="T120:T129" si="188">(S120*$B120)-$D120*3</f>
        <v>-360</v>
      </c>
    </row>
    <row r="121" spans="1:20" x14ac:dyDescent="0.25">
      <c r="A121" s="88" t="s">
        <v>20</v>
      </c>
      <c r="B121" s="276">
        <v>20</v>
      </c>
      <c r="C121" s="83">
        <f>'UBS Jardim Japão'!B21</f>
        <v>3</v>
      </c>
      <c r="D121" s="297">
        <f t="shared" si="178"/>
        <v>60</v>
      </c>
      <c r="E121" s="109">
        <f>'UBS Jardim Japão'!C21</f>
        <v>3</v>
      </c>
      <c r="F121" s="317">
        <f t="shared" si="179"/>
        <v>0</v>
      </c>
      <c r="G121" s="109">
        <f>'UBS Jardim Japão'!D21</f>
        <v>0</v>
      </c>
      <c r="H121" s="317">
        <f t="shared" si="180"/>
        <v>-60</v>
      </c>
      <c r="I121" s="109">
        <f>'UBS Jardim Japão'!E21</f>
        <v>0</v>
      </c>
      <c r="J121" s="317">
        <f t="shared" si="181"/>
        <v>-60</v>
      </c>
      <c r="K121" s="253">
        <f t="shared" si="182"/>
        <v>3</v>
      </c>
      <c r="L121" s="330">
        <f t="shared" si="183"/>
        <v>-120</v>
      </c>
      <c r="M121" s="109">
        <f>'UBS Jardim Japão'!F21</f>
        <v>0</v>
      </c>
      <c r="N121" s="317">
        <f t="shared" si="184"/>
        <v>-60</v>
      </c>
      <c r="O121" s="109">
        <f>'UBS Jardim Japão'!G21</f>
        <v>0</v>
      </c>
      <c r="P121" s="317">
        <f t="shared" si="185"/>
        <v>-60</v>
      </c>
      <c r="Q121" s="109">
        <f>'UBS Jardim Japão'!H21</f>
        <v>0</v>
      </c>
      <c r="R121" s="317">
        <f t="shared" si="186"/>
        <v>-60</v>
      </c>
      <c r="S121" s="253">
        <f t="shared" si="187"/>
        <v>0</v>
      </c>
      <c r="T121" s="330">
        <f t="shared" si="188"/>
        <v>-180</v>
      </c>
    </row>
    <row r="122" spans="1:20" x14ac:dyDescent="0.25">
      <c r="A122" s="88" t="s">
        <v>43</v>
      </c>
      <c r="B122" s="276">
        <v>20</v>
      </c>
      <c r="C122" s="83">
        <f>'UBS Jardim Japão'!B22</f>
        <v>3</v>
      </c>
      <c r="D122" s="297">
        <f t="shared" si="178"/>
        <v>60</v>
      </c>
      <c r="E122" s="109">
        <f>'UBS Jardim Japão'!C22</f>
        <v>2.5</v>
      </c>
      <c r="F122" s="317">
        <f t="shared" si="179"/>
        <v>-10</v>
      </c>
      <c r="G122" s="109">
        <f>'UBS Jardim Japão'!D22</f>
        <v>0</v>
      </c>
      <c r="H122" s="317">
        <f t="shared" si="180"/>
        <v>-60</v>
      </c>
      <c r="I122" s="109">
        <f>'UBS Jardim Japão'!E22</f>
        <v>0</v>
      </c>
      <c r="J122" s="317">
        <f t="shared" si="181"/>
        <v>-60</v>
      </c>
      <c r="K122" s="253">
        <f t="shared" si="182"/>
        <v>2.5</v>
      </c>
      <c r="L122" s="330">
        <f t="shared" si="183"/>
        <v>-130</v>
      </c>
      <c r="M122" s="109">
        <f>'UBS Jardim Japão'!F22</f>
        <v>0</v>
      </c>
      <c r="N122" s="317">
        <f t="shared" si="184"/>
        <v>-60</v>
      </c>
      <c r="O122" s="109">
        <f>'UBS Jardim Japão'!G22</f>
        <v>0</v>
      </c>
      <c r="P122" s="317">
        <f t="shared" si="185"/>
        <v>-60</v>
      </c>
      <c r="Q122" s="109">
        <f>'UBS Jardim Japão'!H22</f>
        <v>0</v>
      </c>
      <c r="R122" s="317">
        <f t="shared" si="186"/>
        <v>-60</v>
      </c>
      <c r="S122" s="253">
        <f t="shared" si="187"/>
        <v>0</v>
      </c>
      <c r="T122" s="330">
        <f t="shared" si="188"/>
        <v>-180</v>
      </c>
    </row>
    <row r="123" spans="1:20" x14ac:dyDescent="0.25">
      <c r="A123" s="88" t="s">
        <v>23</v>
      </c>
      <c r="B123" s="276">
        <v>20</v>
      </c>
      <c r="C123" s="83">
        <f>'UBS Jardim Japão'!B23</f>
        <v>3</v>
      </c>
      <c r="D123" s="297">
        <f t="shared" si="178"/>
        <v>60</v>
      </c>
      <c r="E123" s="109">
        <f>'UBS Jardim Japão'!C23</f>
        <v>3</v>
      </c>
      <c r="F123" s="317">
        <f t="shared" si="179"/>
        <v>0</v>
      </c>
      <c r="G123" s="109">
        <f>'UBS Jardim Japão'!D23</f>
        <v>0</v>
      </c>
      <c r="H123" s="317">
        <f t="shared" si="180"/>
        <v>-60</v>
      </c>
      <c r="I123" s="109">
        <f>'UBS Jardim Japão'!E23</f>
        <v>0</v>
      </c>
      <c r="J123" s="317">
        <f t="shared" si="181"/>
        <v>-60</v>
      </c>
      <c r="K123" s="253">
        <f t="shared" si="182"/>
        <v>3</v>
      </c>
      <c r="L123" s="330">
        <f t="shared" si="183"/>
        <v>-120</v>
      </c>
      <c r="M123" s="109">
        <f>'UBS Jardim Japão'!F23</f>
        <v>0</v>
      </c>
      <c r="N123" s="317">
        <f t="shared" si="184"/>
        <v>-60</v>
      </c>
      <c r="O123" s="109">
        <f>'UBS Jardim Japão'!G23</f>
        <v>0</v>
      </c>
      <c r="P123" s="317">
        <f t="shared" si="185"/>
        <v>-60</v>
      </c>
      <c r="Q123" s="109">
        <f>'UBS Jardim Japão'!H23</f>
        <v>0</v>
      </c>
      <c r="R123" s="317">
        <f t="shared" si="186"/>
        <v>-60</v>
      </c>
      <c r="S123" s="253">
        <f t="shared" si="187"/>
        <v>0</v>
      </c>
      <c r="T123" s="330">
        <f t="shared" si="188"/>
        <v>-180</v>
      </c>
    </row>
    <row r="124" spans="1:20" x14ac:dyDescent="0.25">
      <c r="A124" s="88" t="s">
        <v>24</v>
      </c>
      <c r="B124" s="276">
        <v>30</v>
      </c>
      <c r="C124" s="83">
        <f>'UBS Jardim Japão'!B24</f>
        <v>2</v>
      </c>
      <c r="D124" s="297">
        <f t="shared" si="178"/>
        <v>60</v>
      </c>
      <c r="E124" s="109">
        <f>'UBS Jardim Japão'!C24</f>
        <v>2</v>
      </c>
      <c r="F124" s="317">
        <f t="shared" si="179"/>
        <v>0</v>
      </c>
      <c r="G124" s="109">
        <f>'UBS Jardim Japão'!D24</f>
        <v>0</v>
      </c>
      <c r="H124" s="317">
        <f t="shared" si="180"/>
        <v>-60</v>
      </c>
      <c r="I124" s="109">
        <f>'UBS Jardim Japão'!E24</f>
        <v>0</v>
      </c>
      <c r="J124" s="317">
        <f t="shared" si="181"/>
        <v>-60</v>
      </c>
      <c r="K124" s="253">
        <f t="shared" si="182"/>
        <v>2</v>
      </c>
      <c r="L124" s="330">
        <f t="shared" si="183"/>
        <v>-120</v>
      </c>
      <c r="M124" s="109">
        <f>'UBS Jardim Japão'!F24</f>
        <v>0</v>
      </c>
      <c r="N124" s="317">
        <f t="shared" si="184"/>
        <v>-60</v>
      </c>
      <c r="O124" s="109">
        <f>'UBS Jardim Japão'!G24</f>
        <v>0</v>
      </c>
      <c r="P124" s="317">
        <f t="shared" si="185"/>
        <v>-60</v>
      </c>
      <c r="Q124" s="109">
        <f>'UBS Jardim Japão'!H24</f>
        <v>0</v>
      </c>
      <c r="R124" s="317">
        <f t="shared" si="186"/>
        <v>-60</v>
      </c>
      <c r="S124" s="253">
        <f t="shared" si="187"/>
        <v>0</v>
      </c>
      <c r="T124" s="330">
        <f t="shared" si="188"/>
        <v>-180</v>
      </c>
    </row>
    <row r="125" spans="1:20" x14ac:dyDescent="0.25">
      <c r="A125" s="88" t="s">
        <v>25</v>
      </c>
      <c r="B125" s="276">
        <v>30</v>
      </c>
      <c r="C125" s="83">
        <f>'UBS Jardim Japão'!B25</f>
        <v>6</v>
      </c>
      <c r="D125" s="297">
        <f t="shared" si="178"/>
        <v>180</v>
      </c>
      <c r="E125" s="109">
        <f>'UBS Jardim Japão'!C25</f>
        <v>7</v>
      </c>
      <c r="F125" s="317">
        <f t="shared" si="179"/>
        <v>30</v>
      </c>
      <c r="G125" s="109">
        <f>'UBS Jardim Japão'!D25</f>
        <v>0</v>
      </c>
      <c r="H125" s="317">
        <f t="shared" si="180"/>
        <v>-180</v>
      </c>
      <c r="I125" s="109">
        <f>'UBS Jardim Japão'!E25</f>
        <v>0</v>
      </c>
      <c r="J125" s="317">
        <f t="shared" si="181"/>
        <v>-180</v>
      </c>
      <c r="K125" s="253">
        <f t="shared" si="182"/>
        <v>7</v>
      </c>
      <c r="L125" s="330">
        <f t="shared" si="183"/>
        <v>-330</v>
      </c>
      <c r="M125" s="109">
        <f>'UBS Jardim Japão'!F25</f>
        <v>0</v>
      </c>
      <c r="N125" s="317">
        <f t="shared" si="184"/>
        <v>-180</v>
      </c>
      <c r="O125" s="109">
        <f>'UBS Jardim Japão'!G25</f>
        <v>0</v>
      </c>
      <c r="P125" s="317">
        <f t="shared" si="185"/>
        <v>-180</v>
      </c>
      <c r="Q125" s="109">
        <f>'UBS Jardim Japão'!H25</f>
        <v>0</v>
      </c>
      <c r="R125" s="317">
        <f t="shared" si="186"/>
        <v>-180</v>
      </c>
      <c r="S125" s="253">
        <f t="shared" si="187"/>
        <v>0</v>
      </c>
      <c r="T125" s="330">
        <f t="shared" si="188"/>
        <v>-540</v>
      </c>
    </row>
    <row r="126" spans="1:20" x14ac:dyDescent="0.25">
      <c r="A126" s="88" t="s">
        <v>45</v>
      </c>
      <c r="B126" s="276">
        <v>40</v>
      </c>
      <c r="C126" s="83">
        <f>'UBS Jardim Japão'!B26</f>
        <v>1</v>
      </c>
      <c r="D126" s="297">
        <f t="shared" si="178"/>
        <v>40</v>
      </c>
      <c r="E126" s="109">
        <f>'UBS Jardim Japão'!C26</f>
        <v>1</v>
      </c>
      <c r="F126" s="317">
        <f t="shared" si="179"/>
        <v>0</v>
      </c>
      <c r="G126" s="109">
        <f>'UBS Jardim Japão'!D26</f>
        <v>0</v>
      </c>
      <c r="H126" s="317">
        <f t="shared" si="180"/>
        <v>-40</v>
      </c>
      <c r="I126" s="109">
        <f>'UBS Jardim Japão'!E26</f>
        <v>0</v>
      </c>
      <c r="J126" s="317">
        <f t="shared" si="181"/>
        <v>-40</v>
      </c>
      <c r="K126" s="253">
        <f t="shared" si="182"/>
        <v>1</v>
      </c>
      <c r="L126" s="330">
        <f t="shared" si="183"/>
        <v>-80</v>
      </c>
      <c r="M126" s="109">
        <f>'UBS Jardim Japão'!F26</f>
        <v>0</v>
      </c>
      <c r="N126" s="317">
        <f t="shared" si="184"/>
        <v>-40</v>
      </c>
      <c r="O126" s="109">
        <f>'UBS Jardim Japão'!G26</f>
        <v>0</v>
      </c>
      <c r="P126" s="317">
        <f t="shared" si="185"/>
        <v>-40</v>
      </c>
      <c r="Q126" s="109">
        <f>'UBS Jardim Japão'!H26</f>
        <v>0</v>
      </c>
      <c r="R126" s="317">
        <f t="shared" si="186"/>
        <v>-40</v>
      </c>
      <c r="S126" s="253">
        <f t="shared" si="187"/>
        <v>0</v>
      </c>
      <c r="T126" s="330">
        <f t="shared" si="188"/>
        <v>-120</v>
      </c>
    </row>
    <row r="127" spans="1:20" x14ac:dyDescent="0.25">
      <c r="A127" s="88" t="s">
        <v>26</v>
      </c>
      <c r="B127" s="276">
        <v>40</v>
      </c>
      <c r="C127" s="83">
        <f>'UBS Jardim Japão'!B27</f>
        <v>1</v>
      </c>
      <c r="D127" s="297">
        <f t="shared" si="178"/>
        <v>40</v>
      </c>
      <c r="E127" s="109">
        <f>'UBS Jardim Japão'!C27</f>
        <v>1</v>
      </c>
      <c r="F127" s="317">
        <f t="shared" si="179"/>
        <v>0</v>
      </c>
      <c r="G127" s="109">
        <f>'UBS Jardim Japão'!D27</f>
        <v>0</v>
      </c>
      <c r="H127" s="317">
        <f t="shared" si="180"/>
        <v>-40</v>
      </c>
      <c r="I127" s="109">
        <f>'UBS Jardim Japão'!E27</f>
        <v>0</v>
      </c>
      <c r="J127" s="317">
        <f t="shared" si="181"/>
        <v>-40</v>
      </c>
      <c r="K127" s="253">
        <f t="shared" si="182"/>
        <v>1</v>
      </c>
      <c r="L127" s="330">
        <f t="shared" si="183"/>
        <v>-80</v>
      </c>
      <c r="M127" s="109">
        <f>'UBS Jardim Japão'!F27</f>
        <v>0</v>
      </c>
      <c r="N127" s="317">
        <f t="shared" si="184"/>
        <v>-40</v>
      </c>
      <c r="O127" s="109">
        <f>'UBS Jardim Japão'!G27</f>
        <v>0</v>
      </c>
      <c r="P127" s="317">
        <f t="shared" si="185"/>
        <v>-40</v>
      </c>
      <c r="Q127" s="109">
        <f>'UBS Jardim Japão'!H27</f>
        <v>0</v>
      </c>
      <c r="R127" s="317">
        <f t="shared" si="186"/>
        <v>-40</v>
      </c>
      <c r="S127" s="253">
        <f t="shared" si="187"/>
        <v>0</v>
      </c>
      <c r="T127" s="330">
        <f t="shared" si="188"/>
        <v>-120</v>
      </c>
    </row>
    <row r="128" spans="1:20" x14ac:dyDescent="0.25">
      <c r="A128" s="88" t="s">
        <v>175</v>
      </c>
      <c r="B128" s="276">
        <v>30</v>
      </c>
      <c r="C128" s="89">
        <f>'UBS Jardim Japão'!B28</f>
        <v>1</v>
      </c>
      <c r="D128" s="304">
        <f t="shared" si="178"/>
        <v>30</v>
      </c>
      <c r="E128" s="109">
        <f>'UBS Jardim Japão'!C28</f>
        <v>0</v>
      </c>
      <c r="F128" s="317">
        <f t="shared" si="179"/>
        <v>-30</v>
      </c>
      <c r="G128" s="109">
        <f>'UBS Jardim Japão'!D28</f>
        <v>0</v>
      </c>
      <c r="H128" s="317">
        <f t="shared" si="180"/>
        <v>-30</v>
      </c>
      <c r="I128" s="109">
        <f>'UBS Jardim Japão'!E28</f>
        <v>0</v>
      </c>
      <c r="J128" s="317">
        <f t="shared" si="181"/>
        <v>-30</v>
      </c>
      <c r="K128" s="253">
        <f t="shared" si="182"/>
        <v>0</v>
      </c>
      <c r="L128" s="330">
        <f t="shared" si="183"/>
        <v>-90</v>
      </c>
      <c r="M128" s="109">
        <f>'UBS Jardim Japão'!F28</f>
        <v>0</v>
      </c>
      <c r="N128" s="317">
        <f t="shared" si="184"/>
        <v>-30</v>
      </c>
      <c r="O128" s="109">
        <f>'UBS Jardim Japão'!G28</f>
        <v>0</v>
      </c>
      <c r="P128" s="317">
        <f t="shared" si="185"/>
        <v>-30</v>
      </c>
      <c r="Q128" s="109">
        <f>'UBS Jardim Japão'!H28</f>
        <v>0</v>
      </c>
      <c r="R128" s="317">
        <f t="shared" si="186"/>
        <v>-30</v>
      </c>
      <c r="S128" s="253">
        <f t="shared" si="187"/>
        <v>0</v>
      </c>
      <c r="T128" s="330">
        <f t="shared" si="188"/>
        <v>-90</v>
      </c>
    </row>
    <row r="129" spans="1:20" ht="15.75" thickBot="1" x14ac:dyDescent="0.3">
      <c r="A129" s="110" t="s">
        <v>34</v>
      </c>
      <c r="B129" s="277">
        <v>30</v>
      </c>
      <c r="C129" s="159">
        <f>'UBS Jardim Japão'!B29</f>
        <v>1</v>
      </c>
      <c r="D129" s="306">
        <f t="shared" si="178"/>
        <v>30</v>
      </c>
      <c r="E129" s="498">
        <f>'UBS Jardim Japão'!C29</f>
        <v>1</v>
      </c>
      <c r="F129" s="318">
        <f t="shared" si="179"/>
        <v>0</v>
      </c>
      <c r="G129" s="498">
        <f>'UBS Jardim Japão'!D29</f>
        <v>0</v>
      </c>
      <c r="H129" s="318">
        <f t="shared" si="180"/>
        <v>-30</v>
      </c>
      <c r="I129" s="498">
        <f>'UBS Jardim Japão'!E29</f>
        <v>0</v>
      </c>
      <c r="J129" s="318">
        <f t="shared" si="181"/>
        <v>-30</v>
      </c>
      <c r="K129" s="254">
        <f t="shared" si="182"/>
        <v>1</v>
      </c>
      <c r="L129" s="331">
        <f t="shared" si="183"/>
        <v>-60</v>
      </c>
      <c r="M129" s="498">
        <f>'UBS Jardim Japão'!F29</f>
        <v>0</v>
      </c>
      <c r="N129" s="318">
        <f t="shared" si="184"/>
        <v>-30</v>
      </c>
      <c r="O129" s="498">
        <f>'UBS Jardim Japão'!G29</f>
        <v>0</v>
      </c>
      <c r="P129" s="318">
        <f t="shared" si="185"/>
        <v>-30</v>
      </c>
      <c r="Q129" s="498">
        <f>'UBS Jardim Japão'!H29</f>
        <v>0</v>
      </c>
      <c r="R129" s="318">
        <f t="shared" si="186"/>
        <v>-30</v>
      </c>
      <c r="S129" s="254">
        <f t="shared" si="187"/>
        <v>0</v>
      </c>
      <c r="T129" s="331">
        <f t="shared" si="188"/>
        <v>-90</v>
      </c>
    </row>
    <row r="130" spans="1:20" ht="15.75" thickBot="1" x14ac:dyDescent="0.3">
      <c r="A130" s="6" t="s">
        <v>7</v>
      </c>
      <c r="B130" s="293">
        <f>SUM(B120:B129)</f>
        <v>280</v>
      </c>
      <c r="C130" s="7">
        <f>SUM(C120:C129)</f>
        <v>27</v>
      </c>
      <c r="D130" s="300">
        <f t="shared" ref="D130:T130" si="189">SUM(D120:D129)</f>
        <v>680</v>
      </c>
      <c r="E130" s="499">
        <f t="shared" si="189"/>
        <v>25.5</v>
      </c>
      <c r="F130" s="319">
        <f t="shared" si="189"/>
        <v>-30</v>
      </c>
      <c r="G130" s="499">
        <f t="shared" si="189"/>
        <v>0</v>
      </c>
      <c r="H130" s="319">
        <f t="shared" si="189"/>
        <v>-680</v>
      </c>
      <c r="I130" s="499">
        <f t="shared" si="189"/>
        <v>0</v>
      </c>
      <c r="J130" s="319">
        <f t="shared" si="189"/>
        <v>-680</v>
      </c>
      <c r="K130" s="80">
        <f t="shared" ref="K130:L130" si="190">SUM(K120:K129)</f>
        <v>25.5</v>
      </c>
      <c r="L130" s="332">
        <f t="shared" si="190"/>
        <v>-1390</v>
      </c>
      <c r="M130" s="499">
        <f t="shared" si="189"/>
        <v>0</v>
      </c>
      <c r="N130" s="319">
        <f t="shared" si="189"/>
        <v>-680</v>
      </c>
      <c r="O130" s="499">
        <f t="shared" si="189"/>
        <v>0</v>
      </c>
      <c r="P130" s="319">
        <f t="shared" si="189"/>
        <v>-680</v>
      </c>
      <c r="Q130" s="499">
        <f t="shared" si="189"/>
        <v>0</v>
      </c>
      <c r="R130" s="319">
        <f t="shared" si="189"/>
        <v>-680</v>
      </c>
      <c r="S130" s="80">
        <f t="shared" si="189"/>
        <v>0</v>
      </c>
      <c r="T130" s="332">
        <f t="shared" si="189"/>
        <v>-2040</v>
      </c>
    </row>
    <row r="132" spans="1:20" ht="15.75" x14ac:dyDescent="0.25">
      <c r="A132" s="1240" t="s">
        <v>308</v>
      </c>
      <c r="B132" s="1241"/>
      <c r="C132" s="1241"/>
      <c r="D132" s="1241"/>
      <c r="E132" s="1241"/>
      <c r="F132" s="1241"/>
      <c r="G132" s="1241"/>
      <c r="H132" s="1241"/>
      <c r="I132" s="1241"/>
      <c r="J132" s="1241"/>
      <c r="K132" s="1241"/>
      <c r="L132" s="1241"/>
      <c r="M132" s="1241"/>
      <c r="N132" s="1241"/>
      <c r="O132" s="1241"/>
      <c r="P132" s="1241"/>
      <c r="Q132" s="1241"/>
      <c r="R132" s="1241"/>
      <c r="S132" s="1241"/>
      <c r="T132" s="1241"/>
    </row>
    <row r="133" spans="1:20" ht="36.75" thickBot="1" x14ac:dyDescent="0.3">
      <c r="A133" s="85" t="s">
        <v>14</v>
      </c>
      <c r="B133" s="274" t="str">
        <f t="shared" ref="B133:T133" si="191">B5</f>
        <v>Carga Horária</v>
      </c>
      <c r="C133" s="104" t="str">
        <f t="shared" si="191"/>
        <v>Equipe Mínima TA</v>
      </c>
      <c r="D133" s="302" t="str">
        <f t="shared" si="191"/>
        <v>Total Horas</v>
      </c>
      <c r="E133" s="516" t="str">
        <f t="shared" si="191"/>
        <v>MAR</v>
      </c>
      <c r="F133" s="344" t="str">
        <f t="shared" si="191"/>
        <v>Saldo Mar</v>
      </c>
      <c r="G133" s="516" t="str">
        <f t="shared" si="191"/>
        <v>ABR</v>
      </c>
      <c r="H133" s="344" t="str">
        <f t="shared" si="191"/>
        <v>Saldo Abr</v>
      </c>
      <c r="I133" s="516" t="str">
        <f t="shared" si="191"/>
        <v>MAI</v>
      </c>
      <c r="J133" s="344" t="str">
        <f t="shared" si="191"/>
        <v>Saldo Mai</v>
      </c>
      <c r="K133" s="251" t="str">
        <f t="shared" ref="K133:L133" si="192">K5</f>
        <v>3º Trimestre</v>
      </c>
      <c r="L133" s="342" t="str">
        <f t="shared" si="192"/>
        <v>Saldo Trim</v>
      </c>
      <c r="M133" s="516" t="str">
        <f t="shared" si="191"/>
        <v>JUN</v>
      </c>
      <c r="N133" s="344" t="str">
        <f t="shared" si="191"/>
        <v>Saldo Jun</v>
      </c>
      <c r="O133" s="496" t="str">
        <f t="shared" si="191"/>
        <v>JUL</v>
      </c>
      <c r="P133" s="344" t="str">
        <f t="shared" si="191"/>
        <v>Saldo Jul</v>
      </c>
      <c r="Q133" s="496" t="str">
        <f t="shared" si="191"/>
        <v>AGO</v>
      </c>
      <c r="R133" s="344" t="str">
        <f t="shared" si="191"/>
        <v>Saldo Ago</v>
      </c>
      <c r="S133" s="251" t="str">
        <f t="shared" si="191"/>
        <v>4º Trimestre</v>
      </c>
      <c r="T133" s="342" t="str">
        <f t="shared" si="191"/>
        <v>Saldo Trim</v>
      </c>
    </row>
    <row r="134" spans="1:20" ht="15.75" thickTop="1" x14ac:dyDescent="0.25">
      <c r="A134" s="9" t="s">
        <v>147</v>
      </c>
      <c r="B134" s="275">
        <v>40</v>
      </c>
      <c r="C134" s="87">
        <f>'EMAD na UBS JD JAPÃO'!B18</f>
        <v>2</v>
      </c>
      <c r="D134" s="303">
        <f t="shared" ref="D134:D139" si="193">C134*B134</f>
        <v>80</v>
      </c>
      <c r="E134" s="497">
        <f>'EMAD na UBS JD JAPÃO'!C18</f>
        <v>1</v>
      </c>
      <c r="F134" s="316">
        <f>(E134*$B134)-$D134</f>
        <v>-40</v>
      </c>
      <c r="G134" s="497">
        <f>'EMAD na UBS JD JAPÃO'!D18</f>
        <v>0</v>
      </c>
      <c r="H134" s="316">
        <f>(G134*$B134)-$D134</f>
        <v>-80</v>
      </c>
      <c r="I134" s="497">
        <f>'EMAD na UBS JD JAPÃO'!E18</f>
        <v>0</v>
      </c>
      <c r="J134" s="316">
        <f>(I134*$B134)-$D134</f>
        <v>-80</v>
      </c>
      <c r="K134" s="241">
        <f t="shared" ref="K134:K135" si="194">SUM(E134,G134,I134)</f>
        <v>1</v>
      </c>
      <c r="L134" s="329">
        <f t="shared" ref="L134:L135" si="195">(K134*$B134)-$D134*3</f>
        <v>-200</v>
      </c>
      <c r="M134" s="497">
        <f>'EMAD na UBS JD JAPÃO'!F18</f>
        <v>0</v>
      </c>
      <c r="N134" s="316">
        <f>(M134*$B134)-$D134</f>
        <v>-80</v>
      </c>
      <c r="O134" s="497">
        <f>'EMAD na UBS JD JAPÃO'!G18</f>
        <v>0</v>
      </c>
      <c r="P134" s="316">
        <f t="shared" ref="P134:P139" si="196">(O134*$B134)-$D134</f>
        <v>-80</v>
      </c>
      <c r="Q134" s="497">
        <f>'EMAD na UBS JD JAPÃO'!H18</f>
        <v>0</v>
      </c>
      <c r="R134" s="316">
        <f t="shared" ref="R134:R139" si="197">(Q134*$B134)-$D134</f>
        <v>-80</v>
      </c>
      <c r="S134" s="241">
        <f t="shared" ref="S134:S139" si="198">SUM(M134,O134,Q134)</f>
        <v>0</v>
      </c>
      <c r="T134" s="329">
        <f t="shared" ref="T134:T139" si="199">(S134*$B134)-$D134*3</f>
        <v>-240</v>
      </c>
    </row>
    <row r="135" spans="1:20" ht="15.75" thickBot="1" x14ac:dyDescent="0.3">
      <c r="A135" s="548" t="s">
        <v>173</v>
      </c>
      <c r="B135" s="549">
        <v>30</v>
      </c>
      <c r="C135" s="550">
        <f>'EMAD na UBS JD JAPÃO'!B19</f>
        <v>0</v>
      </c>
      <c r="D135" s="551">
        <f t="shared" si="193"/>
        <v>0</v>
      </c>
      <c r="E135" s="552">
        <f>'EMAD na UBS JD JAPÃO'!C19</f>
        <v>2</v>
      </c>
      <c r="F135" s="553">
        <f t="shared" ref="F135:F139" si="200">(E135*$B135)-$D135</f>
        <v>60</v>
      </c>
      <c r="G135" s="552">
        <f>'EMAD na UBS JD JAPÃO'!D19</f>
        <v>0</v>
      </c>
      <c r="H135" s="553">
        <f t="shared" ref="H135:H139" si="201">(G135*$B135)-$D135</f>
        <v>0</v>
      </c>
      <c r="I135" s="552">
        <f>'EMAD na UBS JD JAPÃO'!E19</f>
        <v>0</v>
      </c>
      <c r="J135" s="553">
        <f t="shared" ref="J135:J139" si="202">(I135*$B135)-$D135</f>
        <v>0</v>
      </c>
      <c r="K135" s="242">
        <f t="shared" si="194"/>
        <v>2</v>
      </c>
      <c r="L135" s="554">
        <f t="shared" si="195"/>
        <v>60</v>
      </c>
      <c r="M135" s="552">
        <f>'EMAD na UBS JD JAPÃO'!F19</f>
        <v>0</v>
      </c>
      <c r="N135" s="553">
        <f t="shared" ref="N135:N139" si="203">(M135*$B135)-$D135</f>
        <v>0</v>
      </c>
      <c r="O135" s="552">
        <f>'EMAD na UBS JD JAPÃO'!G19</f>
        <v>0</v>
      </c>
      <c r="P135" s="553">
        <f t="shared" si="196"/>
        <v>0</v>
      </c>
      <c r="Q135" s="552">
        <f>'EMAD na UBS JD JAPÃO'!H19</f>
        <v>0</v>
      </c>
      <c r="R135" s="553">
        <f t="shared" si="197"/>
        <v>0</v>
      </c>
      <c r="S135" s="242">
        <f t="shared" si="198"/>
        <v>0</v>
      </c>
      <c r="T135" s="554">
        <f t="shared" si="199"/>
        <v>0</v>
      </c>
    </row>
    <row r="136" spans="1:20" ht="15.75" thickBot="1" x14ac:dyDescent="0.3">
      <c r="A136" s="356" t="s">
        <v>357</v>
      </c>
      <c r="B136" s="356">
        <f>SUM(B134:B135)</f>
        <v>70</v>
      </c>
      <c r="C136" s="381">
        <f t="shared" ref="C136:T136" si="204">SUM(C134:C135)</f>
        <v>2</v>
      </c>
      <c r="D136" s="382">
        <f t="shared" si="204"/>
        <v>80</v>
      </c>
      <c r="E136" s="559">
        <f t="shared" si="204"/>
        <v>3</v>
      </c>
      <c r="F136" s="358">
        <f t="shared" si="204"/>
        <v>20</v>
      </c>
      <c r="G136" s="559">
        <f t="shared" si="204"/>
        <v>0</v>
      </c>
      <c r="H136" s="358">
        <f t="shared" si="204"/>
        <v>-80</v>
      </c>
      <c r="I136" s="559">
        <f t="shared" si="204"/>
        <v>0</v>
      </c>
      <c r="J136" s="358">
        <f t="shared" si="204"/>
        <v>-80</v>
      </c>
      <c r="K136" s="560">
        <f t="shared" ref="K136:L136" si="205">SUM(K134:K135)</f>
        <v>3</v>
      </c>
      <c r="L136" s="360">
        <f t="shared" si="205"/>
        <v>-140</v>
      </c>
      <c r="M136" s="559">
        <f t="shared" si="204"/>
        <v>0</v>
      </c>
      <c r="N136" s="358">
        <f t="shared" si="204"/>
        <v>-80</v>
      </c>
      <c r="O136" s="559">
        <f t="shared" si="204"/>
        <v>0</v>
      </c>
      <c r="P136" s="358">
        <f t="shared" si="204"/>
        <v>-80</v>
      </c>
      <c r="Q136" s="559">
        <f t="shared" si="204"/>
        <v>0</v>
      </c>
      <c r="R136" s="358">
        <f t="shared" si="204"/>
        <v>-80</v>
      </c>
      <c r="S136" s="560">
        <f t="shared" si="204"/>
        <v>0</v>
      </c>
      <c r="T136" s="360">
        <f t="shared" si="204"/>
        <v>-240</v>
      </c>
    </row>
    <row r="137" spans="1:20" x14ac:dyDescent="0.25">
      <c r="A137" s="555" t="s">
        <v>148</v>
      </c>
      <c r="B137" s="556">
        <v>30</v>
      </c>
      <c r="C137" s="557">
        <f>'EMAD na UBS JD JAPÃO'!B20</f>
        <v>1</v>
      </c>
      <c r="D137" s="558">
        <f t="shared" si="193"/>
        <v>30</v>
      </c>
      <c r="E137" s="544">
        <f>'EMAD na UBS JD JAPÃO'!C20</f>
        <v>1</v>
      </c>
      <c r="F137" s="545">
        <f t="shared" si="200"/>
        <v>0</v>
      </c>
      <c r="G137" s="544">
        <f>'EMAD na UBS JD JAPÃO'!D20</f>
        <v>0</v>
      </c>
      <c r="H137" s="545">
        <f t="shared" si="201"/>
        <v>-30</v>
      </c>
      <c r="I137" s="544">
        <f>'EMAD na UBS JD JAPÃO'!E20</f>
        <v>0</v>
      </c>
      <c r="J137" s="545">
        <f t="shared" si="202"/>
        <v>-30</v>
      </c>
      <c r="K137" s="546">
        <f t="shared" ref="K137:K139" si="206">SUM(E137,G137,I137)</f>
        <v>1</v>
      </c>
      <c r="L137" s="547">
        <f t="shared" ref="L137:L139" si="207">(K137*$B137)-$D137*3</f>
        <v>-60</v>
      </c>
      <c r="M137" s="544">
        <f>'EMAD na UBS JD JAPÃO'!F20</f>
        <v>0</v>
      </c>
      <c r="N137" s="545">
        <f t="shared" si="203"/>
        <v>-30</v>
      </c>
      <c r="O137" s="544">
        <f>'EMAD na UBS JD JAPÃO'!G20</f>
        <v>0</v>
      </c>
      <c r="P137" s="545">
        <f t="shared" si="196"/>
        <v>-30</v>
      </c>
      <c r="Q137" s="544">
        <f>'EMAD na UBS JD JAPÃO'!H20</f>
        <v>0</v>
      </c>
      <c r="R137" s="545">
        <f t="shared" si="197"/>
        <v>-30</v>
      </c>
      <c r="S137" s="546">
        <f t="shared" si="198"/>
        <v>0</v>
      </c>
      <c r="T137" s="547">
        <f t="shared" si="199"/>
        <v>-90</v>
      </c>
    </row>
    <row r="138" spans="1:20" x14ac:dyDescent="0.25">
      <c r="A138" s="9" t="s">
        <v>153</v>
      </c>
      <c r="B138" s="275">
        <v>20</v>
      </c>
      <c r="C138" s="89">
        <f>'EMAD na UBS JD JAPÃO'!B21</f>
        <v>1</v>
      </c>
      <c r="D138" s="304">
        <f t="shared" si="193"/>
        <v>20</v>
      </c>
      <c r="E138" s="109">
        <f>'EMAD na UBS JD JAPÃO'!C21</f>
        <v>2</v>
      </c>
      <c r="F138" s="317">
        <f t="shared" si="200"/>
        <v>20</v>
      </c>
      <c r="G138" s="109">
        <f>'EMAD na UBS JD JAPÃO'!D21</f>
        <v>0</v>
      </c>
      <c r="H138" s="317">
        <f t="shared" si="201"/>
        <v>-20</v>
      </c>
      <c r="I138" s="109">
        <f>'EMAD na UBS JD JAPÃO'!E21</f>
        <v>0</v>
      </c>
      <c r="J138" s="317">
        <f t="shared" si="202"/>
        <v>-20</v>
      </c>
      <c r="K138" s="253">
        <f t="shared" si="206"/>
        <v>2</v>
      </c>
      <c r="L138" s="330">
        <f t="shared" si="207"/>
        <v>-20</v>
      </c>
      <c r="M138" s="109">
        <f>'EMAD na UBS JD JAPÃO'!F21</f>
        <v>0</v>
      </c>
      <c r="N138" s="317">
        <f t="shared" si="203"/>
        <v>-20</v>
      </c>
      <c r="O138" s="109">
        <f>'EMAD na UBS JD JAPÃO'!G21</f>
        <v>0</v>
      </c>
      <c r="P138" s="317">
        <f t="shared" si="196"/>
        <v>-20</v>
      </c>
      <c r="Q138" s="109">
        <f>'EMAD na UBS JD JAPÃO'!H21</f>
        <v>0</v>
      </c>
      <c r="R138" s="317">
        <f t="shared" si="197"/>
        <v>-20</v>
      </c>
      <c r="S138" s="253">
        <f t="shared" si="198"/>
        <v>0</v>
      </c>
      <c r="T138" s="330">
        <f t="shared" si="199"/>
        <v>-60</v>
      </c>
    </row>
    <row r="139" spans="1:20" ht="15.75" thickBot="1" x14ac:dyDescent="0.3">
      <c r="A139" s="110" t="s">
        <v>149</v>
      </c>
      <c r="B139" s="277">
        <v>30</v>
      </c>
      <c r="C139" s="92">
        <f>'EMAD na UBS JD JAPÃO'!B23</f>
        <v>4</v>
      </c>
      <c r="D139" s="299">
        <f t="shared" si="193"/>
        <v>120</v>
      </c>
      <c r="E139" s="498">
        <f>'EMAD na UBS JD JAPÃO'!C23</f>
        <v>4</v>
      </c>
      <c r="F139" s="318">
        <f t="shared" si="200"/>
        <v>0</v>
      </c>
      <c r="G139" s="498">
        <f>'EMAD na UBS JD JAPÃO'!D23</f>
        <v>0</v>
      </c>
      <c r="H139" s="318">
        <f t="shared" si="201"/>
        <v>-120</v>
      </c>
      <c r="I139" s="498">
        <f>'EMAD na UBS JD JAPÃO'!E23</f>
        <v>0</v>
      </c>
      <c r="J139" s="318">
        <f t="shared" si="202"/>
        <v>-120</v>
      </c>
      <c r="K139" s="254">
        <f t="shared" si="206"/>
        <v>4</v>
      </c>
      <c r="L139" s="331">
        <f t="shared" si="207"/>
        <v>-240</v>
      </c>
      <c r="M139" s="498">
        <f>'EMAD na UBS JD JAPÃO'!F23</f>
        <v>0</v>
      </c>
      <c r="N139" s="318">
        <f t="shared" si="203"/>
        <v>-120</v>
      </c>
      <c r="O139" s="498">
        <f>'EMAD na UBS JD JAPÃO'!G23</f>
        <v>0</v>
      </c>
      <c r="P139" s="318">
        <f t="shared" si="196"/>
        <v>-120</v>
      </c>
      <c r="Q139" s="498">
        <f>'EMAD na UBS JD JAPÃO'!H23</f>
        <v>0</v>
      </c>
      <c r="R139" s="318">
        <f t="shared" si="197"/>
        <v>-120</v>
      </c>
      <c r="S139" s="254">
        <f t="shared" si="198"/>
        <v>0</v>
      </c>
      <c r="T139" s="331">
        <f t="shared" si="199"/>
        <v>-360</v>
      </c>
    </row>
    <row r="140" spans="1:20" ht="15.75" thickBot="1" x14ac:dyDescent="0.3">
      <c r="A140" s="6" t="s">
        <v>7</v>
      </c>
      <c r="B140" s="293">
        <f>SUM(B134:B139)</f>
        <v>220</v>
      </c>
      <c r="C140" s="7">
        <f>SUM(C134:C139)</f>
        <v>10</v>
      </c>
      <c r="D140" s="300">
        <f t="shared" ref="D140:T140" si="208">SUM(D134:D139)</f>
        <v>330</v>
      </c>
      <c r="E140" s="499">
        <f t="shared" si="208"/>
        <v>13</v>
      </c>
      <c r="F140" s="319">
        <f>SUM(F134:F135,F137:F139)</f>
        <v>40</v>
      </c>
      <c r="G140" s="499">
        <f t="shared" si="208"/>
        <v>0</v>
      </c>
      <c r="H140" s="319">
        <f>SUM(H134:H135,H137:H139)</f>
        <v>-250</v>
      </c>
      <c r="I140" s="499">
        <f t="shared" si="208"/>
        <v>0</v>
      </c>
      <c r="J140" s="319">
        <f>SUM(J134:J135,J137:J139)</f>
        <v>-250</v>
      </c>
      <c r="K140" s="80">
        <f t="shared" ref="K140:L140" si="209">SUM(K134:K139)</f>
        <v>13</v>
      </c>
      <c r="L140" s="332">
        <f t="shared" si="209"/>
        <v>-600</v>
      </c>
      <c r="M140" s="499">
        <f t="shared" si="208"/>
        <v>0</v>
      </c>
      <c r="N140" s="319">
        <f>SUM(N134:N135,N137:N139)</f>
        <v>-250</v>
      </c>
      <c r="O140" s="499">
        <f t="shared" si="208"/>
        <v>0</v>
      </c>
      <c r="P140" s="319">
        <f>SUM(P134:P135,P137:P139)</f>
        <v>-250</v>
      </c>
      <c r="Q140" s="499">
        <f t="shared" si="208"/>
        <v>0</v>
      </c>
      <c r="R140" s="319">
        <f>SUM(R134:R135,R137:R139)</f>
        <v>-250</v>
      </c>
      <c r="S140" s="80">
        <f t="shared" si="208"/>
        <v>0</v>
      </c>
      <c r="T140" s="332">
        <f t="shared" si="208"/>
        <v>-990</v>
      </c>
    </row>
    <row r="142" spans="1:20" ht="15.75" x14ac:dyDescent="0.25">
      <c r="A142" s="1240" t="s">
        <v>283</v>
      </c>
      <c r="B142" s="1241"/>
      <c r="C142" s="1241"/>
      <c r="D142" s="1241"/>
      <c r="E142" s="1241"/>
      <c r="F142" s="1241"/>
      <c r="G142" s="1241"/>
      <c r="H142" s="1241"/>
      <c r="I142" s="1241"/>
      <c r="J142" s="1241"/>
      <c r="K142" s="1241"/>
      <c r="L142" s="1241"/>
      <c r="M142" s="1241"/>
      <c r="N142" s="1241"/>
      <c r="O142" s="1241"/>
      <c r="P142" s="1241"/>
      <c r="Q142" s="1241"/>
      <c r="R142" s="1241"/>
      <c r="S142" s="1241"/>
      <c r="T142" s="1241"/>
    </row>
    <row r="143" spans="1:20" ht="36.75" thickBot="1" x14ac:dyDescent="0.3">
      <c r="A143" s="85" t="s">
        <v>14</v>
      </c>
      <c r="B143" s="274" t="str">
        <f t="shared" ref="B143:T143" si="210">B5</f>
        <v>Carga Horária</v>
      </c>
      <c r="C143" s="104" t="str">
        <f t="shared" si="210"/>
        <v>Equipe Mínima TA</v>
      </c>
      <c r="D143" s="302" t="str">
        <f t="shared" si="210"/>
        <v>Total Horas</v>
      </c>
      <c r="E143" s="516" t="str">
        <f t="shared" si="210"/>
        <v>MAR</v>
      </c>
      <c r="F143" s="344" t="str">
        <f t="shared" si="210"/>
        <v>Saldo Mar</v>
      </c>
      <c r="G143" s="516" t="str">
        <f t="shared" si="210"/>
        <v>ABR</v>
      </c>
      <c r="H143" s="344" t="str">
        <f t="shared" si="210"/>
        <v>Saldo Abr</v>
      </c>
      <c r="I143" s="516" t="str">
        <f t="shared" si="210"/>
        <v>MAI</v>
      </c>
      <c r="J143" s="344" t="str">
        <f t="shared" si="210"/>
        <v>Saldo Mai</v>
      </c>
      <c r="K143" s="251" t="str">
        <f t="shared" ref="K143:L143" si="211">K5</f>
        <v>3º Trimestre</v>
      </c>
      <c r="L143" s="342" t="str">
        <f t="shared" si="211"/>
        <v>Saldo Trim</v>
      </c>
      <c r="M143" s="516" t="str">
        <f t="shared" si="210"/>
        <v>JUN</v>
      </c>
      <c r="N143" s="344" t="str">
        <f t="shared" si="210"/>
        <v>Saldo Jun</v>
      </c>
      <c r="O143" s="496" t="str">
        <f t="shared" si="210"/>
        <v>JUL</v>
      </c>
      <c r="P143" s="344" t="str">
        <f t="shared" si="210"/>
        <v>Saldo Jul</v>
      </c>
      <c r="Q143" s="496" t="str">
        <f t="shared" si="210"/>
        <v>AGO</v>
      </c>
      <c r="R143" s="344" t="str">
        <f t="shared" si="210"/>
        <v>Saldo Ago</v>
      </c>
      <c r="S143" s="251" t="str">
        <f t="shared" si="210"/>
        <v>4º Trimestre</v>
      </c>
      <c r="T143" s="342" t="str">
        <f t="shared" si="210"/>
        <v>Saldo Trim</v>
      </c>
    </row>
    <row r="144" spans="1:20" ht="15.75" thickTop="1" x14ac:dyDescent="0.25">
      <c r="A144" s="88" t="s">
        <v>33</v>
      </c>
      <c r="B144" s="275">
        <v>20</v>
      </c>
      <c r="C144" s="10">
        <f>'UBS Vila Ede'!B20</f>
        <v>9</v>
      </c>
      <c r="D144" s="296">
        <f t="shared" ref="D144:D151" si="212">C144*B144</f>
        <v>180</v>
      </c>
      <c r="E144" s="497">
        <f>'UBS Vila Ede'!C20</f>
        <v>7</v>
      </c>
      <c r="F144" s="316">
        <f t="shared" ref="F144:F151" si="213">(E144*$B144)-$D144</f>
        <v>-40</v>
      </c>
      <c r="G144" s="497">
        <f>'UBS Vila Ede'!D20</f>
        <v>0</v>
      </c>
      <c r="H144" s="316">
        <f t="shared" ref="H144:H151" si="214">(G144*$B144)-$D144</f>
        <v>-180</v>
      </c>
      <c r="I144" s="497">
        <f>'UBS Vila Ede'!E20</f>
        <v>0</v>
      </c>
      <c r="J144" s="316">
        <f t="shared" ref="J144:J151" si="215">(I144*$B144)-$D144</f>
        <v>-180</v>
      </c>
      <c r="K144" s="241">
        <f t="shared" ref="K144:K151" si="216">SUM(E144,G144,I144)</f>
        <v>7</v>
      </c>
      <c r="L144" s="329">
        <f t="shared" ref="L144:L151" si="217">(K144*$B144)-$D144*3</f>
        <v>-400</v>
      </c>
      <c r="M144" s="497">
        <f>'UBS Vila Ede'!F20</f>
        <v>0</v>
      </c>
      <c r="N144" s="316">
        <f t="shared" ref="N144:N151" si="218">(M144*$B144)-$D144</f>
        <v>-180</v>
      </c>
      <c r="O144" s="497">
        <f>'UBS Vila Ede'!G20</f>
        <v>0</v>
      </c>
      <c r="P144" s="316">
        <f t="shared" ref="P144:P151" si="219">(O144*$B144)-$D144</f>
        <v>-180</v>
      </c>
      <c r="Q144" s="497">
        <f>'UBS Vila Ede'!H20</f>
        <v>0</v>
      </c>
      <c r="R144" s="316">
        <f t="shared" ref="R144:R151" si="220">(Q144*$B144)-$D144</f>
        <v>-180</v>
      </c>
      <c r="S144" s="241">
        <f t="shared" ref="S144:S151" si="221">SUM(M144,O144,Q144)</f>
        <v>0</v>
      </c>
      <c r="T144" s="329">
        <f t="shared" ref="T144:T151" si="222">(S144*$B144)-$D144*3</f>
        <v>-540</v>
      </c>
    </row>
    <row r="145" spans="1:20" x14ac:dyDescent="0.25">
      <c r="A145" s="88" t="s">
        <v>20</v>
      </c>
      <c r="B145" s="276">
        <v>20</v>
      </c>
      <c r="C145" s="83">
        <f>'UBS Vila Ede'!B21</f>
        <v>3</v>
      </c>
      <c r="D145" s="297">
        <f t="shared" si="212"/>
        <v>60</v>
      </c>
      <c r="E145" s="109">
        <f>'UBS Vila Ede'!C21</f>
        <v>3</v>
      </c>
      <c r="F145" s="317">
        <f t="shared" si="213"/>
        <v>0</v>
      </c>
      <c r="G145" s="109">
        <f>'UBS Vila Ede'!D21</f>
        <v>0</v>
      </c>
      <c r="H145" s="317">
        <f t="shared" si="214"/>
        <v>-60</v>
      </c>
      <c r="I145" s="109">
        <f>'UBS Vila Ede'!E21</f>
        <v>0</v>
      </c>
      <c r="J145" s="317">
        <f t="shared" si="215"/>
        <v>-60</v>
      </c>
      <c r="K145" s="253">
        <f t="shared" si="216"/>
        <v>3</v>
      </c>
      <c r="L145" s="330">
        <f t="shared" si="217"/>
        <v>-120</v>
      </c>
      <c r="M145" s="109">
        <f>'UBS Vila Ede'!F21</f>
        <v>0</v>
      </c>
      <c r="N145" s="317">
        <f t="shared" si="218"/>
        <v>-60</v>
      </c>
      <c r="O145" s="109">
        <f>'UBS Vila Ede'!G21</f>
        <v>0</v>
      </c>
      <c r="P145" s="317">
        <f t="shared" si="219"/>
        <v>-60</v>
      </c>
      <c r="Q145" s="109">
        <f>'UBS Vila Ede'!H21</f>
        <v>0</v>
      </c>
      <c r="R145" s="317">
        <f t="shared" si="220"/>
        <v>-60</v>
      </c>
      <c r="S145" s="253">
        <f t="shared" si="221"/>
        <v>0</v>
      </c>
      <c r="T145" s="330">
        <f t="shared" si="222"/>
        <v>-180</v>
      </c>
    </row>
    <row r="146" spans="1:20" x14ac:dyDescent="0.25">
      <c r="A146" s="88" t="s">
        <v>43</v>
      </c>
      <c r="B146" s="276">
        <v>20</v>
      </c>
      <c r="C146" s="83">
        <f>'UBS Vila Ede'!B22</f>
        <v>2</v>
      </c>
      <c r="D146" s="297">
        <f t="shared" si="212"/>
        <v>40</v>
      </c>
      <c r="E146" s="109">
        <f>'UBS Vila Ede'!C22</f>
        <v>2</v>
      </c>
      <c r="F146" s="317">
        <f t="shared" si="213"/>
        <v>0</v>
      </c>
      <c r="G146" s="109">
        <f>'UBS Vila Ede'!D22</f>
        <v>0</v>
      </c>
      <c r="H146" s="317">
        <f t="shared" si="214"/>
        <v>-40</v>
      </c>
      <c r="I146" s="109">
        <f>'UBS Vila Ede'!E22</f>
        <v>0</v>
      </c>
      <c r="J146" s="317">
        <f t="shared" si="215"/>
        <v>-40</v>
      </c>
      <c r="K146" s="253">
        <f t="shared" si="216"/>
        <v>2</v>
      </c>
      <c r="L146" s="330">
        <f t="shared" si="217"/>
        <v>-80</v>
      </c>
      <c r="M146" s="109">
        <f>'UBS Vila Ede'!F22</f>
        <v>0</v>
      </c>
      <c r="N146" s="317">
        <f t="shared" si="218"/>
        <v>-40</v>
      </c>
      <c r="O146" s="109">
        <f>'UBS Vila Ede'!G22</f>
        <v>0</v>
      </c>
      <c r="P146" s="317">
        <f t="shared" si="219"/>
        <v>-40</v>
      </c>
      <c r="Q146" s="109">
        <f>'UBS Vila Ede'!H22</f>
        <v>0</v>
      </c>
      <c r="R146" s="317">
        <f t="shared" si="220"/>
        <v>-40</v>
      </c>
      <c r="S146" s="253">
        <f t="shared" si="221"/>
        <v>0</v>
      </c>
      <c r="T146" s="330">
        <f t="shared" si="222"/>
        <v>-120</v>
      </c>
    </row>
    <row r="147" spans="1:20" x14ac:dyDescent="0.25">
      <c r="A147" s="88" t="s">
        <v>23</v>
      </c>
      <c r="B147" s="276">
        <v>20</v>
      </c>
      <c r="C147" s="83">
        <f>'UBS Vila Ede'!B23</f>
        <v>2</v>
      </c>
      <c r="D147" s="297">
        <f t="shared" si="212"/>
        <v>40</v>
      </c>
      <c r="E147" s="109">
        <f>'UBS Vila Ede'!C23</f>
        <v>2</v>
      </c>
      <c r="F147" s="317">
        <f t="shared" si="213"/>
        <v>0</v>
      </c>
      <c r="G147" s="109">
        <f>'UBS Vila Ede'!D23</f>
        <v>0</v>
      </c>
      <c r="H147" s="317">
        <f t="shared" si="214"/>
        <v>-40</v>
      </c>
      <c r="I147" s="109">
        <f>'UBS Vila Ede'!E23</f>
        <v>0</v>
      </c>
      <c r="J147" s="317">
        <f t="shared" si="215"/>
        <v>-40</v>
      </c>
      <c r="K147" s="253">
        <f t="shared" si="216"/>
        <v>2</v>
      </c>
      <c r="L147" s="330">
        <f t="shared" si="217"/>
        <v>-80</v>
      </c>
      <c r="M147" s="109">
        <f>'UBS Vila Ede'!F23</f>
        <v>0</v>
      </c>
      <c r="N147" s="317">
        <f t="shared" si="218"/>
        <v>-40</v>
      </c>
      <c r="O147" s="109">
        <f>'UBS Vila Ede'!G23</f>
        <v>0</v>
      </c>
      <c r="P147" s="317">
        <f t="shared" si="219"/>
        <v>-40</v>
      </c>
      <c r="Q147" s="109">
        <f>'UBS Vila Ede'!H23</f>
        <v>0</v>
      </c>
      <c r="R147" s="317">
        <f t="shared" si="220"/>
        <v>-40</v>
      </c>
      <c r="S147" s="253">
        <f t="shared" si="221"/>
        <v>0</v>
      </c>
      <c r="T147" s="330">
        <f t="shared" si="222"/>
        <v>-120</v>
      </c>
    </row>
    <row r="148" spans="1:20" x14ac:dyDescent="0.25">
      <c r="A148" s="88" t="s">
        <v>24</v>
      </c>
      <c r="B148" s="276">
        <v>30</v>
      </c>
      <c r="C148" s="83">
        <f>'UBS Vila Ede'!B24</f>
        <v>2</v>
      </c>
      <c r="D148" s="297">
        <f t="shared" si="212"/>
        <v>60</v>
      </c>
      <c r="E148" s="109">
        <f>'UBS Vila Ede'!C24</f>
        <v>2</v>
      </c>
      <c r="F148" s="317">
        <f t="shared" si="213"/>
        <v>0</v>
      </c>
      <c r="G148" s="109">
        <f>'UBS Vila Ede'!D24</f>
        <v>0</v>
      </c>
      <c r="H148" s="317">
        <f t="shared" si="214"/>
        <v>-60</v>
      </c>
      <c r="I148" s="109">
        <f>'UBS Vila Ede'!E24</f>
        <v>0</v>
      </c>
      <c r="J148" s="317">
        <f t="shared" si="215"/>
        <v>-60</v>
      </c>
      <c r="K148" s="253">
        <f t="shared" si="216"/>
        <v>2</v>
      </c>
      <c r="L148" s="330">
        <f t="shared" si="217"/>
        <v>-120</v>
      </c>
      <c r="M148" s="109">
        <f>'UBS Vila Ede'!F24</f>
        <v>0</v>
      </c>
      <c r="N148" s="317">
        <f t="shared" si="218"/>
        <v>-60</v>
      </c>
      <c r="O148" s="109">
        <f>'UBS Vila Ede'!G24</f>
        <v>0</v>
      </c>
      <c r="P148" s="317">
        <f t="shared" si="219"/>
        <v>-60</v>
      </c>
      <c r="Q148" s="109">
        <f>'UBS Vila Ede'!H24</f>
        <v>0</v>
      </c>
      <c r="R148" s="317">
        <f t="shared" si="220"/>
        <v>-60</v>
      </c>
      <c r="S148" s="253">
        <f t="shared" si="221"/>
        <v>0</v>
      </c>
      <c r="T148" s="330">
        <f t="shared" si="222"/>
        <v>-180</v>
      </c>
    </row>
    <row r="149" spans="1:20" x14ac:dyDescent="0.25">
      <c r="A149" s="88" t="s">
        <v>25</v>
      </c>
      <c r="B149" s="276">
        <v>30</v>
      </c>
      <c r="C149" s="83">
        <f>'UBS Vila Ede'!B25</f>
        <v>5</v>
      </c>
      <c r="D149" s="297">
        <f t="shared" si="212"/>
        <v>150</v>
      </c>
      <c r="E149" s="109">
        <f>'UBS Vila Ede'!C25</f>
        <v>5</v>
      </c>
      <c r="F149" s="317">
        <f t="shared" si="213"/>
        <v>0</v>
      </c>
      <c r="G149" s="109">
        <f>'UBS Vila Ede'!D25</f>
        <v>0</v>
      </c>
      <c r="H149" s="317">
        <f t="shared" si="214"/>
        <v>-150</v>
      </c>
      <c r="I149" s="109">
        <f>'UBS Vila Ede'!E25</f>
        <v>0</v>
      </c>
      <c r="J149" s="317">
        <f t="shared" si="215"/>
        <v>-150</v>
      </c>
      <c r="K149" s="253">
        <f t="shared" si="216"/>
        <v>5</v>
      </c>
      <c r="L149" s="330">
        <f t="shared" si="217"/>
        <v>-300</v>
      </c>
      <c r="M149" s="109">
        <f>'UBS Vila Ede'!F25</f>
        <v>0</v>
      </c>
      <c r="N149" s="317">
        <f t="shared" si="218"/>
        <v>-150</v>
      </c>
      <c r="O149" s="109">
        <f>'UBS Vila Ede'!G25</f>
        <v>0</v>
      </c>
      <c r="P149" s="317">
        <f t="shared" si="219"/>
        <v>-150</v>
      </c>
      <c r="Q149" s="109">
        <f>'UBS Vila Ede'!H25</f>
        <v>0</v>
      </c>
      <c r="R149" s="317">
        <f t="shared" si="220"/>
        <v>-150</v>
      </c>
      <c r="S149" s="253">
        <f t="shared" si="221"/>
        <v>0</v>
      </c>
      <c r="T149" s="330">
        <f t="shared" si="222"/>
        <v>-450</v>
      </c>
    </row>
    <row r="150" spans="1:20" x14ac:dyDescent="0.25">
      <c r="A150" s="88" t="s">
        <v>26</v>
      </c>
      <c r="B150" s="276">
        <v>40</v>
      </c>
      <c r="C150" s="83">
        <f>'UBS Vila Ede'!B28</f>
        <v>1</v>
      </c>
      <c r="D150" s="297">
        <f t="shared" si="212"/>
        <v>40</v>
      </c>
      <c r="E150" s="109">
        <f>'UBS Vila Ede'!C28</f>
        <v>1</v>
      </c>
      <c r="F150" s="317">
        <f t="shared" si="213"/>
        <v>0</v>
      </c>
      <c r="G150" s="109">
        <f>'UBS Vila Ede'!D28</f>
        <v>0</v>
      </c>
      <c r="H150" s="317">
        <f t="shared" si="214"/>
        <v>-40</v>
      </c>
      <c r="I150" s="109">
        <f>'UBS Vila Ede'!E28</f>
        <v>0</v>
      </c>
      <c r="J150" s="317">
        <f t="shared" si="215"/>
        <v>-40</v>
      </c>
      <c r="K150" s="253">
        <f t="shared" si="216"/>
        <v>1</v>
      </c>
      <c r="L150" s="330">
        <f t="shared" si="217"/>
        <v>-80</v>
      </c>
      <c r="M150" s="109">
        <f>'UBS Vila Ede'!F28</f>
        <v>0</v>
      </c>
      <c r="N150" s="317">
        <f t="shared" si="218"/>
        <v>-40</v>
      </c>
      <c r="O150" s="109">
        <f>'UBS Vila Ede'!G28</f>
        <v>0</v>
      </c>
      <c r="P150" s="317">
        <f t="shared" si="219"/>
        <v>-40</v>
      </c>
      <c r="Q150" s="109">
        <f>'UBS Vila Ede'!H28</f>
        <v>0</v>
      </c>
      <c r="R150" s="317">
        <f t="shared" si="220"/>
        <v>-40</v>
      </c>
      <c r="S150" s="253">
        <f t="shared" si="221"/>
        <v>0</v>
      </c>
      <c r="T150" s="330">
        <f t="shared" si="222"/>
        <v>-120</v>
      </c>
    </row>
    <row r="151" spans="1:20" ht="15.75" thickBot="1" x14ac:dyDescent="0.3">
      <c r="A151" s="379" t="s">
        <v>193</v>
      </c>
      <c r="B151" s="284">
        <v>40</v>
      </c>
      <c r="C151" s="64">
        <f>'UBS Vila Ede'!B29</f>
        <v>1</v>
      </c>
      <c r="D151" s="310">
        <f t="shared" si="212"/>
        <v>40</v>
      </c>
      <c r="E151" s="501">
        <f>'UBS Vila Ede'!C29</f>
        <v>0</v>
      </c>
      <c r="F151" s="325">
        <f t="shared" si="213"/>
        <v>-40</v>
      </c>
      <c r="G151" s="501">
        <f>'UBS Vila Ede'!D29</f>
        <v>0</v>
      </c>
      <c r="H151" s="325">
        <f t="shared" si="214"/>
        <v>-40</v>
      </c>
      <c r="I151" s="501">
        <f>'UBS Vila Ede'!E29</f>
        <v>0</v>
      </c>
      <c r="J151" s="325">
        <f t="shared" si="215"/>
        <v>-40</v>
      </c>
      <c r="K151" s="261">
        <f t="shared" si="216"/>
        <v>0</v>
      </c>
      <c r="L151" s="338">
        <f t="shared" si="217"/>
        <v>-120</v>
      </c>
      <c r="M151" s="501">
        <f>'UBS Vila Ede'!F29</f>
        <v>0</v>
      </c>
      <c r="N151" s="325">
        <f t="shared" si="218"/>
        <v>-40</v>
      </c>
      <c r="O151" s="501">
        <f>'UBS Vila Ede'!G29</f>
        <v>0</v>
      </c>
      <c r="P151" s="325">
        <f t="shared" si="219"/>
        <v>-40</v>
      </c>
      <c r="Q151" s="501">
        <f>'UBS Vila Ede'!H29</f>
        <v>0</v>
      </c>
      <c r="R151" s="325">
        <f t="shared" si="220"/>
        <v>-40</v>
      </c>
      <c r="S151" s="261">
        <f t="shared" si="221"/>
        <v>0</v>
      </c>
      <c r="T151" s="338">
        <f t="shared" si="222"/>
        <v>-120</v>
      </c>
    </row>
    <row r="152" spans="1:20" ht="15.75" thickBot="1" x14ac:dyDescent="0.3">
      <c r="A152" s="369" t="s">
        <v>7</v>
      </c>
      <c r="B152" s="362">
        <f>SUM(B144:B151)</f>
        <v>220</v>
      </c>
      <c r="C152" s="363">
        <f>SUM(C144:C151)</f>
        <v>25</v>
      </c>
      <c r="D152" s="364">
        <f t="shared" ref="D152:T152" si="223">SUM(D144:D151)</f>
        <v>610</v>
      </c>
      <c r="E152" s="506">
        <f t="shared" si="223"/>
        <v>22</v>
      </c>
      <c r="F152" s="366">
        <f t="shared" si="223"/>
        <v>-80</v>
      </c>
      <c r="G152" s="506">
        <f t="shared" si="223"/>
        <v>0</v>
      </c>
      <c r="H152" s="366">
        <f t="shared" si="223"/>
        <v>-610</v>
      </c>
      <c r="I152" s="506">
        <f t="shared" si="223"/>
        <v>0</v>
      </c>
      <c r="J152" s="366">
        <f t="shared" si="223"/>
        <v>-610</v>
      </c>
      <c r="K152" s="367">
        <f t="shared" ref="K152:L152" si="224">SUM(K144:K151)</f>
        <v>22</v>
      </c>
      <c r="L152" s="368">
        <f t="shared" si="224"/>
        <v>-1300</v>
      </c>
      <c r="M152" s="506">
        <f t="shared" si="223"/>
        <v>0</v>
      </c>
      <c r="N152" s="366">
        <f t="shared" si="223"/>
        <v>-610</v>
      </c>
      <c r="O152" s="506">
        <f t="shared" si="223"/>
        <v>0</v>
      </c>
      <c r="P152" s="366">
        <f t="shared" si="223"/>
        <v>-610</v>
      </c>
      <c r="Q152" s="506">
        <f t="shared" si="223"/>
        <v>0</v>
      </c>
      <c r="R152" s="366">
        <f t="shared" si="223"/>
        <v>-610</v>
      </c>
      <c r="S152" s="367">
        <f t="shared" si="223"/>
        <v>0</v>
      </c>
      <c r="T152" s="368">
        <f t="shared" si="223"/>
        <v>-1830</v>
      </c>
    </row>
    <row r="154" spans="1:20" ht="15.75" x14ac:dyDescent="0.25">
      <c r="A154" s="1240" t="s">
        <v>285</v>
      </c>
      <c r="B154" s="1241"/>
      <c r="C154" s="1241"/>
      <c r="D154" s="1241"/>
      <c r="E154" s="1241"/>
      <c r="F154" s="1241"/>
      <c r="G154" s="1241"/>
      <c r="H154" s="1241"/>
      <c r="I154" s="1241"/>
      <c r="J154" s="1241"/>
      <c r="K154" s="1241"/>
      <c r="L154" s="1241"/>
      <c r="M154" s="1241"/>
      <c r="N154" s="1241"/>
      <c r="O154" s="1241"/>
      <c r="P154" s="1241"/>
      <c r="Q154" s="1241"/>
      <c r="R154" s="1241"/>
      <c r="S154" s="1241"/>
      <c r="T154" s="1241"/>
    </row>
    <row r="155" spans="1:20" ht="36.75" thickBot="1" x14ac:dyDescent="0.3">
      <c r="A155" s="85" t="s">
        <v>14</v>
      </c>
      <c r="B155" s="274" t="str">
        <f t="shared" ref="B155:T155" si="225">B5</f>
        <v>Carga Horária</v>
      </c>
      <c r="C155" s="104" t="str">
        <f t="shared" si="225"/>
        <v>Equipe Mínima TA</v>
      </c>
      <c r="D155" s="302" t="str">
        <f t="shared" si="225"/>
        <v>Total Horas</v>
      </c>
      <c r="E155" s="516" t="str">
        <f t="shared" si="225"/>
        <v>MAR</v>
      </c>
      <c r="F155" s="344" t="str">
        <f t="shared" si="225"/>
        <v>Saldo Mar</v>
      </c>
      <c r="G155" s="516" t="str">
        <f t="shared" si="225"/>
        <v>ABR</v>
      </c>
      <c r="H155" s="344" t="str">
        <f t="shared" si="225"/>
        <v>Saldo Abr</v>
      </c>
      <c r="I155" s="516" t="str">
        <f t="shared" si="225"/>
        <v>MAI</v>
      </c>
      <c r="J155" s="344" t="str">
        <f t="shared" si="225"/>
        <v>Saldo Mai</v>
      </c>
      <c r="K155" s="251" t="str">
        <f t="shared" ref="K155:L155" si="226">K5</f>
        <v>3º Trimestre</v>
      </c>
      <c r="L155" s="342" t="str">
        <f t="shared" si="226"/>
        <v>Saldo Trim</v>
      </c>
      <c r="M155" s="516" t="str">
        <f t="shared" si="225"/>
        <v>JUN</v>
      </c>
      <c r="N155" s="344" t="str">
        <f t="shared" si="225"/>
        <v>Saldo Jun</v>
      </c>
      <c r="O155" s="496" t="str">
        <f t="shared" si="225"/>
        <v>JUL</v>
      </c>
      <c r="P155" s="344" t="str">
        <f t="shared" si="225"/>
        <v>Saldo Jul</v>
      </c>
      <c r="Q155" s="496" t="str">
        <f t="shared" si="225"/>
        <v>AGO</v>
      </c>
      <c r="R155" s="344" t="str">
        <f t="shared" si="225"/>
        <v>Saldo Ago</v>
      </c>
      <c r="S155" s="251" t="str">
        <f t="shared" si="225"/>
        <v>4º Trimestre</v>
      </c>
      <c r="T155" s="342" t="str">
        <f t="shared" si="225"/>
        <v>Saldo Trim</v>
      </c>
    </row>
    <row r="156" spans="1:20" ht="15.75" thickTop="1" x14ac:dyDescent="0.25">
      <c r="A156" s="88" t="s">
        <v>33</v>
      </c>
      <c r="B156" s="275">
        <v>20</v>
      </c>
      <c r="C156" s="10">
        <f>'UBS Vila Leonor'!B19</f>
        <v>6</v>
      </c>
      <c r="D156" s="296">
        <f t="shared" ref="D156:D163" si="227">C156*B156</f>
        <v>120</v>
      </c>
      <c r="E156" s="497">
        <f>'UBS Vila Leonor'!C19</f>
        <v>5</v>
      </c>
      <c r="F156" s="316">
        <f t="shared" ref="F156:F163" si="228">(E156*$B156)-$D156</f>
        <v>-20</v>
      </c>
      <c r="G156" s="497">
        <f>'UBS Vila Leonor'!D19</f>
        <v>0</v>
      </c>
      <c r="H156" s="316">
        <f t="shared" ref="H156:H163" si="229">(G156*$B156)-$D156</f>
        <v>-120</v>
      </c>
      <c r="I156" s="497">
        <f>'UBS Vila Leonor'!E19</f>
        <v>0</v>
      </c>
      <c r="J156" s="316">
        <f t="shared" ref="J156:J163" si="230">(I156*$B156)-$D156</f>
        <v>-120</v>
      </c>
      <c r="K156" s="241">
        <f t="shared" ref="K156:K163" si="231">SUM(E156,G156,I156)</f>
        <v>5</v>
      </c>
      <c r="L156" s="329">
        <f t="shared" ref="L156:L163" si="232">(K156*$B156)-$D156*3</f>
        <v>-260</v>
      </c>
      <c r="M156" s="497">
        <f>'UBS Vila Leonor'!F19</f>
        <v>0</v>
      </c>
      <c r="N156" s="316">
        <f t="shared" ref="N156:N163" si="233">(M156*$B156)-$D156</f>
        <v>-120</v>
      </c>
      <c r="O156" s="497">
        <f>'UBS Vila Leonor'!G19</f>
        <v>0</v>
      </c>
      <c r="P156" s="316">
        <f t="shared" ref="P156:P163" si="234">(O156*$B156)-$D156</f>
        <v>-120</v>
      </c>
      <c r="Q156" s="497">
        <f>'UBS Vila Leonor'!H19</f>
        <v>0</v>
      </c>
      <c r="R156" s="316">
        <f t="shared" ref="R156:R163" si="235">(Q156*$B156)-$D156</f>
        <v>-120</v>
      </c>
      <c r="S156" s="241">
        <f t="shared" ref="S156:S163" si="236">SUM(M156,O156,Q156)</f>
        <v>0</v>
      </c>
      <c r="T156" s="329">
        <f t="shared" ref="T156:T163" si="237">(S156*$B156)-$D156*3</f>
        <v>-360</v>
      </c>
    </row>
    <row r="157" spans="1:20" x14ac:dyDescent="0.25">
      <c r="A157" s="88" t="s">
        <v>20</v>
      </c>
      <c r="B157" s="276">
        <v>20</v>
      </c>
      <c r="C157" s="83">
        <f>'UBS Vila Leonor'!B20</f>
        <v>2</v>
      </c>
      <c r="D157" s="297">
        <f t="shared" si="227"/>
        <v>40</v>
      </c>
      <c r="E157" s="109">
        <f>'UBS Vila Leonor'!C20</f>
        <v>2</v>
      </c>
      <c r="F157" s="317">
        <f t="shared" si="228"/>
        <v>0</v>
      </c>
      <c r="G157" s="109">
        <f>'UBS Vila Leonor'!D20</f>
        <v>0</v>
      </c>
      <c r="H157" s="317">
        <f t="shared" si="229"/>
        <v>-40</v>
      </c>
      <c r="I157" s="109">
        <f>'UBS Vila Leonor'!E20</f>
        <v>0</v>
      </c>
      <c r="J157" s="317">
        <f t="shared" si="230"/>
        <v>-40</v>
      </c>
      <c r="K157" s="253">
        <f t="shared" si="231"/>
        <v>2</v>
      </c>
      <c r="L157" s="330">
        <f t="shared" si="232"/>
        <v>-80</v>
      </c>
      <c r="M157" s="503">
        <f>'UBS Vila Leonor'!F20</f>
        <v>0</v>
      </c>
      <c r="N157" s="317">
        <f t="shared" si="233"/>
        <v>-40</v>
      </c>
      <c r="O157" s="109">
        <f>'UBS Vila Leonor'!G20</f>
        <v>0</v>
      </c>
      <c r="P157" s="317">
        <f t="shared" si="234"/>
        <v>-40</v>
      </c>
      <c r="Q157" s="109">
        <f>'UBS Vila Leonor'!H20</f>
        <v>0</v>
      </c>
      <c r="R157" s="317">
        <f t="shared" si="235"/>
        <v>-40</v>
      </c>
      <c r="S157" s="253">
        <f t="shared" si="236"/>
        <v>0</v>
      </c>
      <c r="T157" s="330">
        <f t="shared" si="237"/>
        <v>-120</v>
      </c>
    </row>
    <row r="158" spans="1:20" x14ac:dyDescent="0.25">
      <c r="A158" s="88" t="s">
        <v>43</v>
      </c>
      <c r="B158" s="276">
        <v>20</v>
      </c>
      <c r="C158" s="83">
        <f>'UBS Vila Leonor'!B21</f>
        <v>2</v>
      </c>
      <c r="D158" s="297">
        <f t="shared" si="227"/>
        <v>40</v>
      </c>
      <c r="E158" s="109">
        <f>'UBS Vila Leonor'!C21</f>
        <v>1.9</v>
      </c>
      <c r="F158" s="317">
        <f t="shared" si="228"/>
        <v>-2</v>
      </c>
      <c r="G158" s="109">
        <f>'UBS Vila Leonor'!D21</f>
        <v>0</v>
      </c>
      <c r="H158" s="317">
        <f t="shared" si="229"/>
        <v>-40</v>
      </c>
      <c r="I158" s="109">
        <f>'UBS Vila Leonor'!E21</f>
        <v>0</v>
      </c>
      <c r="J158" s="317">
        <f t="shared" si="230"/>
        <v>-40</v>
      </c>
      <c r="K158" s="253">
        <f t="shared" si="231"/>
        <v>1.9</v>
      </c>
      <c r="L158" s="330">
        <f t="shared" si="232"/>
        <v>-82</v>
      </c>
      <c r="M158" s="503">
        <f>'UBS Vila Leonor'!F21</f>
        <v>0</v>
      </c>
      <c r="N158" s="317">
        <f t="shared" si="233"/>
        <v>-40</v>
      </c>
      <c r="O158" s="109">
        <f>'UBS Vila Leonor'!G21</f>
        <v>0</v>
      </c>
      <c r="P158" s="317">
        <f t="shared" si="234"/>
        <v>-40</v>
      </c>
      <c r="Q158" s="109">
        <f>'UBS Vila Leonor'!H21</f>
        <v>0</v>
      </c>
      <c r="R158" s="317">
        <f t="shared" si="235"/>
        <v>-40</v>
      </c>
      <c r="S158" s="253">
        <f t="shared" si="236"/>
        <v>0</v>
      </c>
      <c r="T158" s="330">
        <f t="shared" si="237"/>
        <v>-120</v>
      </c>
    </row>
    <row r="159" spans="1:20" x14ac:dyDescent="0.25">
      <c r="A159" s="88" t="s">
        <v>23</v>
      </c>
      <c r="B159" s="276">
        <v>20</v>
      </c>
      <c r="C159" s="83">
        <f>'UBS Vila Leonor'!B22</f>
        <v>2</v>
      </c>
      <c r="D159" s="297">
        <f t="shared" si="227"/>
        <v>40</v>
      </c>
      <c r="E159" s="109">
        <f>'UBS Vila Leonor'!C22</f>
        <v>2</v>
      </c>
      <c r="F159" s="317">
        <f t="shared" si="228"/>
        <v>0</v>
      </c>
      <c r="G159" s="109">
        <f>'UBS Vila Leonor'!D22</f>
        <v>0</v>
      </c>
      <c r="H159" s="317">
        <f t="shared" si="229"/>
        <v>-40</v>
      </c>
      <c r="I159" s="109">
        <f>'UBS Vila Leonor'!E22</f>
        <v>0</v>
      </c>
      <c r="J159" s="317">
        <f t="shared" si="230"/>
        <v>-40</v>
      </c>
      <c r="K159" s="253">
        <f t="shared" si="231"/>
        <v>2</v>
      </c>
      <c r="L159" s="330">
        <f t="shared" si="232"/>
        <v>-80</v>
      </c>
      <c r="M159" s="503">
        <f>'UBS Vila Leonor'!F22</f>
        <v>0</v>
      </c>
      <c r="N159" s="317">
        <f t="shared" si="233"/>
        <v>-40</v>
      </c>
      <c r="O159" s="109">
        <f>'UBS Vila Leonor'!G22</f>
        <v>0</v>
      </c>
      <c r="P159" s="317">
        <f t="shared" si="234"/>
        <v>-40</v>
      </c>
      <c r="Q159" s="109">
        <f>'UBS Vila Leonor'!H22</f>
        <v>0</v>
      </c>
      <c r="R159" s="317">
        <f t="shared" si="235"/>
        <v>-40</v>
      </c>
      <c r="S159" s="253">
        <f t="shared" si="236"/>
        <v>0</v>
      </c>
      <c r="T159" s="330">
        <f t="shared" si="237"/>
        <v>-120</v>
      </c>
    </row>
    <row r="160" spans="1:20" x14ac:dyDescent="0.25">
      <c r="A160" s="88" t="s">
        <v>24</v>
      </c>
      <c r="B160" s="276">
        <v>30</v>
      </c>
      <c r="C160" s="73">
        <f>'UBS Vila Leonor'!B23</f>
        <v>2</v>
      </c>
      <c r="D160" s="298">
        <f t="shared" si="227"/>
        <v>60</v>
      </c>
      <c r="E160" s="109">
        <f>'UBS Vila Leonor'!C23</f>
        <v>2</v>
      </c>
      <c r="F160" s="317">
        <f t="shared" si="228"/>
        <v>0</v>
      </c>
      <c r="G160" s="109">
        <f>'UBS Vila Leonor'!D23</f>
        <v>0</v>
      </c>
      <c r="H160" s="317">
        <f t="shared" si="229"/>
        <v>-60</v>
      </c>
      <c r="I160" s="109">
        <f>'UBS Vila Leonor'!E23</f>
        <v>0</v>
      </c>
      <c r="J160" s="317">
        <f t="shared" si="230"/>
        <v>-60</v>
      </c>
      <c r="K160" s="253">
        <f t="shared" si="231"/>
        <v>2</v>
      </c>
      <c r="L160" s="330">
        <f t="shared" si="232"/>
        <v>-120</v>
      </c>
      <c r="M160" s="503">
        <f>'UBS Vila Leonor'!F23</f>
        <v>0</v>
      </c>
      <c r="N160" s="317">
        <f t="shared" si="233"/>
        <v>-60</v>
      </c>
      <c r="O160" s="109">
        <f>'UBS Vila Leonor'!G23</f>
        <v>0</v>
      </c>
      <c r="P160" s="317">
        <f t="shared" si="234"/>
        <v>-60</v>
      </c>
      <c r="Q160" s="109">
        <f>'UBS Vila Leonor'!H23</f>
        <v>0</v>
      </c>
      <c r="R160" s="317">
        <f t="shared" si="235"/>
        <v>-60</v>
      </c>
      <c r="S160" s="253">
        <f t="shared" si="236"/>
        <v>0</v>
      </c>
      <c r="T160" s="330">
        <f t="shared" si="237"/>
        <v>-180</v>
      </c>
    </row>
    <row r="161" spans="1:20" x14ac:dyDescent="0.25">
      <c r="A161" s="88" t="s">
        <v>25</v>
      </c>
      <c r="B161" s="276">
        <v>30</v>
      </c>
      <c r="C161" s="83">
        <f>'UBS Vila Leonor'!B24</f>
        <v>5</v>
      </c>
      <c r="D161" s="297">
        <f t="shared" si="227"/>
        <v>150</v>
      </c>
      <c r="E161" s="109">
        <f>'UBS Vila Leonor'!C24</f>
        <v>4.33</v>
      </c>
      <c r="F161" s="317">
        <f t="shared" si="228"/>
        <v>-20.099999999999994</v>
      </c>
      <c r="G161" s="109">
        <f>'UBS Vila Leonor'!D24</f>
        <v>0</v>
      </c>
      <c r="H161" s="317">
        <f t="shared" si="229"/>
        <v>-150</v>
      </c>
      <c r="I161" s="109">
        <f>'UBS Vila Leonor'!E24</f>
        <v>0</v>
      </c>
      <c r="J161" s="317">
        <f t="shared" si="230"/>
        <v>-150</v>
      </c>
      <c r="K161" s="253">
        <f t="shared" si="231"/>
        <v>4.33</v>
      </c>
      <c r="L161" s="330">
        <f t="shared" si="232"/>
        <v>-320.10000000000002</v>
      </c>
      <c r="M161" s="503">
        <f>'UBS Vila Leonor'!F24</f>
        <v>0</v>
      </c>
      <c r="N161" s="317">
        <f t="shared" si="233"/>
        <v>-150</v>
      </c>
      <c r="O161" s="109">
        <f>'UBS Vila Leonor'!G24</f>
        <v>0</v>
      </c>
      <c r="P161" s="317">
        <f t="shared" si="234"/>
        <v>-150</v>
      </c>
      <c r="Q161" s="109">
        <f>'UBS Vila Leonor'!H24</f>
        <v>0</v>
      </c>
      <c r="R161" s="317">
        <f t="shared" si="235"/>
        <v>-150</v>
      </c>
      <c r="S161" s="253">
        <f t="shared" si="236"/>
        <v>0</v>
      </c>
      <c r="T161" s="330">
        <f t="shared" si="237"/>
        <v>-450</v>
      </c>
    </row>
    <row r="162" spans="1:20" x14ac:dyDescent="0.25">
      <c r="A162" s="88" t="s">
        <v>26</v>
      </c>
      <c r="B162" s="276">
        <v>40</v>
      </c>
      <c r="C162" s="83">
        <f>'UBS Vila Leonor'!B25</f>
        <v>1</v>
      </c>
      <c r="D162" s="297">
        <f t="shared" si="227"/>
        <v>40</v>
      </c>
      <c r="E162" s="109">
        <f>'UBS Vila Leonor'!C25</f>
        <v>1</v>
      </c>
      <c r="F162" s="317">
        <f t="shared" si="228"/>
        <v>0</v>
      </c>
      <c r="G162" s="109">
        <f>'UBS Vila Leonor'!D25</f>
        <v>0</v>
      </c>
      <c r="H162" s="317">
        <f t="shared" si="229"/>
        <v>-40</v>
      </c>
      <c r="I162" s="109">
        <f>'UBS Vila Leonor'!E25</f>
        <v>0</v>
      </c>
      <c r="J162" s="317">
        <f t="shared" si="230"/>
        <v>-40</v>
      </c>
      <c r="K162" s="253">
        <f t="shared" si="231"/>
        <v>1</v>
      </c>
      <c r="L162" s="330">
        <f t="shared" si="232"/>
        <v>-80</v>
      </c>
      <c r="M162" s="503">
        <f>'UBS Vila Leonor'!F25</f>
        <v>0</v>
      </c>
      <c r="N162" s="317">
        <f t="shared" si="233"/>
        <v>-40</v>
      </c>
      <c r="O162" s="109">
        <f>'UBS Vila Leonor'!G25</f>
        <v>0</v>
      </c>
      <c r="P162" s="317">
        <f t="shared" si="234"/>
        <v>-40</v>
      </c>
      <c r="Q162" s="109">
        <f>'UBS Vila Leonor'!H25</f>
        <v>0</v>
      </c>
      <c r="R162" s="317">
        <f t="shared" si="235"/>
        <v>-40</v>
      </c>
      <c r="S162" s="253">
        <f t="shared" si="236"/>
        <v>0</v>
      </c>
      <c r="T162" s="330">
        <f t="shared" si="237"/>
        <v>-120</v>
      </c>
    </row>
    <row r="163" spans="1:20" ht="15.75" thickBot="1" x14ac:dyDescent="0.3">
      <c r="A163" s="63" t="s">
        <v>34</v>
      </c>
      <c r="B163" s="284">
        <v>30</v>
      </c>
      <c r="C163" s="64">
        <f>'UBS Vila Leonor'!B26</f>
        <v>1</v>
      </c>
      <c r="D163" s="310">
        <f t="shared" si="227"/>
        <v>30</v>
      </c>
      <c r="E163" s="501">
        <f>'UBS Vila Leonor'!C26</f>
        <v>1</v>
      </c>
      <c r="F163" s="325">
        <f t="shared" si="228"/>
        <v>0</v>
      </c>
      <c r="G163" s="501">
        <f>'UBS Vila Leonor'!D26</f>
        <v>0</v>
      </c>
      <c r="H163" s="325">
        <f t="shared" si="229"/>
        <v>-30</v>
      </c>
      <c r="I163" s="501">
        <f>'UBS Vila Leonor'!E26</f>
        <v>0</v>
      </c>
      <c r="J163" s="325">
        <f t="shared" si="230"/>
        <v>-30</v>
      </c>
      <c r="K163" s="261">
        <f t="shared" si="231"/>
        <v>1</v>
      </c>
      <c r="L163" s="338">
        <f t="shared" si="232"/>
        <v>-60</v>
      </c>
      <c r="M163" s="501">
        <f>'UBS Vila Leonor'!F26</f>
        <v>0</v>
      </c>
      <c r="N163" s="325">
        <f t="shared" si="233"/>
        <v>-30</v>
      </c>
      <c r="O163" s="501">
        <f>'UBS Vila Leonor'!G26</f>
        <v>0</v>
      </c>
      <c r="P163" s="325">
        <f t="shared" si="234"/>
        <v>-30</v>
      </c>
      <c r="Q163" s="501">
        <f>'UBS Vila Leonor'!H26</f>
        <v>0</v>
      </c>
      <c r="R163" s="325">
        <f t="shared" si="235"/>
        <v>-30</v>
      </c>
      <c r="S163" s="261">
        <f t="shared" si="236"/>
        <v>0</v>
      </c>
      <c r="T163" s="338">
        <f t="shared" si="237"/>
        <v>-90</v>
      </c>
    </row>
    <row r="164" spans="1:20" ht="15.75" thickBot="1" x14ac:dyDescent="0.3">
      <c r="A164" s="369" t="s">
        <v>7</v>
      </c>
      <c r="B164" s="362">
        <f>SUM(B156:B163)</f>
        <v>210</v>
      </c>
      <c r="C164" s="363">
        <f>SUM(C156:C163)</f>
        <v>21</v>
      </c>
      <c r="D164" s="364">
        <f t="shared" ref="D164:T164" si="238">SUM(D156:D163)</f>
        <v>520</v>
      </c>
      <c r="E164" s="506">
        <f t="shared" si="238"/>
        <v>19.23</v>
      </c>
      <c r="F164" s="366">
        <f t="shared" si="238"/>
        <v>-42.099999999999994</v>
      </c>
      <c r="G164" s="506">
        <f t="shared" si="238"/>
        <v>0</v>
      </c>
      <c r="H164" s="366">
        <f t="shared" si="238"/>
        <v>-520</v>
      </c>
      <c r="I164" s="506">
        <f t="shared" si="238"/>
        <v>0</v>
      </c>
      <c r="J164" s="366">
        <f>SUM(J156:J163)</f>
        <v>-520</v>
      </c>
      <c r="K164" s="367">
        <f t="shared" ref="K164:L164" si="239">SUM(K156:K163)</f>
        <v>19.23</v>
      </c>
      <c r="L164" s="368">
        <f t="shared" si="239"/>
        <v>-1082.0999999999999</v>
      </c>
      <c r="M164" s="506">
        <f t="shared" si="238"/>
        <v>0</v>
      </c>
      <c r="N164" s="366">
        <f t="shared" si="238"/>
        <v>-520</v>
      </c>
      <c r="O164" s="506">
        <f t="shared" si="238"/>
        <v>0</v>
      </c>
      <c r="P164" s="366">
        <f t="shared" si="238"/>
        <v>-520</v>
      </c>
      <c r="Q164" s="506">
        <f t="shared" si="238"/>
        <v>0</v>
      </c>
      <c r="R164" s="366">
        <f t="shared" si="238"/>
        <v>-520</v>
      </c>
      <c r="S164" s="367">
        <f t="shared" si="238"/>
        <v>0</v>
      </c>
      <c r="T164" s="368">
        <f t="shared" si="238"/>
        <v>-1560</v>
      </c>
    </row>
    <row r="166" spans="1:20" ht="15.75" x14ac:dyDescent="0.25">
      <c r="A166" s="1240" t="s">
        <v>287</v>
      </c>
      <c r="B166" s="1241"/>
      <c r="C166" s="1241"/>
      <c r="D166" s="1241"/>
      <c r="E166" s="1241"/>
      <c r="F166" s="1241"/>
      <c r="G166" s="1241"/>
      <c r="H166" s="1241"/>
      <c r="I166" s="1241"/>
      <c r="J166" s="1241"/>
      <c r="K166" s="1241"/>
      <c r="L166" s="1241"/>
      <c r="M166" s="1241"/>
      <c r="N166" s="1241"/>
      <c r="O166" s="1241"/>
      <c r="P166" s="1241"/>
      <c r="Q166" s="1241"/>
      <c r="R166" s="1241"/>
      <c r="S166" s="1241"/>
      <c r="T166" s="1241"/>
    </row>
    <row r="167" spans="1:20" ht="36.75" thickBot="1" x14ac:dyDescent="0.3">
      <c r="A167" s="85" t="s">
        <v>14</v>
      </c>
      <c r="B167" s="274" t="str">
        <f t="shared" ref="B167:T167" si="240">B5</f>
        <v>Carga Horária</v>
      </c>
      <c r="C167" s="104" t="str">
        <f t="shared" si="240"/>
        <v>Equipe Mínima TA</v>
      </c>
      <c r="D167" s="302" t="str">
        <f t="shared" si="240"/>
        <v>Total Horas</v>
      </c>
      <c r="E167" s="516" t="str">
        <f t="shared" si="240"/>
        <v>MAR</v>
      </c>
      <c r="F167" s="344" t="str">
        <f t="shared" si="240"/>
        <v>Saldo Mar</v>
      </c>
      <c r="G167" s="516" t="str">
        <f t="shared" si="240"/>
        <v>ABR</v>
      </c>
      <c r="H167" s="344" t="str">
        <f t="shared" si="240"/>
        <v>Saldo Abr</v>
      </c>
      <c r="I167" s="516" t="str">
        <f t="shared" si="240"/>
        <v>MAI</v>
      </c>
      <c r="J167" s="344" t="str">
        <f t="shared" si="240"/>
        <v>Saldo Mai</v>
      </c>
      <c r="K167" s="251" t="str">
        <f t="shared" ref="K167:L167" si="241">K5</f>
        <v>3º Trimestre</v>
      </c>
      <c r="L167" s="342" t="str">
        <f t="shared" si="241"/>
        <v>Saldo Trim</v>
      </c>
      <c r="M167" s="516" t="str">
        <f t="shared" si="240"/>
        <v>JUN</v>
      </c>
      <c r="N167" s="344" t="str">
        <f t="shared" si="240"/>
        <v>Saldo Jun</v>
      </c>
      <c r="O167" s="496" t="str">
        <f t="shared" si="240"/>
        <v>JUL</v>
      </c>
      <c r="P167" s="344" t="str">
        <f t="shared" si="240"/>
        <v>Saldo Jul</v>
      </c>
      <c r="Q167" s="496" t="str">
        <f t="shared" si="240"/>
        <v>AGO</v>
      </c>
      <c r="R167" s="344" t="str">
        <f t="shared" si="240"/>
        <v>Saldo Ago</v>
      </c>
      <c r="S167" s="251" t="str">
        <f t="shared" si="240"/>
        <v>4º Trimestre</v>
      </c>
      <c r="T167" s="342" t="str">
        <f t="shared" si="240"/>
        <v>Saldo Trim</v>
      </c>
    </row>
    <row r="168" spans="1:20" ht="15.75" thickTop="1" x14ac:dyDescent="0.25">
      <c r="A168" s="88" t="s">
        <v>33</v>
      </c>
      <c r="B168" s="275">
        <v>20</v>
      </c>
      <c r="C168" s="10">
        <f>'UBS Vila Sabrina'!B19</f>
        <v>6</v>
      </c>
      <c r="D168" s="296">
        <f t="shared" ref="D168:D174" si="242">C168*B168</f>
        <v>120</v>
      </c>
      <c r="E168" s="497">
        <f>'UBS Vila Sabrina'!C19</f>
        <v>6</v>
      </c>
      <c r="F168" s="316">
        <f t="shared" ref="F168:F174" si="243">(E168*$B168)-$D168</f>
        <v>0</v>
      </c>
      <c r="G168" s="497">
        <f>'UBS Vila Sabrina'!D19</f>
        <v>0</v>
      </c>
      <c r="H168" s="316">
        <f t="shared" ref="H168:H174" si="244">(G168*$B168)-$D168</f>
        <v>-120</v>
      </c>
      <c r="I168" s="497">
        <f>'UBS Vila Sabrina'!E19</f>
        <v>0</v>
      </c>
      <c r="J168" s="316">
        <f t="shared" ref="J168:J174" si="245">(I168*$B168)-$D168</f>
        <v>-120</v>
      </c>
      <c r="K168" s="241">
        <f t="shared" ref="K168:K174" si="246">SUM(E168,G168,I168)</f>
        <v>6</v>
      </c>
      <c r="L168" s="329">
        <f t="shared" ref="L168:L174" si="247">(K168*$B168)-$D168*3</f>
        <v>-240</v>
      </c>
      <c r="M168" s="497">
        <f>'UBS Vila Sabrina'!F19</f>
        <v>0</v>
      </c>
      <c r="N168" s="316">
        <f t="shared" ref="N168:N174" si="248">(M168*$B168)-$D168</f>
        <v>-120</v>
      </c>
      <c r="O168" s="497">
        <f>'UBS Vila Sabrina'!G19</f>
        <v>0</v>
      </c>
      <c r="P168" s="316">
        <f t="shared" ref="P168:P174" si="249">(O168*$B168)-$D168</f>
        <v>-120</v>
      </c>
      <c r="Q168" s="497">
        <f>'UBS Vila Sabrina'!H19</f>
        <v>0</v>
      </c>
      <c r="R168" s="316">
        <f t="shared" ref="R168:R174" si="250">(Q168*$B168)-$D168</f>
        <v>-120</v>
      </c>
      <c r="S168" s="241">
        <f t="shared" ref="S168:S174" si="251">SUM(M168,O168,Q168)</f>
        <v>0</v>
      </c>
      <c r="T168" s="329">
        <f t="shared" ref="T168:T174" si="252">(S168*$B168)-$D168*3</f>
        <v>-360</v>
      </c>
    </row>
    <row r="169" spans="1:20" x14ac:dyDescent="0.25">
      <c r="A169" s="88" t="s">
        <v>20</v>
      </c>
      <c r="B169" s="276">
        <v>20</v>
      </c>
      <c r="C169" s="83">
        <f>'UBS Vila Sabrina'!B20</f>
        <v>3</v>
      </c>
      <c r="D169" s="297">
        <f t="shared" si="242"/>
        <v>60</v>
      </c>
      <c r="E169" s="109">
        <f>'UBS Vila Sabrina'!C20</f>
        <v>2</v>
      </c>
      <c r="F169" s="317">
        <f t="shared" si="243"/>
        <v>-20</v>
      </c>
      <c r="G169" s="109">
        <f>'UBS Vila Sabrina'!D20</f>
        <v>0</v>
      </c>
      <c r="H169" s="317">
        <f t="shared" si="244"/>
        <v>-60</v>
      </c>
      <c r="I169" s="109">
        <f>'UBS Vila Sabrina'!E20</f>
        <v>0</v>
      </c>
      <c r="J169" s="317">
        <f t="shared" si="245"/>
        <v>-60</v>
      </c>
      <c r="K169" s="253">
        <f t="shared" si="246"/>
        <v>2</v>
      </c>
      <c r="L169" s="330">
        <f t="shared" si="247"/>
        <v>-140</v>
      </c>
      <c r="M169" s="109">
        <f>'UBS Vila Sabrina'!F20</f>
        <v>0</v>
      </c>
      <c r="N169" s="317">
        <f t="shared" si="248"/>
        <v>-60</v>
      </c>
      <c r="O169" s="109">
        <f>'UBS Vila Sabrina'!G20</f>
        <v>0</v>
      </c>
      <c r="P169" s="317">
        <f t="shared" si="249"/>
        <v>-60</v>
      </c>
      <c r="Q169" s="109">
        <f>'UBS Vila Sabrina'!H20</f>
        <v>0</v>
      </c>
      <c r="R169" s="317">
        <f t="shared" si="250"/>
        <v>-60</v>
      </c>
      <c r="S169" s="253">
        <f t="shared" si="251"/>
        <v>0</v>
      </c>
      <c r="T169" s="330">
        <f t="shared" si="252"/>
        <v>-180</v>
      </c>
    </row>
    <row r="170" spans="1:20" x14ac:dyDescent="0.25">
      <c r="A170" s="88" t="s">
        <v>43</v>
      </c>
      <c r="B170" s="276">
        <v>20</v>
      </c>
      <c r="C170" s="83">
        <f>'UBS Vila Sabrina'!B21</f>
        <v>2</v>
      </c>
      <c r="D170" s="297">
        <f t="shared" si="242"/>
        <v>40</v>
      </c>
      <c r="E170" s="109">
        <f>'UBS Vila Sabrina'!C21</f>
        <v>2</v>
      </c>
      <c r="F170" s="317">
        <f t="shared" si="243"/>
        <v>0</v>
      </c>
      <c r="G170" s="109">
        <f>'UBS Vila Sabrina'!D21</f>
        <v>0</v>
      </c>
      <c r="H170" s="317">
        <f t="shared" si="244"/>
        <v>-40</v>
      </c>
      <c r="I170" s="109">
        <f>'UBS Vila Sabrina'!E21</f>
        <v>0</v>
      </c>
      <c r="J170" s="317">
        <f t="shared" si="245"/>
        <v>-40</v>
      </c>
      <c r="K170" s="253">
        <f t="shared" si="246"/>
        <v>2</v>
      </c>
      <c r="L170" s="330">
        <f t="shared" si="247"/>
        <v>-80</v>
      </c>
      <c r="M170" s="109">
        <f>'UBS Vila Sabrina'!F21</f>
        <v>0</v>
      </c>
      <c r="N170" s="317">
        <f t="shared" si="248"/>
        <v>-40</v>
      </c>
      <c r="O170" s="109">
        <f>'UBS Vila Sabrina'!G21</f>
        <v>0</v>
      </c>
      <c r="P170" s="317">
        <f t="shared" si="249"/>
        <v>-40</v>
      </c>
      <c r="Q170" s="109">
        <f>'UBS Vila Sabrina'!H21</f>
        <v>0</v>
      </c>
      <c r="R170" s="317">
        <f t="shared" si="250"/>
        <v>-40</v>
      </c>
      <c r="S170" s="253">
        <f t="shared" si="251"/>
        <v>0</v>
      </c>
      <c r="T170" s="330">
        <f t="shared" si="252"/>
        <v>-120</v>
      </c>
    </row>
    <row r="171" spans="1:20" x14ac:dyDescent="0.25">
      <c r="A171" s="88" t="s">
        <v>23</v>
      </c>
      <c r="B171" s="276">
        <v>20</v>
      </c>
      <c r="C171" s="83">
        <f>'UBS Vila Sabrina'!B22</f>
        <v>2</v>
      </c>
      <c r="D171" s="297">
        <f t="shared" si="242"/>
        <v>40</v>
      </c>
      <c r="E171" s="109">
        <f>'UBS Vila Sabrina'!C22</f>
        <v>2</v>
      </c>
      <c r="F171" s="317">
        <f t="shared" si="243"/>
        <v>0</v>
      </c>
      <c r="G171" s="109">
        <f>'UBS Vila Sabrina'!D22</f>
        <v>0</v>
      </c>
      <c r="H171" s="317">
        <f t="shared" si="244"/>
        <v>-40</v>
      </c>
      <c r="I171" s="109">
        <f>'UBS Vila Sabrina'!E22</f>
        <v>0</v>
      </c>
      <c r="J171" s="317">
        <f t="shared" si="245"/>
        <v>-40</v>
      </c>
      <c r="K171" s="253">
        <f t="shared" si="246"/>
        <v>2</v>
      </c>
      <c r="L171" s="330">
        <f t="shared" si="247"/>
        <v>-80</v>
      </c>
      <c r="M171" s="109">
        <f>'UBS Vila Sabrina'!F22</f>
        <v>0</v>
      </c>
      <c r="N171" s="317">
        <f t="shared" si="248"/>
        <v>-40</v>
      </c>
      <c r="O171" s="109">
        <f>'UBS Vila Sabrina'!G22</f>
        <v>0</v>
      </c>
      <c r="P171" s="317">
        <f t="shared" si="249"/>
        <v>-40</v>
      </c>
      <c r="Q171" s="109">
        <f>'UBS Vila Sabrina'!H22</f>
        <v>0</v>
      </c>
      <c r="R171" s="317">
        <f t="shared" si="250"/>
        <v>-40</v>
      </c>
      <c r="S171" s="253">
        <f t="shared" si="251"/>
        <v>0</v>
      </c>
      <c r="T171" s="330">
        <f t="shared" si="252"/>
        <v>-120</v>
      </c>
    </row>
    <row r="172" spans="1:20" x14ac:dyDescent="0.25">
      <c r="A172" s="88" t="s">
        <v>24</v>
      </c>
      <c r="B172" s="276">
        <v>30</v>
      </c>
      <c r="C172" s="83">
        <f>'UBS Vila Sabrina'!B23</f>
        <v>1</v>
      </c>
      <c r="D172" s="297">
        <f t="shared" si="242"/>
        <v>30</v>
      </c>
      <c r="E172" s="109">
        <f>'UBS Vila Sabrina'!C23</f>
        <v>1</v>
      </c>
      <c r="F172" s="317">
        <f t="shared" si="243"/>
        <v>0</v>
      </c>
      <c r="G172" s="109">
        <f>'UBS Vila Sabrina'!D23</f>
        <v>0</v>
      </c>
      <c r="H172" s="317">
        <f t="shared" si="244"/>
        <v>-30</v>
      </c>
      <c r="I172" s="109">
        <f>'UBS Vila Sabrina'!E23</f>
        <v>0</v>
      </c>
      <c r="J172" s="317">
        <f t="shared" si="245"/>
        <v>-30</v>
      </c>
      <c r="K172" s="253">
        <f t="shared" si="246"/>
        <v>1</v>
      </c>
      <c r="L172" s="330">
        <f t="shared" si="247"/>
        <v>-60</v>
      </c>
      <c r="M172" s="109">
        <f>'UBS Vila Sabrina'!F23</f>
        <v>0</v>
      </c>
      <c r="N172" s="317">
        <f t="shared" si="248"/>
        <v>-30</v>
      </c>
      <c r="O172" s="109">
        <f>'UBS Vila Sabrina'!G23</f>
        <v>0</v>
      </c>
      <c r="P172" s="317">
        <f t="shared" si="249"/>
        <v>-30</v>
      </c>
      <c r="Q172" s="109">
        <f>'UBS Vila Sabrina'!H23</f>
        <v>0</v>
      </c>
      <c r="R172" s="317">
        <f t="shared" si="250"/>
        <v>-30</v>
      </c>
      <c r="S172" s="253">
        <f t="shared" si="251"/>
        <v>0</v>
      </c>
      <c r="T172" s="330">
        <f t="shared" si="252"/>
        <v>-90</v>
      </c>
    </row>
    <row r="173" spans="1:20" x14ac:dyDescent="0.25">
      <c r="A173" s="88" t="s">
        <v>25</v>
      </c>
      <c r="B173" s="276">
        <v>30</v>
      </c>
      <c r="C173" s="83">
        <f>'UBS Vila Sabrina'!B24</f>
        <v>4</v>
      </c>
      <c r="D173" s="297">
        <f t="shared" si="242"/>
        <v>120</v>
      </c>
      <c r="E173" s="109">
        <f>'UBS Vila Sabrina'!C24</f>
        <v>5</v>
      </c>
      <c r="F173" s="317">
        <f t="shared" si="243"/>
        <v>30</v>
      </c>
      <c r="G173" s="109">
        <f>'UBS Vila Sabrina'!D24</f>
        <v>0</v>
      </c>
      <c r="H173" s="317">
        <f t="shared" si="244"/>
        <v>-120</v>
      </c>
      <c r="I173" s="109">
        <f>'UBS Vila Sabrina'!E24</f>
        <v>0</v>
      </c>
      <c r="J173" s="317">
        <f t="shared" si="245"/>
        <v>-120</v>
      </c>
      <c r="K173" s="253">
        <f t="shared" si="246"/>
        <v>5</v>
      </c>
      <c r="L173" s="330">
        <f t="shared" si="247"/>
        <v>-210</v>
      </c>
      <c r="M173" s="109">
        <f>'UBS Vila Sabrina'!F24</f>
        <v>0</v>
      </c>
      <c r="N173" s="317">
        <f t="shared" si="248"/>
        <v>-120</v>
      </c>
      <c r="O173" s="109">
        <f>'UBS Vila Sabrina'!G24</f>
        <v>0</v>
      </c>
      <c r="P173" s="317">
        <f t="shared" si="249"/>
        <v>-120</v>
      </c>
      <c r="Q173" s="109">
        <f>'UBS Vila Sabrina'!H24</f>
        <v>0</v>
      </c>
      <c r="R173" s="317">
        <f t="shared" si="250"/>
        <v>-120</v>
      </c>
      <c r="S173" s="253">
        <f t="shared" si="251"/>
        <v>0</v>
      </c>
      <c r="T173" s="330">
        <f t="shared" si="252"/>
        <v>-360</v>
      </c>
    </row>
    <row r="174" spans="1:20" ht="15.75" thickBot="1" x14ac:dyDescent="0.3">
      <c r="A174" s="63" t="s">
        <v>26</v>
      </c>
      <c r="B174" s="284">
        <v>40</v>
      </c>
      <c r="C174" s="64">
        <f>'UBS Vila Sabrina'!B25</f>
        <v>1</v>
      </c>
      <c r="D174" s="310">
        <f t="shared" si="242"/>
        <v>40</v>
      </c>
      <c r="E174" s="501">
        <f>'UBS Vila Sabrina'!C25</f>
        <v>1</v>
      </c>
      <c r="F174" s="325">
        <f t="shared" si="243"/>
        <v>0</v>
      </c>
      <c r="G174" s="501">
        <f>'UBS Vila Sabrina'!D25</f>
        <v>0</v>
      </c>
      <c r="H174" s="325">
        <f t="shared" si="244"/>
        <v>-40</v>
      </c>
      <c r="I174" s="501">
        <f>'UBS Vila Sabrina'!E25</f>
        <v>0</v>
      </c>
      <c r="J174" s="325">
        <f t="shared" si="245"/>
        <v>-40</v>
      </c>
      <c r="K174" s="261">
        <f t="shared" si="246"/>
        <v>1</v>
      </c>
      <c r="L174" s="338">
        <f t="shared" si="247"/>
        <v>-80</v>
      </c>
      <c r="M174" s="501">
        <f>'UBS Vila Sabrina'!F25</f>
        <v>0</v>
      </c>
      <c r="N174" s="325">
        <f t="shared" si="248"/>
        <v>-40</v>
      </c>
      <c r="O174" s="501">
        <f>'UBS Vila Sabrina'!G25</f>
        <v>0</v>
      </c>
      <c r="P174" s="325">
        <f t="shared" si="249"/>
        <v>-40</v>
      </c>
      <c r="Q174" s="501">
        <f>'UBS Vila Sabrina'!H25</f>
        <v>0</v>
      </c>
      <c r="R174" s="325">
        <f t="shared" si="250"/>
        <v>-40</v>
      </c>
      <c r="S174" s="261">
        <f t="shared" si="251"/>
        <v>0</v>
      </c>
      <c r="T174" s="338">
        <f t="shared" si="252"/>
        <v>-120</v>
      </c>
    </row>
    <row r="175" spans="1:20" ht="15.75" thickBot="1" x14ac:dyDescent="0.3">
      <c r="A175" s="369" t="s">
        <v>7</v>
      </c>
      <c r="B175" s="362">
        <f>SUM(B168:B174)</f>
        <v>180</v>
      </c>
      <c r="C175" s="363">
        <f>SUM(C168:C174)</f>
        <v>19</v>
      </c>
      <c r="D175" s="364">
        <f t="shared" ref="D175:T175" si="253">SUM(D168:D174)</f>
        <v>450</v>
      </c>
      <c r="E175" s="506">
        <f t="shared" si="253"/>
        <v>19</v>
      </c>
      <c r="F175" s="366">
        <f t="shared" si="253"/>
        <v>10</v>
      </c>
      <c r="G175" s="506">
        <f t="shared" si="253"/>
        <v>0</v>
      </c>
      <c r="H175" s="366">
        <f t="shared" si="253"/>
        <v>-450</v>
      </c>
      <c r="I175" s="506">
        <f t="shared" si="253"/>
        <v>0</v>
      </c>
      <c r="J175" s="366">
        <f t="shared" si="253"/>
        <v>-450</v>
      </c>
      <c r="K175" s="367">
        <f t="shared" ref="K175:L175" si="254">SUM(K168:K174)</f>
        <v>19</v>
      </c>
      <c r="L175" s="368">
        <f t="shared" si="254"/>
        <v>-890</v>
      </c>
      <c r="M175" s="506">
        <f t="shared" si="253"/>
        <v>0</v>
      </c>
      <c r="N175" s="366">
        <f t="shared" si="253"/>
        <v>-450</v>
      </c>
      <c r="O175" s="506">
        <f t="shared" si="253"/>
        <v>0</v>
      </c>
      <c r="P175" s="366">
        <f t="shared" si="253"/>
        <v>-450</v>
      </c>
      <c r="Q175" s="506">
        <f t="shared" si="253"/>
        <v>0</v>
      </c>
      <c r="R175" s="366">
        <f t="shared" si="253"/>
        <v>-450</v>
      </c>
      <c r="S175" s="367">
        <f t="shared" si="253"/>
        <v>0</v>
      </c>
      <c r="T175" s="368">
        <f t="shared" si="253"/>
        <v>-1350</v>
      </c>
    </row>
    <row r="177" spans="1:20" ht="15.75" x14ac:dyDescent="0.25">
      <c r="A177" s="1240" t="s">
        <v>289</v>
      </c>
      <c r="B177" s="1241"/>
      <c r="C177" s="1241"/>
      <c r="D177" s="1241"/>
      <c r="E177" s="1241"/>
      <c r="F177" s="1241"/>
      <c r="G177" s="1241"/>
      <c r="H177" s="1241"/>
      <c r="I177" s="1241"/>
      <c r="J177" s="1241"/>
      <c r="K177" s="1241"/>
      <c r="L177" s="1241"/>
      <c r="M177" s="1241"/>
      <c r="N177" s="1241"/>
      <c r="O177" s="1241"/>
      <c r="P177" s="1241"/>
      <c r="Q177" s="1241"/>
      <c r="R177" s="1241"/>
      <c r="S177" s="1241"/>
      <c r="T177" s="1241"/>
    </row>
    <row r="178" spans="1:20" ht="36.75" thickBot="1" x14ac:dyDescent="0.3">
      <c r="A178" s="85" t="s">
        <v>14</v>
      </c>
      <c r="B178" s="274" t="str">
        <f t="shared" ref="B178:T178" si="255">B5</f>
        <v>Carga Horária</v>
      </c>
      <c r="C178" s="104" t="str">
        <f t="shared" si="255"/>
        <v>Equipe Mínima TA</v>
      </c>
      <c r="D178" s="302" t="str">
        <f t="shared" si="255"/>
        <v>Total Horas</v>
      </c>
      <c r="E178" s="516" t="str">
        <f t="shared" si="255"/>
        <v>MAR</v>
      </c>
      <c r="F178" s="344" t="str">
        <f t="shared" si="255"/>
        <v>Saldo Mar</v>
      </c>
      <c r="G178" s="516" t="str">
        <f t="shared" si="255"/>
        <v>ABR</v>
      </c>
      <c r="H178" s="344" t="str">
        <f t="shared" si="255"/>
        <v>Saldo Abr</v>
      </c>
      <c r="I178" s="516" t="str">
        <f t="shared" si="255"/>
        <v>MAI</v>
      </c>
      <c r="J178" s="344" t="str">
        <f t="shared" si="255"/>
        <v>Saldo Mai</v>
      </c>
      <c r="K178" s="251" t="str">
        <f t="shared" ref="K178:L178" si="256">K5</f>
        <v>3º Trimestre</v>
      </c>
      <c r="L178" s="342" t="str">
        <f t="shared" si="256"/>
        <v>Saldo Trim</v>
      </c>
      <c r="M178" s="516" t="str">
        <f t="shared" si="255"/>
        <v>JUN</v>
      </c>
      <c r="N178" s="344" t="str">
        <f t="shared" si="255"/>
        <v>Saldo Jun</v>
      </c>
      <c r="O178" s="496" t="str">
        <f t="shared" si="255"/>
        <v>JUL</v>
      </c>
      <c r="P178" s="344" t="str">
        <f t="shared" si="255"/>
        <v>Saldo Jul</v>
      </c>
      <c r="Q178" s="496" t="str">
        <f t="shared" si="255"/>
        <v>AGO</v>
      </c>
      <c r="R178" s="344" t="str">
        <f t="shared" si="255"/>
        <v>Saldo Ago</v>
      </c>
      <c r="S178" s="251" t="str">
        <f t="shared" si="255"/>
        <v>4º Trimestre</v>
      </c>
      <c r="T178" s="342" t="str">
        <f t="shared" si="255"/>
        <v>Saldo Trim</v>
      </c>
    </row>
    <row r="179" spans="1:20" ht="15.75" thickTop="1" x14ac:dyDescent="0.25">
      <c r="A179" s="88" t="s">
        <v>33</v>
      </c>
      <c r="B179" s="275">
        <v>20</v>
      </c>
      <c r="C179" s="10">
        <f>'UBS Carandiru'!B21</f>
        <v>9</v>
      </c>
      <c r="D179" s="296">
        <f t="shared" ref="D179:D191" si="257">C179*B179</f>
        <v>180</v>
      </c>
      <c r="E179" s="497">
        <f>'UBS Carandiru'!C21</f>
        <v>7</v>
      </c>
      <c r="F179" s="316">
        <f t="shared" ref="F179:F191" si="258">(E179*$B179)-$D179</f>
        <v>-40</v>
      </c>
      <c r="G179" s="497">
        <f>'UBS Carandiru'!D21</f>
        <v>0</v>
      </c>
      <c r="H179" s="316">
        <f t="shared" ref="H179:H191" si="259">(G179*$B179)-$D179</f>
        <v>-180</v>
      </c>
      <c r="I179" s="497">
        <f>'UBS Carandiru'!E21</f>
        <v>0</v>
      </c>
      <c r="J179" s="316">
        <f t="shared" ref="J179:J191" si="260">(I179*$B179)-$D179</f>
        <v>-180</v>
      </c>
      <c r="K179" s="241">
        <f t="shared" ref="K179:K191" si="261">SUM(E179,G179,I179)</f>
        <v>7</v>
      </c>
      <c r="L179" s="329">
        <f t="shared" ref="L179:L191" si="262">(K179*$B179)-$D179*3</f>
        <v>-400</v>
      </c>
      <c r="M179" s="497">
        <f>'UBS Carandiru'!F21</f>
        <v>0</v>
      </c>
      <c r="N179" s="316">
        <f t="shared" ref="N179:N191" si="263">(M179*$B179)-$D179</f>
        <v>-180</v>
      </c>
      <c r="O179" s="497">
        <f>'UBS Carandiru'!G21</f>
        <v>0</v>
      </c>
      <c r="P179" s="316">
        <f t="shared" ref="P179:P191" si="264">(O179*$B179)-$D179</f>
        <v>-180</v>
      </c>
      <c r="Q179" s="497">
        <f>'UBS Carandiru'!H21</f>
        <v>0</v>
      </c>
      <c r="R179" s="316">
        <f t="shared" ref="R179:R191" si="265">(Q179*$B179)-$D179</f>
        <v>-180</v>
      </c>
      <c r="S179" s="241">
        <f t="shared" ref="S179:S191" si="266">SUM(M179,O179,Q179)</f>
        <v>0</v>
      </c>
      <c r="T179" s="329">
        <f t="shared" ref="T179:T191" si="267">(S179*$B179)-$D179*3</f>
        <v>-540</v>
      </c>
    </row>
    <row r="180" spans="1:20" x14ac:dyDescent="0.25">
      <c r="A180" s="88" t="s">
        <v>20</v>
      </c>
      <c r="B180" s="276">
        <v>20</v>
      </c>
      <c r="C180" s="83">
        <f>'UBS Carandiru'!B22</f>
        <v>4</v>
      </c>
      <c r="D180" s="297">
        <f t="shared" si="257"/>
        <v>80</v>
      </c>
      <c r="E180" s="109">
        <f>'UBS Carandiru'!C22</f>
        <v>3</v>
      </c>
      <c r="F180" s="317">
        <f t="shared" si="258"/>
        <v>-20</v>
      </c>
      <c r="G180" s="109">
        <f>'UBS Carandiru'!D22</f>
        <v>0</v>
      </c>
      <c r="H180" s="317">
        <f t="shared" si="259"/>
        <v>-80</v>
      </c>
      <c r="I180" s="109">
        <f>'UBS Carandiru'!E22</f>
        <v>0</v>
      </c>
      <c r="J180" s="317">
        <f t="shared" si="260"/>
        <v>-80</v>
      </c>
      <c r="K180" s="253">
        <f t="shared" si="261"/>
        <v>3</v>
      </c>
      <c r="L180" s="330">
        <f t="shared" si="262"/>
        <v>-180</v>
      </c>
      <c r="M180" s="109">
        <f>'UBS Carandiru'!F22</f>
        <v>0</v>
      </c>
      <c r="N180" s="317">
        <f t="shared" si="263"/>
        <v>-80</v>
      </c>
      <c r="O180" s="109">
        <f>'UBS Carandiru'!G22</f>
        <v>0</v>
      </c>
      <c r="P180" s="317">
        <f t="shared" si="264"/>
        <v>-80</v>
      </c>
      <c r="Q180" s="109">
        <f>'UBS Carandiru'!H22</f>
        <v>0</v>
      </c>
      <c r="R180" s="317">
        <f t="shared" si="265"/>
        <v>-80</v>
      </c>
      <c r="S180" s="253">
        <f t="shared" si="266"/>
        <v>0</v>
      </c>
      <c r="T180" s="330">
        <f t="shared" si="267"/>
        <v>-240</v>
      </c>
    </row>
    <row r="181" spans="1:20" x14ac:dyDescent="0.25">
      <c r="A181" s="88" t="s">
        <v>43</v>
      </c>
      <c r="B181" s="276">
        <v>20</v>
      </c>
      <c r="C181" s="83">
        <f>'UBS Carandiru'!B23</f>
        <v>3</v>
      </c>
      <c r="D181" s="297">
        <f t="shared" si="257"/>
        <v>60</v>
      </c>
      <c r="E181" s="109">
        <f>'UBS Carandiru'!C23</f>
        <v>2.5</v>
      </c>
      <c r="F181" s="317">
        <f t="shared" si="258"/>
        <v>-10</v>
      </c>
      <c r="G181" s="109">
        <f>'UBS Carandiru'!D23</f>
        <v>0</v>
      </c>
      <c r="H181" s="317">
        <f t="shared" si="259"/>
        <v>-60</v>
      </c>
      <c r="I181" s="109">
        <f>'UBS Carandiru'!E23</f>
        <v>0</v>
      </c>
      <c r="J181" s="317">
        <f t="shared" si="260"/>
        <v>-60</v>
      </c>
      <c r="K181" s="253">
        <f t="shared" si="261"/>
        <v>2.5</v>
      </c>
      <c r="L181" s="330">
        <f t="shared" si="262"/>
        <v>-130</v>
      </c>
      <c r="M181" s="109">
        <f>'UBS Carandiru'!F23</f>
        <v>0</v>
      </c>
      <c r="N181" s="317">
        <f t="shared" si="263"/>
        <v>-60</v>
      </c>
      <c r="O181" s="109">
        <f>'UBS Carandiru'!G23</f>
        <v>0</v>
      </c>
      <c r="P181" s="317">
        <f t="shared" si="264"/>
        <v>-60</v>
      </c>
      <c r="Q181" s="109">
        <f>'UBS Carandiru'!H23</f>
        <v>0</v>
      </c>
      <c r="R181" s="317">
        <f t="shared" si="265"/>
        <v>-60</v>
      </c>
      <c r="S181" s="253">
        <f t="shared" si="266"/>
        <v>0</v>
      </c>
      <c r="T181" s="330">
        <f t="shared" si="267"/>
        <v>-180</v>
      </c>
    </row>
    <row r="182" spans="1:20" x14ac:dyDescent="0.25">
      <c r="A182" s="88" t="s">
        <v>22</v>
      </c>
      <c r="B182" s="276">
        <v>20</v>
      </c>
      <c r="C182" s="83">
        <f>'UBS Carandiru'!B24</f>
        <v>1</v>
      </c>
      <c r="D182" s="297">
        <f t="shared" si="257"/>
        <v>20</v>
      </c>
      <c r="E182" s="109">
        <f>'UBS Carandiru'!C24</f>
        <v>0.5</v>
      </c>
      <c r="F182" s="317">
        <f t="shared" si="258"/>
        <v>-10</v>
      </c>
      <c r="G182" s="109">
        <f>'UBS Carandiru'!D24</f>
        <v>0</v>
      </c>
      <c r="H182" s="317">
        <f t="shared" si="259"/>
        <v>-20</v>
      </c>
      <c r="I182" s="109">
        <f>'UBS Carandiru'!E24</f>
        <v>0</v>
      </c>
      <c r="J182" s="317">
        <f t="shared" si="260"/>
        <v>-20</v>
      </c>
      <c r="K182" s="253">
        <f t="shared" si="261"/>
        <v>0.5</v>
      </c>
      <c r="L182" s="330">
        <f t="shared" si="262"/>
        <v>-50</v>
      </c>
      <c r="M182" s="109">
        <f>'UBS Carandiru'!F24</f>
        <v>0</v>
      </c>
      <c r="N182" s="317">
        <f t="shared" si="263"/>
        <v>-20</v>
      </c>
      <c r="O182" s="109">
        <f>'UBS Carandiru'!G24</f>
        <v>0</v>
      </c>
      <c r="P182" s="317">
        <f t="shared" si="264"/>
        <v>-20</v>
      </c>
      <c r="Q182" s="109">
        <f>'UBS Carandiru'!H24</f>
        <v>0</v>
      </c>
      <c r="R182" s="317">
        <f t="shared" si="265"/>
        <v>-20</v>
      </c>
      <c r="S182" s="253">
        <f t="shared" si="266"/>
        <v>0</v>
      </c>
      <c r="T182" s="330">
        <f t="shared" si="267"/>
        <v>-60</v>
      </c>
    </row>
    <row r="183" spans="1:20" x14ac:dyDescent="0.25">
      <c r="A183" s="88" t="s">
        <v>50</v>
      </c>
      <c r="B183" s="276">
        <v>20</v>
      </c>
      <c r="C183" s="83">
        <f>'UBS Carandiru'!B25</f>
        <v>1</v>
      </c>
      <c r="D183" s="297">
        <f t="shared" si="257"/>
        <v>20</v>
      </c>
      <c r="E183" s="109">
        <f>'UBS Carandiru'!C25</f>
        <v>0</v>
      </c>
      <c r="F183" s="317">
        <f t="shared" si="258"/>
        <v>-20</v>
      </c>
      <c r="G183" s="109">
        <f>'UBS Carandiru'!D25</f>
        <v>0</v>
      </c>
      <c r="H183" s="317">
        <f t="shared" si="259"/>
        <v>-20</v>
      </c>
      <c r="I183" s="109">
        <f>'UBS Carandiru'!E25</f>
        <v>0</v>
      </c>
      <c r="J183" s="317">
        <f t="shared" si="260"/>
        <v>-20</v>
      </c>
      <c r="K183" s="253">
        <f t="shared" si="261"/>
        <v>0</v>
      </c>
      <c r="L183" s="330">
        <f t="shared" si="262"/>
        <v>-60</v>
      </c>
      <c r="M183" s="109">
        <f>'UBS Carandiru'!F25</f>
        <v>0</v>
      </c>
      <c r="N183" s="317">
        <f t="shared" si="263"/>
        <v>-20</v>
      </c>
      <c r="O183" s="109">
        <f>'UBS Carandiru'!G25</f>
        <v>0</v>
      </c>
      <c r="P183" s="317">
        <f t="shared" si="264"/>
        <v>-20</v>
      </c>
      <c r="Q183" s="109">
        <f>'UBS Carandiru'!H25</f>
        <v>0</v>
      </c>
      <c r="R183" s="317">
        <f t="shared" si="265"/>
        <v>-20</v>
      </c>
      <c r="S183" s="253">
        <f t="shared" si="266"/>
        <v>0</v>
      </c>
      <c r="T183" s="330">
        <f t="shared" si="267"/>
        <v>-60</v>
      </c>
    </row>
    <row r="184" spans="1:20" x14ac:dyDescent="0.25">
      <c r="A184" s="88" t="s">
        <v>23</v>
      </c>
      <c r="B184" s="276">
        <v>20</v>
      </c>
      <c r="C184" s="83">
        <f>'UBS Carandiru'!B26</f>
        <v>2</v>
      </c>
      <c r="D184" s="297">
        <f t="shared" si="257"/>
        <v>40</v>
      </c>
      <c r="E184" s="109">
        <f>'UBS Carandiru'!C26</f>
        <v>1</v>
      </c>
      <c r="F184" s="317">
        <f t="shared" si="258"/>
        <v>-20</v>
      </c>
      <c r="G184" s="109">
        <f>'UBS Carandiru'!D26</f>
        <v>0</v>
      </c>
      <c r="H184" s="317">
        <f t="shared" si="259"/>
        <v>-40</v>
      </c>
      <c r="I184" s="109">
        <f>'UBS Carandiru'!E26</f>
        <v>0</v>
      </c>
      <c r="J184" s="317">
        <f t="shared" si="260"/>
        <v>-40</v>
      </c>
      <c r="K184" s="253">
        <f t="shared" si="261"/>
        <v>1</v>
      </c>
      <c r="L184" s="330">
        <f t="shared" si="262"/>
        <v>-100</v>
      </c>
      <c r="M184" s="109">
        <f>'UBS Carandiru'!F26</f>
        <v>0</v>
      </c>
      <c r="N184" s="317">
        <f t="shared" si="263"/>
        <v>-40</v>
      </c>
      <c r="O184" s="109">
        <f>'UBS Carandiru'!G26</f>
        <v>0</v>
      </c>
      <c r="P184" s="317">
        <f t="shared" si="264"/>
        <v>-40</v>
      </c>
      <c r="Q184" s="109">
        <f>'UBS Carandiru'!H26</f>
        <v>0</v>
      </c>
      <c r="R184" s="317">
        <f t="shared" si="265"/>
        <v>-40</v>
      </c>
      <c r="S184" s="253">
        <f t="shared" si="266"/>
        <v>0</v>
      </c>
      <c r="T184" s="330">
        <f t="shared" si="267"/>
        <v>-120</v>
      </c>
    </row>
    <row r="185" spans="1:20" x14ac:dyDescent="0.25">
      <c r="A185" s="88" t="s">
        <v>201</v>
      </c>
      <c r="B185" s="276">
        <v>10</v>
      </c>
      <c r="C185" s="83">
        <f>'UBS Carandiru'!B27</f>
        <v>1</v>
      </c>
      <c r="D185" s="297">
        <f t="shared" si="257"/>
        <v>10</v>
      </c>
      <c r="E185" s="109">
        <f>'UBS Carandiru'!C27</f>
        <v>1</v>
      </c>
      <c r="F185" s="317">
        <f t="shared" si="258"/>
        <v>0</v>
      </c>
      <c r="G185" s="109">
        <f>'UBS Carandiru'!D27</f>
        <v>0</v>
      </c>
      <c r="H185" s="317">
        <f t="shared" si="259"/>
        <v>-10</v>
      </c>
      <c r="I185" s="109">
        <f>'UBS Carandiru'!E27</f>
        <v>0</v>
      </c>
      <c r="J185" s="317">
        <f t="shared" si="260"/>
        <v>-10</v>
      </c>
      <c r="K185" s="253">
        <f t="shared" si="261"/>
        <v>1</v>
      </c>
      <c r="L185" s="330">
        <f t="shared" si="262"/>
        <v>-20</v>
      </c>
      <c r="M185" s="109">
        <f>'UBS Carandiru'!F27</f>
        <v>0</v>
      </c>
      <c r="N185" s="317">
        <f t="shared" si="263"/>
        <v>-10</v>
      </c>
      <c r="O185" s="109">
        <f>'UBS Carandiru'!G27</f>
        <v>0</v>
      </c>
      <c r="P185" s="317">
        <f t="shared" si="264"/>
        <v>-10</v>
      </c>
      <c r="Q185" s="109">
        <f>'UBS Carandiru'!H27</f>
        <v>0</v>
      </c>
      <c r="R185" s="317">
        <f t="shared" si="265"/>
        <v>-10</v>
      </c>
      <c r="S185" s="253">
        <f t="shared" si="266"/>
        <v>0</v>
      </c>
      <c r="T185" s="330">
        <f t="shared" si="267"/>
        <v>-30</v>
      </c>
    </row>
    <row r="186" spans="1:20" x14ac:dyDescent="0.25">
      <c r="A186" s="88" t="s">
        <v>24</v>
      </c>
      <c r="B186" s="276">
        <v>30</v>
      </c>
      <c r="C186" s="83">
        <f>'UBS Carandiru'!B28</f>
        <v>1</v>
      </c>
      <c r="D186" s="297">
        <f t="shared" si="257"/>
        <v>30</v>
      </c>
      <c r="E186" s="109">
        <f>'UBS Carandiru'!C28</f>
        <v>1</v>
      </c>
      <c r="F186" s="317">
        <f t="shared" si="258"/>
        <v>0</v>
      </c>
      <c r="G186" s="109">
        <f>'UBS Carandiru'!D28</f>
        <v>0</v>
      </c>
      <c r="H186" s="317">
        <f t="shared" si="259"/>
        <v>-30</v>
      </c>
      <c r="I186" s="109">
        <f>'UBS Carandiru'!E28</f>
        <v>0</v>
      </c>
      <c r="J186" s="317">
        <f t="shared" si="260"/>
        <v>-30</v>
      </c>
      <c r="K186" s="253">
        <f t="shared" si="261"/>
        <v>1</v>
      </c>
      <c r="L186" s="330">
        <f t="shared" si="262"/>
        <v>-60</v>
      </c>
      <c r="M186" s="109">
        <f>'UBS Carandiru'!F28</f>
        <v>0</v>
      </c>
      <c r="N186" s="317">
        <f t="shared" si="263"/>
        <v>-30</v>
      </c>
      <c r="O186" s="109">
        <f>'UBS Carandiru'!G28</f>
        <v>0</v>
      </c>
      <c r="P186" s="317">
        <f t="shared" si="264"/>
        <v>-30</v>
      </c>
      <c r="Q186" s="109">
        <f>'UBS Carandiru'!H28</f>
        <v>0</v>
      </c>
      <c r="R186" s="317">
        <f t="shared" si="265"/>
        <v>-30</v>
      </c>
      <c r="S186" s="253">
        <f t="shared" si="266"/>
        <v>0</v>
      </c>
      <c r="T186" s="330">
        <f t="shared" si="267"/>
        <v>-90</v>
      </c>
    </row>
    <row r="187" spans="1:20" x14ac:dyDescent="0.25">
      <c r="A187" s="88" t="s">
        <v>25</v>
      </c>
      <c r="B187" s="276">
        <v>30</v>
      </c>
      <c r="C187" s="83">
        <f>'UBS Carandiru'!B29</f>
        <v>5</v>
      </c>
      <c r="D187" s="297">
        <f t="shared" si="257"/>
        <v>150</v>
      </c>
      <c r="E187" s="109">
        <f>'UBS Carandiru'!C29</f>
        <v>5</v>
      </c>
      <c r="F187" s="317">
        <f t="shared" si="258"/>
        <v>0</v>
      </c>
      <c r="G187" s="109">
        <f>'UBS Carandiru'!D29</f>
        <v>0</v>
      </c>
      <c r="H187" s="317">
        <f t="shared" si="259"/>
        <v>-150</v>
      </c>
      <c r="I187" s="109">
        <f>'UBS Carandiru'!E29</f>
        <v>0</v>
      </c>
      <c r="J187" s="317">
        <f t="shared" si="260"/>
        <v>-150</v>
      </c>
      <c r="K187" s="253">
        <f t="shared" si="261"/>
        <v>5</v>
      </c>
      <c r="L187" s="330">
        <f t="shared" si="262"/>
        <v>-300</v>
      </c>
      <c r="M187" s="109">
        <f>'UBS Carandiru'!F29</f>
        <v>0</v>
      </c>
      <c r="N187" s="317">
        <f t="shared" si="263"/>
        <v>-150</v>
      </c>
      <c r="O187" s="109">
        <f>'UBS Carandiru'!G29</f>
        <v>0</v>
      </c>
      <c r="P187" s="317">
        <f t="shared" si="264"/>
        <v>-150</v>
      </c>
      <c r="Q187" s="109">
        <f>'UBS Carandiru'!H29</f>
        <v>0</v>
      </c>
      <c r="R187" s="317">
        <f t="shared" si="265"/>
        <v>-150</v>
      </c>
      <c r="S187" s="253">
        <f t="shared" si="266"/>
        <v>0</v>
      </c>
      <c r="T187" s="330">
        <f t="shared" si="267"/>
        <v>-450</v>
      </c>
    </row>
    <row r="188" spans="1:20" x14ac:dyDescent="0.25">
      <c r="A188" s="88" t="s">
        <v>46</v>
      </c>
      <c r="B188" s="276">
        <v>30</v>
      </c>
      <c r="C188" s="89">
        <f>'UBS Carandiru'!B30</f>
        <v>1</v>
      </c>
      <c r="D188" s="304">
        <f t="shared" si="257"/>
        <v>30</v>
      </c>
      <c r="E188" s="109">
        <f>'UBS Carandiru'!C30</f>
        <v>0</v>
      </c>
      <c r="F188" s="317">
        <f t="shared" si="258"/>
        <v>-30</v>
      </c>
      <c r="G188" s="109">
        <f>'UBS Carandiru'!D30</f>
        <v>0</v>
      </c>
      <c r="H188" s="317">
        <f t="shared" si="259"/>
        <v>-30</v>
      </c>
      <c r="I188" s="109">
        <f>'UBS Carandiru'!E30</f>
        <v>0</v>
      </c>
      <c r="J188" s="317">
        <f t="shared" si="260"/>
        <v>-30</v>
      </c>
      <c r="K188" s="253">
        <f t="shared" si="261"/>
        <v>0</v>
      </c>
      <c r="L188" s="330">
        <f t="shared" si="262"/>
        <v>-90</v>
      </c>
      <c r="M188" s="109">
        <f>'UBS Carandiru'!F30</f>
        <v>0</v>
      </c>
      <c r="N188" s="317">
        <f t="shared" si="263"/>
        <v>-30</v>
      </c>
      <c r="O188" s="109">
        <f>'UBS Carandiru'!G30</f>
        <v>0</v>
      </c>
      <c r="P188" s="317">
        <f t="shared" si="264"/>
        <v>-30</v>
      </c>
      <c r="Q188" s="109">
        <f>'UBS Carandiru'!H30</f>
        <v>0</v>
      </c>
      <c r="R188" s="317">
        <f t="shared" si="265"/>
        <v>-30</v>
      </c>
      <c r="S188" s="253">
        <f t="shared" si="266"/>
        <v>0</v>
      </c>
      <c r="T188" s="330">
        <f t="shared" si="267"/>
        <v>-90</v>
      </c>
    </row>
    <row r="189" spans="1:20" x14ac:dyDescent="0.25">
      <c r="A189" s="88" t="s">
        <v>26</v>
      </c>
      <c r="B189" s="276">
        <v>40</v>
      </c>
      <c r="C189" s="83">
        <f>'UBS Carandiru'!B31</f>
        <v>1</v>
      </c>
      <c r="D189" s="297">
        <f t="shared" si="257"/>
        <v>40</v>
      </c>
      <c r="E189" s="109">
        <f>'UBS Carandiru'!C31</f>
        <v>1</v>
      </c>
      <c r="F189" s="317">
        <f t="shared" si="258"/>
        <v>0</v>
      </c>
      <c r="G189" s="109">
        <f>'UBS Carandiru'!D31</f>
        <v>0</v>
      </c>
      <c r="H189" s="317">
        <f t="shared" si="259"/>
        <v>-40</v>
      </c>
      <c r="I189" s="109">
        <f>'UBS Carandiru'!E31</f>
        <v>0</v>
      </c>
      <c r="J189" s="317">
        <f t="shared" si="260"/>
        <v>-40</v>
      </c>
      <c r="K189" s="253">
        <f t="shared" si="261"/>
        <v>1</v>
      </c>
      <c r="L189" s="330">
        <f t="shared" si="262"/>
        <v>-80</v>
      </c>
      <c r="M189" s="109">
        <f>'UBS Carandiru'!F31</f>
        <v>0</v>
      </c>
      <c r="N189" s="317">
        <f t="shared" si="263"/>
        <v>-40</v>
      </c>
      <c r="O189" s="109">
        <f>'UBS Carandiru'!G31</f>
        <v>0</v>
      </c>
      <c r="P189" s="317">
        <f t="shared" si="264"/>
        <v>-40</v>
      </c>
      <c r="Q189" s="109">
        <f>'UBS Carandiru'!H31</f>
        <v>0</v>
      </c>
      <c r="R189" s="317">
        <f t="shared" si="265"/>
        <v>-40</v>
      </c>
      <c r="S189" s="253">
        <f t="shared" si="266"/>
        <v>0</v>
      </c>
      <c r="T189" s="330">
        <f t="shared" si="267"/>
        <v>-120</v>
      </c>
    </row>
    <row r="190" spans="1:20" x14ac:dyDescent="0.25">
      <c r="A190" s="88" t="s">
        <v>34</v>
      </c>
      <c r="B190" s="276">
        <v>30</v>
      </c>
      <c r="C190" s="83">
        <f>'UBS Carandiru'!B32</f>
        <v>1</v>
      </c>
      <c r="D190" s="297">
        <f t="shared" si="257"/>
        <v>30</v>
      </c>
      <c r="E190" s="109">
        <f>'UBS Carandiru'!C32</f>
        <v>1</v>
      </c>
      <c r="F190" s="317">
        <f t="shared" si="258"/>
        <v>0</v>
      </c>
      <c r="G190" s="109">
        <f>'UBS Carandiru'!D32</f>
        <v>0</v>
      </c>
      <c r="H190" s="317">
        <f t="shared" si="259"/>
        <v>-30</v>
      </c>
      <c r="I190" s="109">
        <f>'UBS Carandiru'!E32</f>
        <v>0</v>
      </c>
      <c r="J190" s="317">
        <f t="shared" si="260"/>
        <v>-30</v>
      </c>
      <c r="K190" s="253">
        <f t="shared" si="261"/>
        <v>1</v>
      </c>
      <c r="L190" s="330">
        <f t="shared" si="262"/>
        <v>-60</v>
      </c>
      <c r="M190" s="109">
        <f>'UBS Carandiru'!F32</f>
        <v>0</v>
      </c>
      <c r="N190" s="317">
        <f t="shared" si="263"/>
        <v>-30</v>
      </c>
      <c r="O190" s="109">
        <f>'UBS Carandiru'!G32</f>
        <v>0</v>
      </c>
      <c r="P190" s="317">
        <f t="shared" si="264"/>
        <v>-30</v>
      </c>
      <c r="Q190" s="109">
        <f>'UBS Carandiru'!H32</f>
        <v>0</v>
      </c>
      <c r="R190" s="317">
        <f t="shared" si="265"/>
        <v>-30</v>
      </c>
      <c r="S190" s="253">
        <f t="shared" si="266"/>
        <v>0</v>
      </c>
      <c r="T190" s="330">
        <f t="shared" si="267"/>
        <v>-90</v>
      </c>
    </row>
    <row r="191" spans="1:20" ht="15.75" thickBot="1" x14ac:dyDescent="0.3">
      <c r="A191" s="63" t="s">
        <v>51</v>
      </c>
      <c r="B191" s="284">
        <v>30</v>
      </c>
      <c r="C191" s="64">
        <f>'UBS Carandiru'!B33</f>
        <v>1</v>
      </c>
      <c r="D191" s="310">
        <f t="shared" si="257"/>
        <v>30</v>
      </c>
      <c r="E191" s="501">
        <f>'UBS Carandiru'!C33</f>
        <v>0</v>
      </c>
      <c r="F191" s="325">
        <f t="shared" si="258"/>
        <v>-30</v>
      </c>
      <c r="G191" s="501">
        <f>'UBS Carandiru'!D33</f>
        <v>0</v>
      </c>
      <c r="H191" s="325">
        <f t="shared" si="259"/>
        <v>-30</v>
      </c>
      <c r="I191" s="501">
        <f>'UBS Carandiru'!E33</f>
        <v>0</v>
      </c>
      <c r="J191" s="325">
        <f t="shared" si="260"/>
        <v>-30</v>
      </c>
      <c r="K191" s="261">
        <f t="shared" si="261"/>
        <v>0</v>
      </c>
      <c r="L191" s="338">
        <f t="shared" si="262"/>
        <v>-90</v>
      </c>
      <c r="M191" s="501">
        <f>'UBS Carandiru'!F33</f>
        <v>0</v>
      </c>
      <c r="N191" s="325">
        <f t="shared" si="263"/>
        <v>-30</v>
      </c>
      <c r="O191" s="501">
        <f>'UBS Carandiru'!G33</f>
        <v>0</v>
      </c>
      <c r="P191" s="325">
        <f t="shared" si="264"/>
        <v>-30</v>
      </c>
      <c r="Q191" s="501">
        <f>'UBS Carandiru'!H33</f>
        <v>0</v>
      </c>
      <c r="R191" s="325">
        <f t="shared" si="265"/>
        <v>-30</v>
      </c>
      <c r="S191" s="261">
        <f t="shared" si="266"/>
        <v>0</v>
      </c>
      <c r="T191" s="338">
        <f t="shared" si="267"/>
        <v>-90</v>
      </c>
    </row>
    <row r="192" spans="1:20" ht="15.75" thickBot="1" x14ac:dyDescent="0.3">
      <c r="A192" s="369" t="s">
        <v>7</v>
      </c>
      <c r="B192" s="362">
        <f>SUM(B179:B191)</f>
        <v>320</v>
      </c>
      <c r="C192" s="363">
        <f>SUM(C179:C191)</f>
        <v>31</v>
      </c>
      <c r="D192" s="364">
        <f t="shared" ref="D192:T192" si="268">SUM(D179:D191)</f>
        <v>720</v>
      </c>
      <c r="E192" s="506">
        <f t="shared" si="268"/>
        <v>23</v>
      </c>
      <c r="F192" s="366">
        <f t="shared" si="268"/>
        <v>-180</v>
      </c>
      <c r="G192" s="506">
        <f t="shared" si="268"/>
        <v>0</v>
      </c>
      <c r="H192" s="366">
        <f t="shared" si="268"/>
        <v>-720</v>
      </c>
      <c r="I192" s="506">
        <f t="shared" si="268"/>
        <v>0</v>
      </c>
      <c r="J192" s="366">
        <f t="shared" si="268"/>
        <v>-720</v>
      </c>
      <c r="K192" s="367">
        <f t="shared" ref="K192:L192" si="269">SUM(K179:K191)</f>
        <v>23</v>
      </c>
      <c r="L192" s="368">
        <f t="shared" si="269"/>
        <v>-1620</v>
      </c>
      <c r="M192" s="506">
        <f t="shared" si="268"/>
        <v>0</v>
      </c>
      <c r="N192" s="366">
        <f t="shared" si="268"/>
        <v>-720</v>
      </c>
      <c r="O192" s="506">
        <f t="shared" si="268"/>
        <v>0</v>
      </c>
      <c r="P192" s="366">
        <f t="shared" si="268"/>
        <v>-720</v>
      </c>
      <c r="Q192" s="506">
        <f t="shared" si="268"/>
        <v>0</v>
      </c>
      <c r="R192" s="366">
        <f t="shared" si="268"/>
        <v>-720</v>
      </c>
      <c r="S192" s="367">
        <f t="shared" si="268"/>
        <v>0</v>
      </c>
      <c r="T192" s="368">
        <f t="shared" si="268"/>
        <v>-2160</v>
      </c>
    </row>
    <row r="194" spans="1:20" ht="15.75" x14ac:dyDescent="0.25">
      <c r="A194" s="1240" t="s">
        <v>293</v>
      </c>
      <c r="B194" s="1241"/>
      <c r="C194" s="1241"/>
      <c r="D194" s="1241"/>
      <c r="E194" s="1241"/>
      <c r="F194" s="1241"/>
      <c r="G194" s="1241"/>
      <c r="H194" s="1241"/>
      <c r="I194" s="1241"/>
      <c r="J194" s="1241"/>
      <c r="K194" s="1241"/>
      <c r="L194" s="1241"/>
      <c r="M194" s="1241"/>
      <c r="N194" s="1241"/>
      <c r="O194" s="1241"/>
      <c r="P194" s="1241"/>
      <c r="Q194" s="1241"/>
      <c r="R194" s="1241"/>
      <c r="S194" s="1241"/>
      <c r="T194" s="1241"/>
    </row>
    <row r="195" spans="1:20" ht="36.75" thickBot="1" x14ac:dyDescent="0.3">
      <c r="A195" s="85" t="s">
        <v>14</v>
      </c>
      <c r="B195" s="274" t="str">
        <f t="shared" ref="B195:T195" si="270">B5</f>
        <v>Carga Horária</v>
      </c>
      <c r="C195" s="104" t="str">
        <f t="shared" si="270"/>
        <v>Equipe Mínima TA</v>
      </c>
      <c r="D195" s="302" t="str">
        <f t="shared" si="270"/>
        <v>Total Horas</v>
      </c>
      <c r="E195" s="516" t="str">
        <f t="shared" si="270"/>
        <v>MAR</v>
      </c>
      <c r="F195" s="344" t="str">
        <f t="shared" si="270"/>
        <v>Saldo Mar</v>
      </c>
      <c r="G195" s="516" t="str">
        <f t="shared" si="270"/>
        <v>ABR</v>
      </c>
      <c r="H195" s="344" t="str">
        <f t="shared" si="270"/>
        <v>Saldo Abr</v>
      </c>
      <c r="I195" s="516" t="str">
        <f t="shared" si="270"/>
        <v>MAI</v>
      </c>
      <c r="J195" s="344" t="str">
        <f t="shared" si="270"/>
        <v>Saldo Mai</v>
      </c>
      <c r="K195" s="251" t="str">
        <f t="shared" ref="K195:L195" si="271">K5</f>
        <v>3º Trimestre</v>
      </c>
      <c r="L195" s="342" t="str">
        <f t="shared" si="271"/>
        <v>Saldo Trim</v>
      </c>
      <c r="M195" s="516" t="str">
        <f t="shared" si="270"/>
        <v>JUN</v>
      </c>
      <c r="N195" s="344" t="str">
        <f t="shared" si="270"/>
        <v>Saldo Jun</v>
      </c>
      <c r="O195" s="496" t="str">
        <f t="shared" si="270"/>
        <v>JUL</v>
      </c>
      <c r="P195" s="344" t="str">
        <f t="shared" si="270"/>
        <v>Saldo Jul</v>
      </c>
      <c r="Q195" s="496" t="str">
        <f t="shared" si="270"/>
        <v>AGO</v>
      </c>
      <c r="R195" s="344" t="str">
        <f t="shared" si="270"/>
        <v>Saldo Ago</v>
      </c>
      <c r="S195" s="251" t="str">
        <f t="shared" si="270"/>
        <v>4º Trimestre</v>
      </c>
      <c r="T195" s="342" t="str">
        <f t="shared" si="270"/>
        <v>Saldo Trim</v>
      </c>
    </row>
    <row r="196" spans="1:20" ht="15.75" thickTop="1" x14ac:dyDescent="0.25">
      <c r="A196" s="47" t="s">
        <v>138</v>
      </c>
      <c r="B196" s="49">
        <v>20</v>
      </c>
      <c r="C196" s="249">
        <f>'CER Carandiru'!B17</f>
        <v>1</v>
      </c>
      <c r="D196" s="307">
        <f t="shared" ref="D196:D205" si="272">C196*B196</f>
        <v>20</v>
      </c>
      <c r="E196" s="507">
        <f>'CER Carandiru'!C17</f>
        <v>0</v>
      </c>
      <c r="F196" s="323">
        <f t="shared" ref="F196:F205" si="273">(E196*$B196)-$D196</f>
        <v>-20</v>
      </c>
      <c r="G196" s="507">
        <f>'CER Carandiru'!D17</f>
        <v>0</v>
      </c>
      <c r="H196" s="323">
        <f t="shared" ref="H196:H205" si="274">(G196*$B196)-$D196</f>
        <v>-20</v>
      </c>
      <c r="I196" s="507">
        <f>'CER Carandiru'!E17</f>
        <v>0</v>
      </c>
      <c r="J196" s="323">
        <f t="shared" ref="J196:J205" si="275">(I196*$B196)-$D196</f>
        <v>-20</v>
      </c>
      <c r="K196" s="258">
        <f t="shared" ref="K196:K205" si="276">SUM(E196,G196,I196)</f>
        <v>0</v>
      </c>
      <c r="L196" s="336">
        <f t="shared" ref="L196:L205" si="277">(K196*$B196)-$D196*3</f>
        <v>-60</v>
      </c>
      <c r="M196" s="507">
        <f>'CER Carandiru'!F17</f>
        <v>0</v>
      </c>
      <c r="N196" s="323">
        <f t="shared" ref="N196:N205" si="278">(M196*$B196)-$D196</f>
        <v>-20</v>
      </c>
      <c r="O196" s="507">
        <f>'CER Carandiru'!G17</f>
        <v>0</v>
      </c>
      <c r="P196" s="323">
        <f t="shared" ref="P196:P205" si="279">(O196*$B196)-$D196</f>
        <v>-20</v>
      </c>
      <c r="Q196" s="507">
        <f>'CER Carandiru'!H17</f>
        <v>0</v>
      </c>
      <c r="R196" s="323">
        <f t="shared" ref="R196:R205" si="280">(Q196*$B196)-$D196</f>
        <v>-20</v>
      </c>
      <c r="S196" s="258">
        <f t="shared" ref="S196:S205" si="281">SUM(M196,O196,Q196)</f>
        <v>0</v>
      </c>
      <c r="T196" s="336">
        <f t="shared" ref="T196:T205" si="282">(S196*$B196)-$D196*3</f>
        <v>-60</v>
      </c>
    </row>
    <row r="197" spans="1:20" x14ac:dyDescent="0.25">
      <c r="A197" s="125" t="s">
        <v>145</v>
      </c>
      <c r="B197" s="126">
        <v>20</v>
      </c>
      <c r="C197" s="250">
        <f>'CER Carandiru'!B18</f>
        <v>1</v>
      </c>
      <c r="D197" s="308">
        <f t="shared" si="272"/>
        <v>20</v>
      </c>
      <c r="E197" s="508">
        <f>'CER Carandiru'!C18</f>
        <v>1.5</v>
      </c>
      <c r="F197" s="324">
        <f t="shared" si="273"/>
        <v>10</v>
      </c>
      <c r="G197" s="508">
        <f>'CER Carandiru'!D18</f>
        <v>0</v>
      </c>
      <c r="H197" s="324">
        <f t="shared" si="274"/>
        <v>-20</v>
      </c>
      <c r="I197" s="508">
        <f>'CER Carandiru'!E18</f>
        <v>0</v>
      </c>
      <c r="J197" s="324">
        <f t="shared" si="275"/>
        <v>-20</v>
      </c>
      <c r="K197" s="259">
        <f t="shared" si="276"/>
        <v>1.5</v>
      </c>
      <c r="L197" s="337">
        <f t="shared" si="277"/>
        <v>-30</v>
      </c>
      <c r="M197" s="508">
        <f>'CER Carandiru'!F18</f>
        <v>0</v>
      </c>
      <c r="N197" s="324">
        <f t="shared" si="278"/>
        <v>-20</v>
      </c>
      <c r="O197" s="508">
        <f>'CER Carandiru'!G18</f>
        <v>0</v>
      </c>
      <c r="P197" s="324">
        <f t="shared" si="279"/>
        <v>-20</v>
      </c>
      <c r="Q197" s="508">
        <f>'CER Carandiru'!H18</f>
        <v>0</v>
      </c>
      <c r="R197" s="324">
        <f t="shared" si="280"/>
        <v>-20</v>
      </c>
      <c r="S197" s="259">
        <f t="shared" si="281"/>
        <v>0</v>
      </c>
      <c r="T197" s="337">
        <f t="shared" si="282"/>
        <v>-60</v>
      </c>
    </row>
    <row r="198" spans="1:20" x14ac:dyDescent="0.25">
      <c r="A198" s="125" t="s">
        <v>146</v>
      </c>
      <c r="B198" s="126">
        <v>20</v>
      </c>
      <c r="C198" s="250">
        <f>'CER Carandiru'!B19</f>
        <v>1</v>
      </c>
      <c r="D198" s="308">
        <f t="shared" si="272"/>
        <v>20</v>
      </c>
      <c r="E198" s="508">
        <f>'CER Carandiru'!C19</f>
        <v>0.6</v>
      </c>
      <c r="F198" s="324">
        <f t="shared" si="273"/>
        <v>-8</v>
      </c>
      <c r="G198" s="508">
        <f>'CER Carandiru'!D19</f>
        <v>0</v>
      </c>
      <c r="H198" s="324">
        <f t="shared" si="274"/>
        <v>-20</v>
      </c>
      <c r="I198" s="508">
        <f>'CER Carandiru'!E19</f>
        <v>0</v>
      </c>
      <c r="J198" s="324">
        <f t="shared" si="275"/>
        <v>-20</v>
      </c>
      <c r="K198" s="259">
        <f t="shared" si="276"/>
        <v>0.6</v>
      </c>
      <c r="L198" s="337">
        <f t="shared" si="277"/>
        <v>-48</v>
      </c>
      <c r="M198" s="508">
        <f>'CER Carandiru'!F19</f>
        <v>0</v>
      </c>
      <c r="N198" s="324">
        <f t="shared" si="278"/>
        <v>-20</v>
      </c>
      <c r="O198" s="508">
        <f>'CER Carandiru'!G19</f>
        <v>0</v>
      </c>
      <c r="P198" s="324">
        <f t="shared" si="279"/>
        <v>-20</v>
      </c>
      <c r="Q198" s="508">
        <f>'CER Carandiru'!H19</f>
        <v>0</v>
      </c>
      <c r="R198" s="324">
        <f t="shared" si="280"/>
        <v>-20</v>
      </c>
      <c r="S198" s="259">
        <f t="shared" si="281"/>
        <v>0</v>
      </c>
      <c r="T198" s="337">
        <f t="shared" si="282"/>
        <v>-60</v>
      </c>
    </row>
    <row r="199" spans="1:20" x14ac:dyDescent="0.25">
      <c r="A199" s="88" t="s">
        <v>139</v>
      </c>
      <c r="B199" s="283">
        <v>30</v>
      </c>
      <c r="C199" s="95">
        <f>'CER Carandiru'!B20</f>
        <v>1</v>
      </c>
      <c r="D199" s="309">
        <f t="shared" si="272"/>
        <v>30</v>
      </c>
      <c r="E199" s="509">
        <f>'CER Carandiru'!C20</f>
        <v>1</v>
      </c>
      <c r="F199" s="324">
        <f t="shared" si="273"/>
        <v>0</v>
      </c>
      <c r="G199" s="509">
        <f>'CER Carandiru'!D20</f>
        <v>0</v>
      </c>
      <c r="H199" s="324">
        <f t="shared" si="274"/>
        <v>-30</v>
      </c>
      <c r="I199" s="509">
        <f>'CER Carandiru'!E20</f>
        <v>0</v>
      </c>
      <c r="J199" s="324">
        <f t="shared" si="275"/>
        <v>-30</v>
      </c>
      <c r="K199" s="260">
        <f t="shared" si="276"/>
        <v>1</v>
      </c>
      <c r="L199" s="337">
        <f t="shared" si="277"/>
        <v>-60</v>
      </c>
      <c r="M199" s="509">
        <f>'CER Carandiru'!F20</f>
        <v>0</v>
      </c>
      <c r="N199" s="324">
        <f t="shared" si="278"/>
        <v>-30</v>
      </c>
      <c r="O199" s="509">
        <f>'CER Carandiru'!G20</f>
        <v>0</v>
      </c>
      <c r="P199" s="324">
        <f t="shared" si="279"/>
        <v>-30</v>
      </c>
      <c r="Q199" s="509">
        <f>'CER Carandiru'!H20</f>
        <v>0</v>
      </c>
      <c r="R199" s="324">
        <f t="shared" si="280"/>
        <v>-30</v>
      </c>
      <c r="S199" s="260">
        <f t="shared" si="281"/>
        <v>0</v>
      </c>
      <c r="T199" s="337">
        <f t="shared" si="282"/>
        <v>-90</v>
      </c>
    </row>
    <row r="200" spans="1:20" x14ac:dyDescent="0.25">
      <c r="A200" s="88" t="s">
        <v>140</v>
      </c>
      <c r="B200" s="275">
        <v>30</v>
      </c>
      <c r="C200" s="10">
        <f>'CER Carandiru'!B21</f>
        <v>1</v>
      </c>
      <c r="D200" s="296">
        <f t="shared" si="272"/>
        <v>30</v>
      </c>
      <c r="E200" s="497">
        <f>'CER Carandiru'!C21</f>
        <v>1</v>
      </c>
      <c r="F200" s="316">
        <f t="shared" si="273"/>
        <v>0</v>
      </c>
      <c r="G200" s="497">
        <f>'CER Carandiru'!D21</f>
        <v>0</v>
      </c>
      <c r="H200" s="316">
        <f t="shared" si="274"/>
        <v>-30</v>
      </c>
      <c r="I200" s="497">
        <f>'CER Carandiru'!E21</f>
        <v>0</v>
      </c>
      <c r="J200" s="316">
        <f t="shared" si="275"/>
        <v>-30</v>
      </c>
      <c r="K200" s="241">
        <f t="shared" si="276"/>
        <v>1</v>
      </c>
      <c r="L200" s="329">
        <f t="shared" si="277"/>
        <v>-60</v>
      </c>
      <c r="M200" s="497">
        <f>'CER Carandiru'!F21</f>
        <v>0</v>
      </c>
      <c r="N200" s="316">
        <f t="shared" si="278"/>
        <v>-30</v>
      </c>
      <c r="O200" s="497">
        <f>'CER Carandiru'!G21</f>
        <v>0</v>
      </c>
      <c r="P200" s="316">
        <f t="shared" si="279"/>
        <v>-30</v>
      </c>
      <c r="Q200" s="497">
        <f>'CER Carandiru'!H21</f>
        <v>0</v>
      </c>
      <c r="R200" s="316">
        <f t="shared" si="280"/>
        <v>-30</v>
      </c>
      <c r="S200" s="241">
        <f t="shared" si="281"/>
        <v>0</v>
      </c>
      <c r="T200" s="329">
        <f t="shared" si="282"/>
        <v>-90</v>
      </c>
    </row>
    <row r="201" spans="1:20" x14ac:dyDescent="0.25">
      <c r="A201" s="63" t="s">
        <v>141</v>
      </c>
      <c r="B201" s="284">
        <v>30</v>
      </c>
      <c r="C201" s="64">
        <f>'CER Carandiru'!B22</f>
        <v>4</v>
      </c>
      <c r="D201" s="310">
        <f t="shared" si="272"/>
        <v>120</v>
      </c>
      <c r="E201" s="501">
        <f>'CER Carandiru'!C22</f>
        <v>5</v>
      </c>
      <c r="F201" s="325">
        <f t="shared" si="273"/>
        <v>30</v>
      </c>
      <c r="G201" s="501">
        <f>'CER Carandiru'!D22</f>
        <v>0</v>
      </c>
      <c r="H201" s="325">
        <f t="shared" si="274"/>
        <v>-120</v>
      </c>
      <c r="I201" s="501">
        <f>'CER Carandiru'!E22</f>
        <v>0</v>
      </c>
      <c r="J201" s="325">
        <f t="shared" si="275"/>
        <v>-120</v>
      </c>
      <c r="K201" s="261">
        <f t="shared" si="276"/>
        <v>5</v>
      </c>
      <c r="L201" s="338">
        <f t="shared" si="277"/>
        <v>-210</v>
      </c>
      <c r="M201" s="501">
        <f>'CER Carandiru'!F22</f>
        <v>0</v>
      </c>
      <c r="N201" s="325">
        <f t="shared" si="278"/>
        <v>-120</v>
      </c>
      <c r="O201" s="501">
        <f>'CER Carandiru'!G22</f>
        <v>0</v>
      </c>
      <c r="P201" s="325">
        <f t="shared" si="279"/>
        <v>-120</v>
      </c>
      <c r="Q201" s="501">
        <f>'CER Carandiru'!H22</f>
        <v>0</v>
      </c>
      <c r="R201" s="325">
        <f t="shared" si="280"/>
        <v>-120</v>
      </c>
      <c r="S201" s="261">
        <f t="shared" si="281"/>
        <v>0</v>
      </c>
      <c r="T201" s="338">
        <f t="shared" si="282"/>
        <v>-360</v>
      </c>
    </row>
    <row r="202" spans="1:20" x14ac:dyDescent="0.25">
      <c r="A202" s="134" t="s">
        <v>231</v>
      </c>
      <c r="B202" s="286">
        <v>40</v>
      </c>
      <c r="C202" s="95">
        <f>'CER Carandiru'!B23</f>
        <v>5</v>
      </c>
      <c r="D202" s="309">
        <f t="shared" si="272"/>
        <v>200</v>
      </c>
      <c r="E202" s="509">
        <f>'CER Carandiru'!C23</f>
        <v>3.75</v>
      </c>
      <c r="F202" s="324">
        <f t="shared" si="273"/>
        <v>-50</v>
      </c>
      <c r="G202" s="509">
        <f>'CER Carandiru'!D23</f>
        <v>0</v>
      </c>
      <c r="H202" s="324">
        <f t="shared" si="274"/>
        <v>-200</v>
      </c>
      <c r="I202" s="509">
        <f>'CER Carandiru'!E23</f>
        <v>0</v>
      </c>
      <c r="J202" s="324">
        <f t="shared" si="275"/>
        <v>-200</v>
      </c>
      <c r="K202" s="260">
        <f t="shared" si="276"/>
        <v>3.75</v>
      </c>
      <c r="L202" s="337">
        <f t="shared" si="277"/>
        <v>-450</v>
      </c>
      <c r="M202" s="509">
        <f>'CER Carandiru'!F23</f>
        <v>0</v>
      </c>
      <c r="N202" s="324">
        <f t="shared" si="278"/>
        <v>-200</v>
      </c>
      <c r="O202" s="509">
        <f>'CER Carandiru'!G23</f>
        <v>0</v>
      </c>
      <c r="P202" s="324">
        <f t="shared" si="279"/>
        <v>-200</v>
      </c>
      <c r="Q202" s="509">
        <f>'CER Carandiru'!H23</f>
        <v>0</v>
      </c>
      <c r="R202" s="324">
        <f t="shared" si="280"/>
        <v>-200</v>
      </c>
      <c r="S202" s="260">
        <f t="shared" si="281"/>
        <v>0</v>
      </c>
      <c r="T202" s="337">
        <f t="shared" si="282"/>
        <v>-600</v>
      </c>
    </row>
    <row r="203" spans="1:20" x14ac:dyDescent="0.25">
      <c r="A203" s="9" t="s">
        <v>142</v>
      </c>
      <c r="B203" s="275">
        <v>30</v>
      </c>
      <c r="C203" s="10">
        <f>'CER Carandiru'!B24</f>
        <v>1</v>
      </c>
      <c r="D203" s="296">
        <f t="shared" si="272"/>
        <v>30</v>
      </c>
      <c r="E203" s="497">
        <f>'CER Carandiru'!C24</f>
        <v>1</v>
      </c>
      <c r="F203" s="316">
        <f t="shared" si="273"/>
        <v>0</v>
      </c>
      <c r="G203" s="497">
        <f>'CER Carandiru'!D24</f>
        <v>0</v>
      </c>
      <c r="H203" s="316">
        <f t="shared" si="274"/>
        <v>-30</v>
      </c>
      <c r="I203" s="497">
        <f>'CER Carandiru'!E24</f>
        <v>0</v>
      </c>
      <c r="J203" s="316">
        <f t="shared" si="275"/>
        <v>-30</v>
      </c>
      <c r="K203" s="241">
        <f t="shared" si="276"/>
        <v>1</v>
      </c>
      <c r="L203" s="329">
        <f t="shared" si="277"/>
        <v>-60</v>
      </c>
      <c r="M203" s="497">
        <f>'CER Carandiru'!F24</f>
        <v>0</v>
      </c>
      <c r="N203" s="316">
        <f t="shared" si="278"/>
        <v>-30</v>
      </c>
      <c r="O203" s="497">
        <f>'CER Carandiru'!G24</f>
        <v>0</v>
      </c>
      <c r="P203" s="316">
        <f t="shared" si="279"/>
        <v>-30</v>
      </c>
      <c r="Q203" s="497">
        <f>'CER Carandiru'!H24</f>
        <v>0</v>
      </c>
      <c r="R203" s="316">
        <f t="shared" si="280"/>
        <v>-30</v>
      </c>
      <c r="S203" s="241">
        <f t="shared" si="281"/>
        <v>0</v>
      </c>
      <c r="T203" s="329">
        <f t="shared" si="282"/>
        <v>-90</v>
      </c>
    </row>
    <row r="204" spans="1:20" x14ac:dyDescent="0.25">
      <c r="A204" s="88" t="s">
        <v>143</v>
      </c>
      <c r="B204" s="276">
        <v>30</v>
      </c>
      <c r="C204" s="83">
        <f>'CER Carandiru'!B25</f>
        <v>3</v>
      </c>
      <c r="D204" s="297">
        <f t="shared" si="272"/>
        <v>90</v>
      </c>
      <c r="E204" s="109">
        <f>'CER Carandiru'!C25</f>
        <v>3</v>
      </c>
      <c r="F204" s="317">
        <f t="shared" si="273"/>
        <v>0</v>
      </c>
      <c r="G204" s="109">
        <f>'CER Carandiru'!D25</f>
        <v>0</v>
      </c>
      <c r="H204" s="317">
        <f t="shared" si="274"/>
        <v>-90</v>
      </c>
      <c r="I204" s="109">
        <f>'CER Carandiru'!E25</f>
        <v>0</v>
      </c>
      <c r="J204" s="317">
        <f t="shared" si="275"/>
        <v>-90</v>
      </c>
      <c r="K204" s="253">
        <f t="shared" si="276"/>
        <v>3</v>
      </c>
      <c r="L204" s="330">
        <f t="shared" si="277"/>
        <v>-180</v>
      </c>
      <c r="M204" s="109">
        <f>'CER Carandiru'!F25</f>
        <v>0</v>
      </c>
      <c r="N204" s="317">
        <f t="shared" si="278"/>
        <v>-90</v>
      </c>
      <c r="O204" s="109">
        <f>'CER Carandiru'!G25</f>
        <v>0</v>
      </c>
      <c r="P204" s="317">
        <f t="shared" si="279"/>
        <v>-90</v>
      </c>
      <c r="Q204" s="109">
        <f>'CER Carandiru'!H25</f>
        <v>0</v>
      </c>
      <c r="R204" s="317">
        <f t="shared" si="280"/>
        <v>-90</v>
      </c>
      <c r="S204" s="253">
        <f t="shared" si="281"/>
        <v>0</v>
      </c>
      <c r="T204" s="330">
        <f t="shared" si="282"/>
        <v>-270</v>
      </c>
    </row>
    <row r="205" spans="1:20" ht="15.75" thickBot="1" x14ac:dyDescent="0.3">
      <c r="A205" s="110" t="s">
        <v>144</v>
      </c>
      <c r="B205" s="277">
        <v>30</v>
      </c>
      <c r="C205" s="92">
        <f>'CER Carandiru'!B26</f>
        <v>3</v>
      </c>
      <c r="D205" s="299">
        <f t="shared" si="272"/>
        <v>90</v>
      </c>
      <c r="E205" s="498">
        <f>'CER Carandiru'!C26</f>
        <v>3</v>
      </c>
      <c r="F205" s="318">
        <f t="shared" si="273"/>
        <v>0</v>
      </c>
      <c r="G205" s="498">
        <f>'CER Carandiru'!D26</f>
        <v>0</v>
      </c>
      <c r="H205" s="318">
        <f t="shared" si="274"/>
        <v>-90</v>
      </c>
      <c r="I205" s="498">
        <f>'CER Carandiru'!E26</f>
        <v>0</v>
      </c>
      <c r="J205" s="318">
        <f t="shared" si="275"/>
        <v>-90</v>
      </c>
      <c r="K205" s="254">
        <f t="shared" si="276"/>
        <v>3</v>
      </c>
      <c r="L205" s="331">
        <f t="shared" si="277"/>
        <v>-180</v>
      </c>
      <c r="M205" s="498">
        <f>'CER Carandiru'!F26</f>
        <v>0</v>
      </c>
      <c r="N205" s="318">
        <f t="shared" si="278"/>
        <v>-90</v>
      </c>
      <c r="O205" s="498">
        <f>'CER Carandiru'!G26</f>
        <v>0</v>
      </c>
      <c r="P205" s="318">
        <f t="shared" si="279"/>
        <v>-90</v>
      </c>
      <c r="Q205" s="498">
        <f>'CER Carandiru'!H26</f>
        <v>0</v>
      </c>
      <c r="R205" s="318">
        <f t="shared" si="280"/>
        <v>-90</v>
      </c>
      <c r="S205" s="254">
        <f t="shared" si="281"/>
        <v>0</v>
      </c>
      <c r="T205" s="331">
        <f t="shared" si="282"/>
        <v>-270</v>
      </c>
    </row>
    <row r="206" spans="1:20" ht="15.75" thickBot="1" x14ac:dyDescent="0.3">
      <c r="A206" s="6" t="s">
        <v>7</v>
      </c>
      <c r="B206" s="293">
        <f>SUM(B196:B205)</f>
        <v>280</v>
      </c>
      <c r="C206" s="7">
        <f>SUM(C196:C205)</f>
        <v>21</v>
      </c>
      <c r="D206" s="300">
        <f t="shared" ref="D206:T206" si="283">SUM(D196:D205)</f>
        <v>650</v>
      </c>
      <c r="E206" s="499">
        <f t="shared" si="283"/>
        <v>19.850000000000001</v>
      </c>
      <c r="F206" s="319">
        <f t="shared" si="283"/>
        <v>-38</v>
      </c>
      <c r="G206" s="499">
        <f t="shared" si="283"/>
        <v>0</v>
      </c>
      <c r="H206" s="319">
        <f t="shared" si="283"/>
        <v>-650</v>
      </c>
      <c r="I206" s="499">
        <f t="shared" si="283"/>
        <v>0</v>
      </c>
      <c r="J206" s="319">
        <f t="shared" si="283"/>
        <v>-650</v>
      </c>
      <c r="K206" s="80">
        <f t="shared" ref="K206:L206" si="284">SUM(K196:K205)</f>
        <v>19.850000000000001</v>
      </c>
      <c r="L206" s="332">
        <f t="shared" si="284"/>
        <v>-1338</v>
      </c>
      <c r="M206" s="499">
        <f t="shared" si="283"/>
        <v>0</v>
      </c>
      <c r="N206" s="319">
        <f t="shared" si="283"/>
        <v>-650</v>
      </c>
      <c r="O206" s="499">
        <f t="shared" si="283"/>
        <v>0</v>
      </c>
      <c r="P206" s="319">
        <f t="shared" si="283"/>
        <v>-650</v>
      </c>
      <c r="Q206" s="499">
        <f t="shared" si="283"/>
        <v>0</v>
      </c>
      <c r="R206" s="319">
        <f t="shared" si="283"/>
        <v>-650</v>
      </c>
      <c r="S206" s="80">
        <f t="shared" si="283"/>
        <v>0</v>
      </c>
      <c r="T206" s="332">
        <f t="shared" si="283"/>
        <v>-1950</v>
      </c>
    </row>
    <row r="208" spans="1:20" ht="15.75" x14ac:dyDescent="0.25">
      <c r="A208" s="1240" t="s">
        <v>295</v>
      </c>
      <c r="B208" s="1241"/>
      <c r="C208" s="1241"/>
      <c r="D208" s="1241"/>
      <c r="E208" s="1241"/>
      <c r="F208" s="1241"/>
      <c r="G208" s="1241"/>
      <c r="H208" s="1241"/>
      <c r="I208" s="1241"/>
      <c r="J208" s="1241"/>
      <c r="K208" s="1241"/>
      <c r="L208" s="1241"/>
      <c r="M208" s="1241"/>
      <c r="N208" s="1241"/>
      <c r="O208" s="1241"/>
      <c r="P208" s="1241"/>
      <c r="Q208" s="1241"/>
      <c r="R208" s="1241"/>
      <c r="S208" s="1241"/>
      <c r="T208" s="1241"/>
    </row>
    <row r="209" spans="1:20" ht="36.75" thickBot="1" x14ac:dyDescent="0.3">
      <c r="A209" s="85" t="s">
        <v>14</v>
      </c>
      <c r="B209" s="274" t="str">
        <f t="shared" ref="B209:T209" si="285">B5</f>
        <v>Carga Horária</v>
      </c>
      <c r="C209" s="104" t="str">
        <f t="shared" si="285"/>
        <v>Equipe Mínima TA</v>
      </c>
      <c r="D209" s="302" t="str">
        <f t="shared" si="285"/>
        <v>Total Horas</v>
      </c>
      <c r="E209" s="516" t="str">
        <f t="shared" si="285"/>
        <v>MAR</v>
      </c>
      <c r="F209" s="344" t="str">
        <f t="shared" si="285"/>
        <v>Saldo Mar</v>
      </c>
      <c r="G209" s="516" t="str">
        <f t="shared" si="285"/>
        <v>ABR</v>
      </c>
      <c r="H209" s="344" t="str">
        <f t="shared" si="285"/>
        <v>Saldo Abr</v>
      </c>
      <c r="I209" s="516" t="str">
        <f t="shared" si="285"/>
        <v>MAI</v>
      </c>
      <c r="J209" s="344" t="str">
        <f t="shared" si="285"/>
        <v>Saldo Mai</v>
      </c>
      <c r="K209" s="251" t="str">
        <f t="shared" ref="K209:L209" si="286">K5</f>
        <v>3º Trimestre</v>
      </c>
      <c r="L209" s="342" t="str">
        <f t="shared" si="286"/>
        <v>Saldo Trim</v>
      </c>
      <c r="M209" s="516" t="str">
        <f t="shared" si="285"/>
        <v>JUN</v>
      </c>
      <c r="N209" s="344" t="str">
        <f t="shared" si="285"/>
        <v>Saldo Jun</v>
      </c>
      <c r="O209" s="496" t="str">
        <f t="shared" si="285"/>
        <v>JUL</v>
      </c>
      <c r="P209" s="344" t="str">
        <f t="shared" si="285"/>
        <v>Saldo Jul</v>
      </c>
      <c r="Q209" s="496" t="str">
        <f t="shared" si="285"/>
        <v>AGO</v>
      </c>
      <c r="R209" s="344" t="str">
        <f t="shared" si="285"/>
        <v>Saldo Ago</v>
      </c>
      <c r="S209" s="251" t="str">
        <f t="shared" si="285"/>
        <v>4º Trimestre</v>
      </c>
      <c r="T209" s="342" t="str">
        <f t="shared" si="285"/>
        <v>Saldo Trim</v>
      </c>
    </row>
    <row r="210" spans="1:20" ht="24.75" thickTop="1" x14ac:dyDescent="0.25">
      <c r="A210" s="27" t="s">
        <v>129</v>
      </c>
      <c r="B210" s="275">
        <v>40</v>
      </c>
      <c r="C210" s="10">
        <f>'APD no CER III Carandiru'!B15</f>
        <v>6</v>
      </c>
      <c r="D210" s="296">
        <f t="shared" ref="D210:D214" si="287">C210*B210</f>
        <v>240</v>
      </c>
      <c r="E210" s="497">
        <f>'APD no CER III Carandiru'!C15</f>
        <v>6</v>
      </c>
      <c r="F210" s="316">
        <f t="shared" ref="F210:F214" si="288">(E210*$B210)-$D210</f>
        <v>0</v>
      </c>
      <c r="G210" s="497">
        <f>'APD no CER III Carandiru'!D15</f>
        <v>0</v>
      </c>
      <c r="H210" s="316">
        <f t="shared" ref="H210:H214" si="289">(G210*$B210)-$D210</f>
        <v>-240</v>
      </c>
      <c r="I210" s="497">
        <f>'APD no CER III Carandiru'!E15</f>
        <v>0</v>
      </c>
      <c r="J210" s="316">
        <f t="shared" ref="J210:J214" si="290">(I210*$B210)-$D210</f>
        <v>-240</v>
      </c>
      <c r="K210" s="241">
        <f t="shared" ref="K210:K214" si="291">SUM(E210,G210,I210)</f>
        <v>6</v>
      </c>
      <c r="L210" s="329">
        <f t="shared" ref="L210:L214" si="292">(K210*$B210)-$D210*3</f>
        <v>-480</v>
      </c>
      <c r="M210" s="497">
        <f>'APD no CER III Carandiru'!F15</f>
        <v>0</v>
      </c>
      <c r="N210" s="316">
        <f t="shared" ref="N210:N214" si="293">(M210*$B210)-$D210</f>
        <v>-240</v>
      </c>
      <c r="O210" s="497">
        <f>'APD no CER III Carandiru'!G15</f>
        <v>0</v>
      </c>
      <c r="P210" s="316">
        <f t="shared" ref="P210:P214" si="294">(O210*$B210)-$D210</f>
        <v>-240</v>
      </c>
      <c r="Q210" s="497">
        <f>'APD no CER III Carandiru'!H15</f>
        <v>0</v>
      </c>
      <c r="R210" s="316">
        <f t="shared" ref="R210:R214" si="295">(Q210*$B210)-$D210</f>
        <v>-240</v>
      </c>
      <c r="S210" s="241">
        <f t="shared" ref="S210:S214" si="296">SUM(M210,O210,Q210)</f>
        <v>0</v>
      </c>
      <c r="T210" s="329">
        <f t="shared" ref="T210:T214" si="297">(S210*$B210)-$D210*3</f>
        <v>-720</v>
      </c>
    </row>
    <row r="211" spans="1:20" x14ac:dyDescent="0.25">
      <c r="A211" s="88" t="s">
        <v>130</v>
      </c>
      <c r="B211" s="276">
        <v>40</v>
      </c>
      <c r="C211" s="83">
        <f>'APD no CER III Carandiru'!B16</f>
        <v>1</v>
      </c>
      <c r="D211" s="297">
        <f t="shared" si="287"/>
        <v>40</v>
      </c>
      <c r="E211" s="109">
        <f>'APD no CER III Carandiru'!C16</f>
        <v>1</v>
      </c>
      <c r="F211" s="317">
        <f t="shared" si="288"/>
        <v>0</v>
      </c>
      <c r="G211" s="109">
        <f>'APD no CER III Carandiru'!D16</f>
        <v>0</v>
      </c>
      <c r="H211" s="317">
        <f t="shared" si="289"/>
        <v>-40</v>
      </c>
      <c r="I211" s="109">
        <f>'APD no CER III Carandiru'!E16</f>
        <v>0</v>
      </c>
      <c r="J211" s="317">
        <f t="shared" si="290"/>
        <v>-40</v>
      </c>
      <c r="K211" s="253">
        <f t="shared" si="291"/>
        <v>1</v>
      </c>
      <c r="L211" s="330">
        <f t="shared" si="292"/>
        <v>-80</v>
      </c>
      <c r="M211" s="109">
        <f>'APD no CER III Carandiru'!F16</f>
        <v>0</v>
      </c>
      <c r="N211" s="317">
        <f t="shared" si="293"/>
        <v>-40</v>
      </c>
      <c r="O211" s="109">
        <f>'APD no CER III Carandiru'!G16</f>
        <v>0</v>
      </c>
      <c r="P211" s="317">
        <f t="shared" si="294"/>
        <v>-40</v>
      </c>
      <c r="Q211" s="109">
        <f>'APD no CER III Carandiru'!H16</f>
        <v>0</v>
      </c>
      <c r="R211" s="317">
        <f t="shared" si="295"/>
        <v>-40</v>
      </c>
      <c r="S211" s="253">
        <f t="shared" si="296"/>
        <v>0</v>
      </c>
      <c r="T211" s="330">
        <f t="shared" si="297"/>
        <v>-120</v>
      </c>
    </row>
    <row r="212" spans="1:20" x14ac:dyDescent="0.25">
      <c r="A212" s="88" t="s">
        <v>131</v>
      </c>
      <c r="B212" s="276">
        <v>40</v>
      </c>
      <c r="C212" s="83">
        <f>'APD no CER III Carandiru'!B17</f>
        <v>1</v>
      </c>
      <c r="D212" s="297">
        <f t="shared" si="287"/>
        <v>40</v>
      </c>
      <c r="E212" s="109">
        <f>'APD no CER III Carandiru'!C17</f>
        <v>1</v>
      </c>
      <c r="F212" s="317">
        <f t="shared" si="288"/>
        <v>0</v>
      </c>
      <c r="G212" s="109">
        <f>'APD no CER III Carandiru'!D17</f>
        <v>0</v>
      </c>
      <c r="H212" s="317">
        <f t="shared" si="289"/>
        <v>-40</v>
      </c>
      <c r="I212" s="109">
        <f>'APD no CER III Carandiru'!E17</f>
        <v>0</v>
      </c>
      <c r="J212" s="317">
        <f t="shared" si="290"/>
        <v>-40</v>
      </c>
      <c r="K212" s="253">
        <f t="shared" si="291"/>
        <v>1</v>
      </c>
      <c r="L212" s="330">
        <f t="shared" si="292"/>
        <v>-80</v>
      </c>
      <c r="M212" s="109">
        <f>'APD no CER III Carandiru'!F17</f>
        <v>0</v>
      </c>
      <c r="N212" s="317">
        <f t="shared" si="293"/>
        <v>-40</v>
      </c>
      <c r="O212" s="109">
        <f>'APD no CER III Carandiru'!G17</f>
        <v>0</v>
      </c>
      <c r="P212" s="317">
        <f t="shared" si="294"/>
        <v>-40</v>
      </c>
      <c r="Q212" s="109">
        <f>'APD no CER III Carandiru'!H17</f>
        <v>0</v>
      </c>
      <c r="R212" s="317">
        <f t="shared" si="295"/>
        <v>-40</v>
      </c>
      <c r="S212" s="253">
        <f t="shared" si="296"/>
        <v>0</v>
      </c>
      <c r="T212" s="330">
        <f t="shared" si="297"/>
        <v>-120</v>
      </c>
    </row>
    <row r="213" spans="1:20" x14ac:dyDescent="0.25">
      <c r="A213" s="88" t="s">
        <v>132</v>
      </c>
      <c r="B213" s="276">
        <v>40</v>
      </c>
      <c r="C213" s="83">
        <f>'APD no CER III Carandiru'!B18</f>
        <v>1</v>
      </c>
      <c r="D213" s="297">
        <f t="shared" si="287"/>
        <v>40</v>
      </c>
      <c r="E213" s="109">
        <f>'APD no CER III Carandiru'!C18</f>
        <v>1</v>
      </c>
      <c r="F213" s="317">
        <f t="shared" si="288"/>
        <v>0</v>
      </c>
      <c r="G213" s="109">
        <f>'APD no CER III Carandiru'!D18</f>
        <v>0</v>
      </c>
      <c r="H213" s="317">
        <f t="shared" si="289"/>
        <v>-40</v>
      </c>
      <c r="I213" s="109">
        <f>'APD no CER III Carandiru'!E18</f>
        <v>0</v>
      </c>
      <c r="J213" s="317">
        <f t="shared" si="290"/>
        <v>-40</v>
      </c>
      <c r="K213" s="253">
        <f t="shared" si="291"/>
        <v>1</v>
      </c>
      <c r="L213" s="330">
        <f t="shared" si="292"/>
        <v>-80</v>
      </c>
      <c r="M213" s="109">
        <f>'APD no CER III Carandiru'!F18</f>
        <v>0</v>
      </c>
      <c r="N213" s="317">
        <f t="shared" si="293"/>
        <v>-40</v>
      </c>
      <c r="O213" s="109">
        <f>'APD no CER III Carandiru'!G18</f>
        <v>0</v>
      </c>
      <c r="P213" s="317">
        <f t="shared" si="294"/>
        <v>-40</v>
      </c>
      <c r="Q213" s="109">
        <f>'APD no CER III Carandiru'!H18</f>
        <v>0</v>
      </c>
      <c r="R213" s="317">
        <f t="shared" si="295"/>
        <v>-40</v>
      </c>
      <c r="S213" s="253">
        <f t="shared" si="296"/>
        <v>0</v>
      </c>
      <c r="T213" s="330">
        <f t="shared" si="297"/>
        <v>-120</v>
      </c>
    </row>
    <row r="214" spans="1:20" ht="15.75" thickBot="1" x14ac:dyDescent="0.3">
      <c r="A214" s="110" t="s">
        <v>133</v>
      </c>
      <c r="B214" s="277">
        <v>30</v>
      </c>
      <c r="C214" s="92">
        <f>'APD no CER III Carandiru'!B19</f>
        <v>1</v>
      </c>
      <c r="D214" s="299">
        <f t="shared" si="287"/>
        <v>30</v>
      </c>
      <c r="E214" s="498">
        <f>'APD no CER III Carandiru'!C19</f>
        <v>1</v>
      </c>
      <c r="F214" s="318">
        <f t="shared" si="288"/>
        <v>0</v>
      </c>
      <c r="G214" s="498">
        <f>'APD no CER III Carandiru'!D19</f>
        <v>0</v>
      </c>
      <c r="H214" s="318">
        <f t="shared" si="289"/>
        <v>-30</v>
      </c>
      <c r="I214" s="498">
        <f>'APD no CER III Carandiru'!E19</f>
        <v>0</v>
      </c>
      <c r="J214" s="318">
        <f t="shared" si="290"/>
        <v>-30</v>
      </c>
      <c r="K214" s="254">
        <f t="shared" si="291"/>
        <v>1</v>
      </c>
      <c r="L214" s="331">
        <f t="shared" si="292"/>
        <v>-60</v>
      </c>
      <c r="M214" s="498">
        <f>'APD no CER III Carandiru'!F19</f>
        <v>0</v>
      </c>
      <c r="N214" s="318">
        <f t="shared" si="293"/>
        <v>-30</v>
      </c>
      <c r="O214" s="498">
        <f>'APD no CER III Carandiru'!G19</f>
        <v>0</v>
      </c>
      <c r="P214" s="318">
        <f t="shared" si="294"/>
        <v>-30</v>
      </c>
      <c r="Q214" s="498">
        <f>'APD no CER III Carandiru'!H19</f>
        <v>0</v>
      </c>
      <c r="R214" s="318">
        <f t="shared" si="295"/>
        <v>-30</v>
      </c>
      <c r="S214" s="254">
        <f t="shared" si="296"/>
        <v>0</v>
      </c>
      <c r="T214" s="331">
        <f t="shared" si="297"/>
        <v>-90</v>
      </c>
    </row>
    <row r="215" spans="1:20" ht="15.75" thickBot="1" x14ac:dyDescent="0.3">
      <c r="A215" s="6" t="s">
        <v>7</v>
      </c>
      <c r="B215" s="293">
        <f>SUM(B210:B214)</f>
        <v>190</v>
      </c>
      <c r="C215" s="7">
        <f>SUM(C210:C214)</f>
        <v>10</v>
      </c>
      <c r="D215" s="300">
        <f t="shared" ref="D215:T215" si="298">SUM(D210:D214)</f>
        <v>390</v>
      </c>
      <c r="E215" s="499">
        <f t="shared" si="298"/>
        <v>10</v>
      </c>
      <c r="F215" s="319">
        <f t="shared" si="298"/>
        <v>0</v>
      </c>
      <c r="G215" s="499">
        <f t="shared" si="298"/>
        <v>0</v>
      </c>
      <c r="H215" s="319">
        <f t="shared" si="298"/>
        <v>-390</v>
      </c>
      <c r="I215" s="499">
        <f t="shared" si="298"/>
        <v>0</v>
      </c>
      <c r="J215" s="319">
        <f t="shared" si="298"/>
        <v>-390</v>
      </c>
      <c r="K215" s="80">
        <f t="shared" ref="K215:L215" si="299">SUM(K210:K214)</f>
        <v>10</v>
      </c>
      <c r="L215" s="332">
        <f t="shared" si="299"/>
        <v>-780</v>
      </c>
      <c r="M215" s="499">
        <f t="shared" si="298"/>
        <v>0</v>
      </c>
      <c r="N215" s="319">
        <f t="shared" si="298"/>
        <v>-390</v>
      </c>
      <c r="O215" s="499">
        <f t="shared" si="298"/>
        <v>0</v>
      </c>
      <c r="P215" s="319">
        <f t="shared" si="298"/>
        <v>-390</v>
      </c>
      <c r="Q215" s="499">
        <f t="shared" si="298"/>
        <v>0</v>
      </c>
      <c r="R215" s="319">
        <f t="shared" si="298"/>
        <v>-390</v>
      </c>
      <c r="S215" s="80">
        <f t="shared" si="298"/>
        <v>0</v>
      </c>
      <c r="T215" s="332">
        <f t="shared" si="298"/>
        <v>-1170</v>
      </c>
    </row>
    <row r="217" spans="1:20" ht="15.75" x14ac:dyDescent="0.25">
      <c r="A217" s="1240" t="s">
        <v>291</v>
      </c>
      <c r="B217" s="1241"/>
      <c r="C217" s="1241"/>
      <c r="D217" s="1241"/>
      <c r="E217" s="1241"/>
      <c r="F217" s="1241"/>
      <c r="G217" s="1241"/>
      <c r="H217" s="1241"/>
      <c r="I217" s="1241"/>
      <c r="J217" s="1241"/>
      <c r="K217" s="1241"/>
      <c r="L217" s="1241"/>
      <c r="M217" s="1241"/>
      <c r="N217" s="1241"/>
      <c r="O217" s="1241"/>
      <c r="P217" s="1241"/>
      <c r="Q217" s="1241"/>
      <c r="R217" s="1241"/>
      <c r="S217" s="1241"/>
      <c r="T217" s="1241"/>
    </row>
    <row r="218" spans="1:20" ht="36.75" thickBot="1" x14ac:dyDescent="0.3">
      <c r="A218" s="85" t="s">
        <v>14</v>
      </c>
      <c r="B218" s="274" t="str">
        <f t="shared" ref="B218:T218" si="300">B5</f>
        <v>Carga Horária</v>
      </c>
      <c r="C218" s="104" t="str">
        <f t="shared" si="300"/>
        <v>Equipe Mínima TA</v>
      </c>
      <c r="D218" s="302" t="str">
        <f t="shared" si="300"/>
        <v>Total Horas</v>
      </c>
      <c r="E218" s="516" t="str">
        <f t="shared" si="300"/>
        <v>MAR</v>
      </c>
      <c r="F218" s="344" t="str">
        <f t="shared" si="300"/>
        <v>Saldo Mar</v>
      </c>
      <c r="G218" s="516" t="str">
        <f t="shared" si="300"/>
        <v>ABR</v>
      </c>
      <c r="H218" s="344" t="str">
        <f t="shared" si="300"/>
        <v>Saldo Abr</v>
      </c>
      <c r="I218" s="516" t="str">
        <f t="shared" si="300"/>
        <v>MAI</v>
      </c>
      <c r="J218" s="344" t="str">
        <f t="shared" si="300"/>
        <v>Saldo Mai</v>
      </c>
      <c r="K218" s="251" t="str">
        <f t="shared" ref="K218:L218" si="301">K5</f>
        <v>3º Trimestre</v>
      </c>
      <c r="L218" s="342" t="str">
        <f t="shared" si="301"/>
        <v>Saldo Trim</v>
      </c>
      <c r="M218" s="516" t="str">
        <f t="shared" si="300"/>
        <v>JUN</v>
      </c>
      <c r="N218" s="344" t="str">
        <f t="shared" si="300"/>
        <v>Saldo Jun</v>
      </c>
      <c r="O218" s="496" t="str">
        <f t="shared" si="300"/>
        <v>JUL</v>
      </c>
      <c r="P218" s="344" t="str">
        <f t="shared" si="300"/>
        <v>Saldo Jul</v>
      </c>
      <c r="Q218" s="496" t="str">
        <f t="shared" si="300"/>
        <v>AGO</v>
      </c>
      <c r="R218" s="344" t="str">
        <f t="shared" si="300"/>
        <v>Saldo Ago</v>
      </c>
      <c r="S218" s="251" t="str">
        <f t="shared" si="300"/>
        <v>4º Trimestre</v>
      </c>
      <c r="T218" s="342" t="str">
        <f t="shared" si="300"/>
        <v>Saldo Trim</v>
      </c>
    </row>
    <row r="219" spans="1:20" ht="15.75" thickTop="1" x14ac:dyDescent="0.25">
      <c r="A219" s="88" t="s">
        <v>84</v>
      </c>
      <c r="B219" s="275">
        <v>20</v>
      </c>
      <c r="C219" s="10" t="e">
        <f>#REF!</f>
        <v>#REF!</v>
      </c>
      <c r="D219" s="296" t="e">
        <f t="shared" ref="D219:D225" si="302">C219*B219</f>
        <v>#REF!</v>
      </c>
      <c r="E219" s="497" t="e">
        <f>#REF!</f>
        <v>#REF!</v>
      </c>
      <c r="F219" s="316" t="e">
        <f t="shared" ref="F219:F225" si="303">(E219*$B219)-$D219</f>
        <v>#REF!</v>
      </c>
      <c r="G219" s="497" t="e">
        <f>#REF!</f>
        <v>#REF!</v>
      </c>
      <c r="H219" s="316" t="e">
        <f t="shared" ref="H219:H225" si="304">(G219*$B219)-$D219</f>
        <v>#REF!</v>
      </c>
      <c r="I219" s="497" t="e">
        <f>#REF!</f>
        <v>#REF!</v>
      </c>
      <c r="J219" s="316" t="e">
        <f t="shared" ref="J219:J225" si="305">(I219*$B219)-$D219</f>
        <v>#REF!</v>
      </c>
      <c r="K219" s="241" t="e">
        <f t="shared" ref="K219:K225" si="306">SUM(E219,G219,I219)</f>
        <v>#REF!</v>
      </c>
      <c r="L219" s="329" t="e">
        <f t="shared" ref="L219:L225" si="307">(K219*$B219)-$D219*3</f>
        <v>#REF!</v>
      </c>
      <c r="M219" s="497" t="e">
        <f>#REF!</f>
        <v>#REF!</v>
      </c>
      <c r="N219" s="316" t="e">
        <f t="shared" ref="N219:N225" si="308">(M219*$B219)-$D219</f>
        <v>#REF!</v>
      </c>
      <c r="O219" s="497" t="e">
        <f>#REF!</f>
        <v>#REF!</v>
      </c>
      <c r="P219" s="316" t="e">
        <f t="shared" ref="P219:P225" si="309">(O219*$B219)-$D219</f>
        <v>#REF!</v>
      </c>
      <c r="Q219" s="497" t="e">
        <f>#REF!</f>
        <v>#REF!</v>
      </c>
      <c r="R219" s="316" t="e">
        <f t="shared" ref="R219:R225" si="310">(Q219*$B219)-$D219</f>
        <v>#REF!</v>
      </c>
      <c r="S219" s="241" t="e">
        <f t="shared" ref="S219:S225" si="311">SUM(M219,O219,Q219)</f>
        <v>#REF!</v>
      </c>
      <c r="T219" s="329" t="e">
        <f t="shared" ref="T219:T225" si="312">(S219*$B219)-$D219*3</f>
        <v>#REF!</v>
      </c>
    </row>
    <row r="220" spans="1:20" x14ac:dyDescent="0.25">
      <c r="A220" s="88" t="s">
        <v>85</v>
      </c>
      <c r="B220" s="276">
        <v>30</v>
      </c>
      <c r="C220" s="83" t="e">
        <f>#REF!</f>
        <v>#REF!</v>
      </c>
      <c r="D220" s="297" t="e">
        <f t="shared" si="302"/>
        <v>#REF!</v>
      </c>
      <c r="E220" s="109" t="e">
        <f>#REF!</f>
        <v>#REF!</v>
      </c>
      <c r="F220" s="317" t="e">
        <f t="shared" si="303"/>
        <v>#REF!</v>
      </c>
      <c r="G220" s="109" t="e">
        <f>#REF!</f>
        <v>#REF!</v>
      </c>
      <c r="H220" s="317" t="e">
        <f t="shared" si="304"/>
        <v>#REF!</v>
      </c>
      <c r="I220" s="109" t="e">
        <f>#REF!</f>
        <v>#REF!</v>
      </c>
      <c r="J220" s="317" t="e">
        <f t="shared" si="305"/>
        <v>#REF!</v>
      </c>
      <c r="K220" s="253" t="e">
        <f t="shared" si="306"/>
        <v>#REF!</v>
      </c>
      <c r="L220" s="330" t="e">
        <f t="shared" si="307"/>
        <v>#REF!</v>
      </c>
      <c r="M220" s="109" t="e">
        <f>#REF!</f>
        <v>#REF!</v>
      </c>
      <c r="N220" s="317" t="e">
        <f t="shared" si="308"/>
        <v>#REF!</v>
      </c>
      <c r="O220" s="109" t="e">
        <f>#REF!</f>
        <v>#REF!</v>
      </c>
      <c r="P220" s="317" t="e">
        <f t="shared" si="309"/>
        <v>#REF!</v>
      </c>
      <c r="Q220" s="109" t="e">
        <f>#REF!</f>
        <v>#REF!</v>
      </c>
      <c r="R220" s="317" t="e">
        <f t="shared" si="310"/>
        <v>#REF!</v>
      </c>
      <c r="S220" s="253" t="e">
        <f t="shared" si="311"/>
        <v>#REF!</v>
      </c>
      <c r="T220" s="330" t="e">
        <f t="shared" si="312"/>
        <v>#REF!</v>
      </c>
    </row>
    <row r="221" spans="1:20" x14ac:dyDescent="0.25">
      <c r="A221" s="88" t="s">
        <v>86</v>
      </c>
      <c r="B221" s="276">
        <v>30</v>
      </c>
      <c r="C221" s="83" t="e">
        <f>#REF!</f>
        <v>#REF!</v>
      </c>
      <c r="D221" s="297" t="e">
        <f t="shared" si="302"/>
        <v>#REF!</v>
      </c>
      <c r="E221" s="109" t="e">
        <f>#REF!</f>
        <v>#REF!</v>
      </c>
      <c r="F221" s="317" t="e">
        <f t="shared" si="303"/>
        <v>#REF!</v>
      </c>
      <c r="G221" s="109" t="e">
        <f>#REF!</f>
        <v>#REF!</v>
      </c>
      <c r="H221" s="317" t="e">
        <f t="shared" si="304"/>
        <v>#REF!</v>
      </c>
      <c r="I221" s="109" t="e">
        <f>#REF!</f>
        <v>#REF!</v>
      </c>
      <c r="J221" s="317" t="e">
        <f t="shared" si="305"/>
        <v>#REF!</v>
      </c>
      <c r="K221" s="253" t="e">
        <f t="shared" si="306"/>
        <v>#REF!</v>
      </c>
      <c r="L221" s="330" t="e">
        <f t="shared" si="307"/>
        <v>#REF!</v>
      </c>
      <c r="M221" s="109" t="e">
        <f>#REF!</f>
        <v>#REF!</v>
      </c>
      <c r="N221" s="317" t="e">
        <f t="shared" si="308"/>
        <v>#REF!</v>
      </c>
      <c r="O221" s="109" t="e">
        <f>#REF!</f>
        <v>#REF!</v>
      </c>
      <c r="P221" s="317" t="e">
        <f t="shared" si="309"/>
        <v>#REF!</v>
      </c>
      <c r="Q221" s="109" t="e">
        <f>#REF!</f>
        <v>#REF!</v>
      </c>
      <c r="R221" s="317" t="e">
        <f t="shared" si="310"/>
        <v>#REF!</v>
      </c>
      <c r="S221" s="253" t="e">
        <f t="shared" si="311"/>
        <v>#REF!</v>
      </c>
      <c r="T221" s="330" t="e">
        <f t="shared" si="312"/>
        <v>#REF!</v>
      </c>
    </row>
    <row r="222" spans="1:20" x14ac:dyDescent="0.25">
      <c r="A222" s="88" t="s">
        <v>87</v>
      </c>
      <c r="B222" s="276">
        <v>30</v>
      </c>
      <c r="C222" s="83" t="e">
        <f>#REF!</f>
        <v>#REF!</v>
      </c>
      <c r="D222" s="297" t="e">
        <f t="shared" si="302"/>
        <v>#REF!</v>
      </c>
      <c r="E222" s="109" t="e">
        <f>#REF!</f>
        <v>#REF!</v>
      </c>
      <c r="F222" s="317" t="e">
        <f t="shared" si="303"/>
        <v>#REF!</v>
      </c>
      <c r="G222" s="109" t="e">
        <f>#REF!</f>
        <v>#REF!</v>
      </c>
      <c r="H222" s="317" t="e">
        <f t="shared" si="304"/>
        <v>#REF!</v>
      </c>
      <c r="I222" s="109" t="e">
        <f>#REF!</f>
        <v>#REF!</v>
      </c>
      <c r="J222" s="317" t="e">
        <f t="shared" si="305"/>
        <v>#REF!</v>
      </c>
      <c r="K222" s="253" t="e">
        <f t="shared" si="306"/>
        <v>#REF!</v>
      </c>
      <c r="L222" s="330" t="e">
        <f t="shared" si="307"/>
        <v>#REF!</v>
      </c>
      <c r="M222" s="109" t="e">
        <f>#REF!</f>
        <v>#REF!</v>
      </c>
      <c r="N222" s="317" t="e">
        <f t="shared" si="308"/>
        <v>#REF!</v>
      </c>
      <c r="O222" s="109" t="e">
        <f>#REF!</f>
        <v>#REF!</v>
      </c>
      <c r="P222" s="317" t="e">
        <f t="shared" si="309"/>
        <v>#REF!</v>
      </c>
      <c r="Q222" s="109" t="e">
        <f>#REF!</f>
        <v>#REF!</v>
      </c>
      <c r="R222" s="317" t="e">
        <f t="shared" si="310"/>
        <v>#REF!</v>
      </c>
      <c r="S222" s="253" t="e">
        <f t="shared" si="311"/>
        <v>#REF!</v>
      </c>
      <c r="T222" s="330" t="e">
        <f t="shared" si="312"/>
        <v>#REF!</v>
      </c>
    </row>
    <row r="223" spans="1:20" x14ac:dyDescent="0.25">
      <c r="A223" s="88" t="s">
        <v>88</v>
      </c>
      <c r="B223" s="276">
        <v>30</v>
      </c>
      <c r="C223" s="83" t="e">
        <f>#REF!</f>
        <v>#REF!</v>
      </c>
      <c r="D223" s="297" t="e">
        <f t="shared" si="302"/>
        <v>#REF!</v>
      </c>
      <c r="E223" s="109" t="e">
        <f>#REF!</f>
        <v>#REF!</v>
      </c>
      <c r="F223" s="317" t="e">
        <f t="shared" si="303"/>
        <v>#REF!</v>
      </c>
      <c r="G223" s="109" t="e">
        <f>#REF!</f>
        <v>#REF!</v>
      </c>
      <c r="H223" s="317" t="e">
        <f t="shared" si="304"/>
        <v>#REF!</v>
      </c>
      <c r="I223" s="109" t="e">
        <f>#REF!</f>
        <v>#REF!</v>
      </c>
      <c r="J223" s="317" t="e">
        <f t="shared" si="305"/>
        <v>#REF!</v>
      </c>
      <c r="K223" s="253" t="e">
        <f t="shared" si="306"/>
        <v>#REF!</v>
      </c>
      <c r="L223" s="330" t="e">
        <f t="shared" si="307"/>
        <v>#REF!</v>
      </c>
      <c r="M223" s="109" t="e">
        <f>#REF!</f>
        <v>#REF!</v>
      </c>
      <c r="N223" s="317" t="e">
        <f t="shared" si="308"/>
        <v>#REF!</v>
      </c>
      <c r="O223" s="109" t="e">
        <f>#REF!</f>
        <v>#REF!</v>
      </c>
      <c r="P223" s="317" t="e">
        <f t="shared" si="309"/>
        <v>#REF!</v>
      </c>
      <c r="Q223" s="109" t="e">
        <f>#REF!</f>
        <v>#REF!</v>
      </c>
      <c r="R223" s="317" t="e">
        <f t="shared" si="310"/>
        <v>#REF!</v>
      </c>
      <c r="S223" s="253" t="e">
        <f t="shared" si="311"/>
        <v>#REF!</v>
      </c>
      <c r="T223" s="330" t="e">
        <f t="shared" si="312"/>
        <v>#REF!</v>
      </c>
    </row>
    <row r="224" spans="1:20" x14ac:dyDescent="0.25">
      <c r="A224" s="88" t="s">
        <v>89</v>
      </c>
      <c r="B224" s="276">
        <v>30</v>
      </c>
      <c r="C224" s="83" t="e">
        <f>#REF!</f>
        <v>#REF!</v>
      </c>
      <c r="D224" s="297" t="e">
        <f t="shared" si="302"/>
        <v>#REF!</v>
      </c>
      <c r="E224" s="109" t="e">
        <f>#REF!</f>
        <v>#REF!</v>
      </c>
      <c r="F224" s="317" t="e">
        <f t="shared" si="303"/>
        <v>#REF!</v>
      </c>
      <c r="G224" s="109" t="e">
        <f>#REF!</f>
        <v>#REF!</v>
      </c>
      <c r="H224" s="317" t="e">
        <f t="shared" si="304"/>
        <v>#REF!</v>
      </c>
      <c r="I224" s="109" t="e">
        <f>#REF!</f>
        <v>#REF!</v>
      </c>
      <c r="J224" s="317" t="e">
        <f t="shared" si="305"/>
        <v>#REF!</v>
      </c>
      <c r="K224" s="253" t="e">
        <f t="shared" si="306"/>
        <v>#REF!</v>
      </c>
      <c r="L224" s="330" t="e">
        <f t="shared" si="307"/>
        <v>#REF!</v>
      </c>
      <c r="M224" s="109" t="e">
        <f>#REF!</f>
        <v>#REF!</v>
      </c>
      <c r="N224" s="317" t="e">
        <f t="shared" si="308"/>
        <v>#REF!</v>
      </c>
      <c r="O224" s="109" t="e">
        <f>#REF!</f>
        <v>#REF!</v>
      </c>
      <c r="P224" s="317" t="e">
        <f t="shared" si="309"/>
        <v>#REF!</v>
      </c>
      <c r="Q224" s="109" t="e">
        <f>#REF!</f>
        <v>#REF!</v>
      </c>
      <c r="R224" s="317" t="e">
        <f t="shared" si="310"/>
        <v>#REF!</v>
      </c>
      <c r="S224" s="253" t="e">
        <f t="shared" si="311"/>
        <v>#REF!</v>
      </c>
      <c r="T224" s="330" t="e">
        <f t="shared" si="312"/>
        <v>#REF!</v>
      </c>
    </row>
    <row r="225" spans="1:20" ht="15.75" thickBot="1" x14ac:dyDescent="0.3">
      <c r="A225" s="110" t="s">
        <v>90</v>
      </c>
      <c r="B225" s="277">
        <v>30</v>
      </c>
      <c r="C225" s="92" t="e">
        <f>#REF!</f>
        <v>#REF!</v>
      </c>
      <c r="D225" s="299" t="e">
        <f t="shared" si="302"/>
        <v>#REF!</v>
      </c>
      <c r="E225" s="498" t="e">
        <f>#REF!</f>
        <v>#REF!</v>
      </c>
      <c r="F225" s="318" t="e">
        <f t="shared" si="303"/>
        <v>#REF!</v>
      </c>
      <c r="G225" s="498" t="e">
        <f>#REF!</f>
        <v>#REF!</v>
      </c>
      <c r="H225" s="318" t="e">
        <f t="shared" si="304"/>
        <v>#REF!</v>
      </c>
      <c r="I225" s="498" t="e">
        <f>#REF!</f>
        <v>#REF!</v>
      </c>
      <c r="J225" s="318" t="e">
        <f t="shared" si="305"/>
        <v>#REF!</v>
      </c>
      <c r="K225" s="254" t="e">
        <f t="shared" si="306"/>
        <v>#REF!</v>
      </c>
      <c r="L225" s="331" t="e">
        <f t="shared" si="307"/>
        <v>#REF!</v>
      </c>
      <c r="M225" s="498" t="e">
        <f>#REF!</f>
        <v>#REF!</v>
      </c>
      <c r="N225" s="318" t="e">
        <f t="shared" si="308"/>
        <v>#REF!</v>
      </c>
      <c r="O225" s="498" t="e">
        <f>#REF!</f>
        <v>#REF!</v>
      </c>
      <c r="P225" s="318" t="e">
        <f t="shared" si="309"/>
        <v>#REF!</v>
      </c>
      <c r="Q225" s="498" t="e">
        <f>#REF!</f>
        <v>#REF!</v>
      </c>
      <c r="R225" s="318" t="e">
        <f t="shared" si="310"/>
        <v>#REF!</v>
      </c>
      <c r="S225" s="254" t="e">
        <f t="shared" si="311"/>
        <v>#REF!</v>
      </c>
      <c r="T225" s="331" t="e">
        <f t="shared" si="312"/>
        <v>#REF!</v>
      </c>
    </row>
    <row r="226" spans="1:20" ht="15.75" thickBot="1" x14ac:dyDescent="0.3">
      <c r="A226" s="6" t="s">
        <v>7</v>
      </c>
      <c r="B226" s="293">
        <f>SUM(B219:B225)</f>
        <v>200</v>
      </c>
      <c r="C226" s="7" t="e">
        <f>SUM(C219:C225)</f>
        <v>#REF!</v>
      </c>
      <c r="D226" s="300" t="e">
        <f t="shared" ref="D226:T226" si="313">SUM(D219:D225)</f>
        <v>#REF!</v>
      </c>
      <c r="E226" s="499" t="e">
        <f t="shared" si="313"/>
        <v>#REF!</v>
      </c>
      <c r="F226" s="319" t="e">
        <f t="shared" si="313"/>
        <v>#REF!</v>
      </c>
      <c r="G226" s="499" t="e">
        <f t="shared" si="313"/>
        <v>#REF!</v>
      </c>
      <c r="H226" s="319" t="e">
        <f t="shared" si="313"/>
        <v>#REF!</v>
      </c>
      <c r="I226" s="499" t="e">
        <f t="shared" si="313"/>
        <v>#REF!</v>
      </c>
      <c r="J226" s="319" t="e">
        <f t="shared" si="313"/>
        <v>#REF!</v>
      </c>
      <c r="K226" s="80" t="e">
        <f t="shared" ref="K226:L226" si="314">SUM(K219:K225)</f>
        <v>#REF!</v>
      </c>
      <c r="L226" s="332" t="e">
        <f t="shared" si="314"/>
        <v>#REF!</v>
      </c>
      <c r="M226" s="499" t="e">
        <f t="shared" si="313"/>
        <v>#REF!</v>
      </c>
      <c r="N226" s="319" t="e">
        <f t="shared" si="313"/>
        <v>#REF!</v>
      </c>
      <c r="O226" s="499" t="e">
        <f t="shared" si="313"/>
        <v>#REF!</v>
      </c>
      <c r="P226" s="319" t="e">
        <f t="shared" si="313"/>
        <v>#REF!</v>
      </c>
      <c r="Q226" s="499" t="e">
        <f t="shared" si="313"/>
        <v>#REF!</v>
      </c>
      <c r="R226" s="319" t="e">
        <f t="shared" si="313"/>
        <v>#REF!</v>
      </c>
      <c r="S226" s="80" t="e">
        <f t="shared" si="313"/>
        <v>#REF!</v>
      </c>
      <c r="T226" s="332" t="e">
        <f t="shared" si="313"/>
        <v>#REF!</v>
      </c>
    </row>
    <row r="228" spans="1:20" ht="15.75" x14ac:dyDescent="0.25">
      <c r="A228" s="1240" t="s">
        <v>297</v>
      </c>
      <c r="B228" s="1241"/>
      <c r="C228" s="1241"/>
      <c r="D228" s="1241"/>
      <c r="E228" s="1241"/>
      <c r="F228" s="1241"/>
      <c r="G228" s="1241"/>
      <c r="H228" s="1241"/>
      <c r="I228" s="1241"/>
      <c r="J228" s="1241"/>
      <c r="K228" s="1241"/>
      <c r="L228" s="1241"/>
      <c r="M228" s="1241"/>
      <c r="N228" s="1241"/>
      <c r="O228" s="1241"/>
      <c r="P228" s="1241"/>
      <c r="Q228" s="1241"/>
      <c r="R228" s="1241"/>
      <c r="S228" s="1241"/>
      <c r="T228" s="1241"/>
    </row>
    <row r="229" spans="1:20" ht="36.75" thickBot="1" x14ac:dyDescent="0.3">
      <c r="A229" s="85" t="s">
        <v>14</v>
      </c>
      <c r="B229" s="274" t="str">
        <f t="shared" ref="B229:T229" si="315">B5</f>
        <v>Carga Horária</v>
      </c>
      <c r="C229" s="104" t="str">
        <f t="shared" si="315"/>
        <v>Equipe Mínima TA</v>
      </c>
      <c r="D229" s="302" t="str">
        <f t="shared" si="315"/>
        <v>Total Horas</v>
      </c>
      <c r="E229" s="516" t="str">
        <f t="shared" si="315"/>
        <v>MAR</v>
      </c>
      <c r="F229" s="344" t="str">
        <f t="shared" si="315"/>
        <v>Saldo Mar</v>
      </c>
      <c r="G229" s="516" t="str">
        <f t="shared" si="315"/>
        <v>ABR</v>
      </c>
      <c r="H229" s="344" t="str">
        <f t="shared" si="315"/>
        <v>Saldo Abr</v>
      </c>
      <c r="I229" s="516" t="str">
        <f t="shared" si="315"/>
        <v>MAI</v>
      </c>
      <c r="J229" s="344" t="str">
        <f t="shared" si="315"/>
        <v>Saldo Mai</v>
      </c>
      <c r="K229" s="251" t="str">
        <f t="shared" ref="K229:L229" si="316">K5</f>
        <v>3º Trimestre</v>
      </c>
      <c r="L229" s="342" t="str">
        <f t="shared" si="316"/>
        <v>Saldo Trim</v>
      </c>
      <c r="M229" s="516" t="str">
        <f t="shared" si="315"/>
        <v>JUN</v>
      </c>
      <c r="N229" s="344" t="str">
        <f t="shared" si="315"/>
        <v>Saldo Jun</v>
      </c>
      <c r="O229" s="496" t="str">
        <f t="shared" si="315"/>
        <v>JUL</v>
      </c>
      <c r="P229" s="344" t="str">
        <f t="shared" si="315"/>
        <v>Saldo Jul</v>
      </c>
      <c r="Q229" s="496" t="str">
        <f t="shared" si="315"/>
        <v>AGO</v>
      </c>
      <c r="R229" s="344" t="str">
        <f t="shared" si="315"/>
        <v>Saldo Ago</v>
      </c>
      <c r="S229" s="251" t="str">
        <f t="shared" si="315"/>
        <v>4º Trimestre</v>
      </c>
      <c r="T229" s="342" t="str">
        <f t="shared" si="315"/>
        <v>Saldo Trim</v>
      </c>
    </row>
    <row r="230" spans="1:20" ht="15.75" thickTop="1" x14ac:dyDescent="0.25">
      <c r="A230" s="88" t="s">
        <v>33</v>
      </c>
      <c r="B230" s="275">
        <v>20</v>
      </c>
      <c r="C230" s="10">
        <f>'UBS Vila Maria P Gnecco'!B20</f>
        <v>6</v>
      </c>
      <c r="D230" s="296">
        <f t="shared" ref="D230:D237" si="317">C230*B230</f>
        <v>120</v>
      </c>
      <c r="E230" s="497">
        <f>'UBS Vila Maria P Gnecco'!C20</f>
        <v>5</v>
      </c>
      <c r="F230" s="316">
        <f t="shared" ref="F230:F237" si="318">(E230*$B230)-$D230</f>
        <v>-20</v>
      </c>
      <c r="G230" s="497">
        <f>'UBS Vila Maria P Gnecco'!D20</f>
        <v>0</v>
      </c>
      <c r="H230" s="316">
        <f t="shared" ref="H230:H237" si="319">(G230*$B230)-$D230</f>
        <v>-120</v>
      </c>
      <c r="I230" s="497">
        <f>'UBS Vila Maria P Gnecco'!E20</f>
        <v>0</v>
      </c>
      <c r="J230" s="316">
        <f t="shared" ref="J230:J237" si="320">(I230*$B230)-$D230</f>
        <v>-120</v>
      </c>
      <c r="K230" s="241">
        <f t="shared" ref="K230:K237" si="321">SUM(E230,G230,I230)</f>
        <v>5</v>
      </c>
      <c r="L230" s="329">
        <f t="shared" ref="L230:L237" si="322">(K230*$B230)-$D230*3</f>
        <v>-260</v>
      </c>
      <c r="M230" s="497">
        <f>'UBS Vila Maria P Gnecco'!F20</f>
        <v>0</v>
      </c>
      <c r="N230" s="316">
        <f t="shared" ref="N230:N237" si="323">(M230*$B230)-$D230</f>
        <v>-120</v>
      </c>
      <c r="O230" s="497">
        <f>'UBS Vila Maria P Gnecco'!G20</f>
        <v>0</v>
      </c>
      <c r="P230" s="316">
        <f t="shared" ref="P230:P237" si="324">(O230*$B230)-$D230</f>
        <v>-120</v>
      </c>
      <c r="Q230" s="497">
        <f>'UBS Vila Maria P Gnecco'!H20</f>
        <v>0</v>
      </c>
      <c r="R230" s="316">
        <f t="shared" ref="R230:R237" si="325">(Q230*$B230)-$D230</f>
        <v>-120</v>
      </c>
      <c r="S230" s="241">
        <f t="shared" ref="S230:S237" si="326">SUM(M230,O230,Q230)</f>
        <v>0</v>
      </c>
      <c r="T230" s="329">
        <f t="shared" ref="T230:T237" si="327">(S230*$B230)-$D230*3</f>
        <v>-360</v>
      </c>
    </row>
    <row r="231" spans="1:20" x14ac:dyDescent="0.25">
      <c r="A231" s="88" t="s">
        <v>20</v>
      </c>
      <c r="B231" s="276">
        <v>20</v>
      </c>
      <c r="C231" s="83">
        <f>'UBS Vila Maria P Gnecco'!B21</f>
        <v>3</v>
      </c>
      <c r="D231" s="297">
        <f t="shared" si="317"/>
        <v>60</v>
      </c>
      <c r="E231" s="109">
        <f>'UBS Vila Maria P Gnecco'!C21</f>
        <v>3</v>
      </c>
      <c r="F231" s="317">
        <f t="shared" si="318"/>
        <v>0</v>
      </c>
      <c r="G231" s="109">
        <f>'UBS Vila Maria P Gnecco'!D21</f>
        <v>0</v>
      </c>
      <c r="H231" s="317">
        <f t="shared" si="319"/>
        <v>-60</v>
      </c>
      <c r="I231" s="109">
        <f>'UBS Vila Maria P Gnecco'!E21</f>
        <v>0</v>
      </c>
      <c r="J231" s="317">
        <f t="shared" si="320"/>
        <v>-60</v>
      </c>
      <c r="K231" s="253">
        <f t="shared" si="321"/>
        <v>3</v>
      </c>
      <c r="L231" s="330">
        <f t="shared" si="322"/>
        <v>-120</v>
      </c>
      <c r="M231" s="109">
        <f>'UBS Vila Maria P Gnecco'!F21</f>
        <v>0</v>
      </c>
      <c r="N231" s="317">
        <f t="shared" si="323"/>
        <v>-60</v>
      </c>
      <c r="O231" s="109">
        <f>'UBS Vila Maria P Gnecco'!G21</f>
        <v>0</v>
      </c>
      <c r="P231" s="317">
        <f t="shared" si="324"/>
        <v>-60</v>
      </c>
      <c r="Q231" s="109">
        <f>'UBS Vila Maria P Gnecco'!H21</f>
        <v>0</v>
      </c>
      <c r="R231" s="317">
        <f t="shared" si="325"/>
        <v>-60</v>
      </c>
      <c r="S231" s="253">
        <f t="shared" si="326"/>
        <v>0</v>
      </c>
      <c r="T231" s="330">
        <f t="shared" si="327"/>
        <v>-180</v>
      </c>
    </row>
    <row r="232" spans="1:20" x14ac:dyDescent="0.25">
      <c r="A232" s="88" t="s">
        <v>43</v>
      </c>
      <c r="B232" s="276">
        <v>20</v>
      </c>
      <c r="C232" s="83">
        <f>'UBS Vila Maria P Gnecco'!B22</f>
        <v>3</v>
      </c>
      <c r="D232" s="297">
        <f t="shared" si="317"/>
        <v>60</v>
      </c>
      <c r="E232" s="109">
        <f>'UBS Vila Maria P Gnecco'!C22</f>
        <v>3</v>
      </c>
      <c r="F232" s="317">
        <f t="shared" si="318"/>
        <v>0</v>
      </c>
      <c r="G232" s="109">
        <f>'UBS Vila Maria P Gnecco'!D22</f>
        <v>0</v>
      </c>
      <c r="H232" s="317">
        <f t="shared" si="319"/>
        <v>-60</v>
      </c>
      <c r="I232" s="109">
        <f>'UBS Vila Maria P Gnecco'!E22</f>
        <v>0</v>
      </c>
      <c r="J232" s="317">
        <f t="shared" si="320"/>
        <v>-60</v>
      </c>
      <c r="K232" s="253">
        <f t="shared" si="321"/>
        <v>3</v>
      </c>
      <c r="L232" s="330">
        <f t="shared" si="322"/>
        <v>-120</v>
      </c>
      <c r="M232" s="109">
        <f>'UBS Vila Maria P Gnecco'!F22</f>
        <v>0</v>
      </c>
      <c r="N232" s="317">
        <f t="shared" si="323"/>
        <v>-60</v>
      </c>
      <c r="O232" s="109">
        <f>'UBS Vila Maria P Gnecco'!G22</f>
        <v>0</v>
      </c>
      <c r="P232" s="317">
        <f t="shared" si="324"/>
        <v>-60</v>
      </c>
      <c r="Q232" s="109">
        <f>'UBS Vila Maria P Gnecco'!H22</f>
        <v>0</v>
      </c>
      <c r="R232" s="317">
        <f t="shared" si="325"/>
        <v>-60</v>
      </c>
      <c r="S232" s="253">
        <f t="shared" si="326"/>
        <v>0</v>
      </c>
      <c r="T232" s="330">
        <f t="shared" si="327"/>
        <v>-180</v>
      </c>
    </row>
    <row r="233" spans="1:20" x14ac:dyDescent="0.25">
      <c r="A233" s="88" t="s">
        <v>23</v>
      </c>
      <c r="B233" s="276">
        <v>20</v>
      </c>
      <c r="C233" s="83">
        <f>'UBS Vila Maria P Gnecco'!B23</f>
        <v>3</v>
      </c>
      <c r="D233" s="297">
        <f t="shared" si="317"/>
        <v>60</v>
      </c>
      <c r="E233" s="109">
        <f>'UBS Vila Maria P Gnecco'!C23</f>
        <v>3</v>
      </c>
      <c r="F233" s="317">
        <f t="shared" si="318"/>
        <v>0</v>
      </c>
      <c r="G233" s="109">
        <f>'UBS Vila Maria P Gnecco'!D23</f>
        <v>0</v>
      </c>
      <c r="H233" s="317">
        <f t="shared" si="319"/>
        <v>-60</v>
      </c>
      <c r="I233" s="109">
        <f>'UBS Vila Maria P Gnecco'!E23</f>
        <v>0</v>
      </c>
      <c r="J233" s="317">
        <f t="shared" si="320"/>
        <v>-60</v>
      </c>
      <c r="K233" s="253">
        <f t="shared" si="321"/>
        <v>3</v>
      </c>
      <c r="L233" s="330">
        <f t="shared" si="322"/>
        <v>-120</v>
      </c>
      <c r="M233" s="109">
        <f>'UBS Vila Maria P Gnecco'!F23</f>
        <v>0</v>
      </c>
      <c r="N233" s="317">
        <f t="shared" si="323"/>
        <v>-60</v>
      </c>
      <c r="O233" s="109">
        <f>'UBS Vila Maria P Gnecco'!G23</f>
        <v>0</v>
      </c>
      <c r="P233" s="317">
        <f t="shared" si="324"/>
        <v>-60</v>
      </c>
      <c r="Q233" s="109">
        <f>'UBS Vila Maria P Gnecco'!H23</f>
        <v>0</v>
      </c>
      <c r="R233" s="317">
        <f t="shared" si="325"/>
        <v>-60</v>
      </c>
      <c r="S233" s="253">
        <f t="shared" si="326"/>
        <v>0</v>
      </c>
      <c r="T233" s="330">
        <f t="shared" si="327"/>
        <v>-180</v>
      </c>
    </row>
    <row r="234" spans="1:20" x14ac:dyDescent="0.25">
      <c r="A234" s="88" t="s">
        <v>24</v>
      </c>
      <c r="B234" s="276">
        <v>30</v>
      </c>
      <c r="C234" s="89">
        <f>'UBS Vila Maria P Gnecco'!B24</f>
        <v>1</v>
      </c>
      <c r="D234" s="304">
        <f t="shared" si="317"/>
        <v>30</v>
      </c>
      <c r="E234" s="109">
        <f>'UBS Vila Maria P Gnecco'!C24</f>
        <v>2</v>
      </c>
      <c r="F234" s="317">
        <f t="shared" si="318"/>
        <v>30</v>
      </c>
      <c r="G234" s="109">
        <f>'UBS Vila Maria P Gnecco'!D24</f>
        <v>0</v>
      </c>
      <c r="H234" s="317">
        <f t="shared" si="319"/>
        <v>-30</v>
      </c>
      <c r="I234" s="109">
        <f>'UBS Vila Maria P Gnecco'!E24</f>
        <v>0</v>
      </c>
      <c r="J234" s="317">
        <f t="shared" si="320"/>
        <v>-30</v>
      </c>
      <c r="K234" s="253">
        <f t="shared" si="321"/>
        <v>2</v>
      </c>
      <c r="L234" s="330">
        <f t="shared" si="322"/>
        <v>-30</v>
      </c>
      <c r="M234" s="109">
        <f>'UBS Vila Maria P Gnecco'!F24</f>
        <v>0</v>
      </c>
      <c r="N234" s="317">
        <f t="shared" si="323"/>
        <v>-30</v>
      </c>
      <c r="O234" s="109">
        <f>'UBS Vila Maria P Gnecco'!G24</f>
        <v>0</v>
      </c>
      <c r="P234" s="317">
        <f t="shared" si="324"/>
        <v>-30</v>
      </c>
      <c r="Q234" s="109">
        <f>'UBS Vila Maria P Gnecco'!H24</f>
        <v>0</v>
      </c>
      <c r="R234" s="317">
        <f t="shared" si="325"/>
        <v>-30</v>
      </c>
      <c r="S234" s="253">
        <f t="shared" si="326"/>
        <v>0</v>
      </c>
      <c r="T234" s="330">
        <f t="shared" si="327"/>
        <v>-90</v>
      </c>
    </row>
    <row r="235" spans="1:20" x14ac:dyDescent="0.25">
      <c r="A235" s="88" t="s">
        <v>25</v>
      </c>
      <c r="B235" s="276">
        <v>30</v>
      </c>
      <c r="C235" s="83">
        <f>'UBS Vila Maria P Gnecco'!B25</f>
        <v>4</v>
      </c>
      <c r="D235" s="297">
        <f t="shared" si="317"/>
        <v>120</v>
      </c>
      <c r="E235" s="109">
        <f>'UBS Vila Maria P Gnecco'!C25</f>
        <v>4</v>
      </c>
      <c r="F235" s="317">
        <f t="shared" si="318"/>
        <v>0</v>
      </c>
      <c r="G235" s="109">
        <f>'UBS Vila Maria P Gnecco'!D25</f>
        <v>0</v>
      </c>
      <c r="H235" s="317">
        <f t="shared" si="319"/>
        <v>-120</v>
      </c>
      <c r="I235" s="109">
        <f>'UBS Vila Maria P Gnecco'!E25</f>
        <v>0</v>
      </c>
      <c r="J235" s="317">
        <f t="shared" si="320"/>
        <v>-120</v>
      </c>
      <c r="K235" s="253">
        <f t="shared" si="321"/>
        <v>4</v>
      </c>
      <c r="L235" s="330">
        <f t="shared" si="322"/>
        <v>-240</v>
      </c>
      <c r="M235" s="109">
        <f>'UBS Vila Maria P Gnecco'!F25</f>
        <v>0</v>
      </c>
      <c r="N235" s="317">
        <f t="shared" si="323"/>
        <v>-120</v>
      </c>
      <c r="O235" s="109">
        <f>'UBS Vila Maria P Gnecco'!G25</f>
        <v>0</v>
      </c>
      <c r="P235" s="317">
        <f t="shared" si="324"/>
        <v>-120</v>
      </c>
      <c r="Q235" s="109">
        <f>'UBS Vila Maria P Gnecco'!H25</f>
        <v>0</v>
      </c>
      <c r="R235" s="317">
        <f t="shared" si="325"/>
        <v>-120</v>
      </c>
      <c r="S235" s="253">
        <f t="shared" si="326"/>
        <v>0</v>
      </c>
      <c r="T235" s="330">
        <f t="shared" si="327"/>
        <v>-360</v>
      </c>
    </row>
    <row r="236" spans="1:20" x14ac:dyDescent="0.25">
      <c r="A236" s="88" t="s">
        <v>26</v>
      </c>
      <c r="B236" s="276">
        <v>40</v>
      </c>
      <c r="C236" s="83">
        <f>'UBS Vila Maria P Gnecco'!B26</f>
        <v>1</v>
      </c>
      <c r="D236" s="297">
        <f t="shared" si="317"/>
        <v>40</v>
      </c>
      <c r="E236" s="109">
        <f>'UBS Vila Maria P Gnecco'!C26</f>
        <v>1</v>
      </c>
      <c r="F236" s="317">
        <f t="shared" si="318"/>
        <v>0</v>
      </c>
      <c r="G236" s="109">
        <f>'UBS Vila Maria P Gnecco'!D26</f>
        <v>0</v>
      </c>
      <c r="H236" s="317">
        <f t="shared" si="319"/>
        <v>-40</v>
      </c>
      <c r="I236" s="109">
        <f>'UBS Vila Maria P Gnecco'!E26</f>
        <v>0</v>
      </c>
      <c r="J236" s="317">
        <f t="shared" si="320"/>
        <v>-40</v>
      </c>
      <c r="K236" s="253">
        <f t="shared" si="321"/>
        <v>1</v>
      </c>
      <c r="L236" s="330">
        <f t="shared" si="322"/>
        <v>-80</v>
      </c>
      <c r="M236" s="109">
        <f>'UBS Vila Maria P Gnecco'!F26</f>
        <v>0</v>
      </c>
      <c r="N236" s="317">
        <f t="shared" si="323"/>
        <v>-40</v>
      </c>
      <c r="O236" s="109">
        <f>'UBS Vila Maria P Gnecco'!G26</f>
        <v>0</v>
      </c>
      <c r="P236" s="317">
        <f t="shared" si="324"/>
        <v>-40</v>
      </c>
      <c r="Q236" s="109">
        <f>'UBS Vila Maria P Gnecco'!H26</f>
        <v>0</v>
      </c>
      <c r="R236" s="317">
        <f t="shared" si="325"/>
        <v>-40</v>
      </c>
      <c r="S236" s="253">
        <f t="shared" si="326"/>
        <v>0</v>
      </c>
      <c r="T236" s="330">
        <f t="shared" si="327"/>
        <v>-120</v>
      </c>
    </row>
    <row r="237" spans="1:20" ht="15.75" thickBot="1" x14ac:dyDescent="0.3">
      <c r="A237" s="63" t="s">
        <v>34</v>
      </c>
      <c r="B237" s="284">
        <v>30</v>
      </c>
      <c r="C237" s="64">
        <f>'UBS Vila Maria P Gnecco'!B27</f>
        <v>1</v>
      </c>
      <c r="D237" s="310">
        <f t="shared" si="317"/>
        <v>30</v>
      </c>
      <c r="E237" s="501">
        <f>'UBS Vila Maria P Gnecco'!C27</f>
        <v>2</v>
      </c>
      <c r="F237" s="325">
        <f t="shared" si="318"/>
        <v>30</v>
      </c>
      <c r="G237" s="501">
        <f>'UBS Vila Maria P Gnecco'!D27</f>
        <v>0</v>
      </c>
      <c r="H237" s="325">
        <f t="shared" si="319"/>
        <v>-30</v>
      </c>
      <c r="I237" s="501">
        <f>'UBS Vila Maria P Gnecco'!E27</f>
        <v>0</v>
      </c>
      <c r="J237" s="325">
        <f t="shared" si="320"/>
        <v>-30</v>
      </c>
      <c r="K237" s="261">
        <f t="shared" si="321"/>
        <v>2</v>
      </c>
      <c r="L237" s="338">
        <f t="shared" si="322"/>
        <v>-30</v>
      </c>
      <c r="M237" s="501">
        <f>'UBS Vila Maria P Gnecco'!F27</f>
        <v>0</v>
      </c>
      <c r="N237" s="325">
        <f t="shared" si="323"/>
        <v>-30</v>
      </c>
      <c r="O237" s="501">
        <f>'UBS Vila Maria P Gnecco'!G27</f>
        <v>0</v>
      </c>
      <c r="P237" s="325">
        <f t="shared" si="324"/>
        <v>-30</v>
      </c>
      <c r="Q237" s="501">
        <f>'UBS Vila Maria P Gnecco'!H27</f>
        <v>0</v>
      </c>
      <c r="R237" s="325">
        <f t="shared" si="325"/>
        <v>-30</v>
      </c>
      <c r="S237" s="261">
        <f t="shared" si="326"/>
        <v>0</v>
      </c>
      <c r="T237" s="338">
        <f t="shared" si="327"/>
        <v>-90</v>
      </c>
    </row>
    <row r="238" spans="1:20" ht="15.75" thickBot="1" x14ac:dyDescent="0.3">
      <c r="A238" s="369" t="s">
        <v>7</v>
      </c>
      <c r="B238" s="362">
        <f>SUM(B230:B237)</f>
        <v>210</v>
      </c>
      <c r="C238" s="363">
        <f>SUM(C230:C237)</f>
        <v>22</v>
      </c>
      <c r="D238" s="364">
        <f t="shared" ref="D238:T238" si="328">SUM(D230:D237)</f>
        <v>520</v>
      </c>
      <c r="E238" s="506">
        <f t="shared" si="328"/>
        <v>23</v>
      </c>
      <c r="F238" s="366">
        <f t="shared" si="328"/>
        <v>40</v>
      </c>
      <c r="G238" s="506">
        <f t="shared" si="328"/>
        <v>0</v>
      </c>
      <c r="H238" s="366">
        <f t="shared" si="328"/>
        <v>-520</v>
      </c>
      <c r="I238" s="506">
        <f t="shared" si="328"/>
        <v>0</v>
      </c>
      <c r="J238" s="366">
        <f t="shared" si="328"/>
        <v>-520</v>
      </c>
      <c r="K238" s="367">
        <f t="shared" ref="K238:L238" si="329">SUM(K230:K237)</f>
        <v>23</v>
      </c>
      <c r="L238" s="368">
        <f t="shared" si="329"/>
        <v>-1000</v>
      </c>
      <c r="M238" s="506">
        <f t="shared" si="328"/>
        <v>0</v>
      </c>
      <c r="N238" s="366">
        <f t="shared" si="328"/>
        <v>-520</v>
      </c>
      <c r="O238" s="506">
        <f t="shared" si="328"/>
        <v>0</v>
      </c>
      <c r="P238" s="366">
        <f t="shared" si="328"/>
        <v>-520</v>
      </c>
      <c r="Q238" s="506">
        <f t="shared" si="328"/>
        <v>0</v>
      </c>
      <c r="R238" s="366">
        <f t="shared" si="328"/>
        <v>-520</v>
      </c>
      <c r="S238" s="367">
        <f t="shared" si="328"/>
        <v>0</v>
      </c>
      <c r="T238" s="368">
        <f t="shared" si="328"/>
        <v>-1560</v>
      </c>
    </row>
    <row r="240" spans="1:20" ht="15.75" x14ac:dyDescent="0.25">
      <c r="A240" s="1240" t="s">
        <v>299</v>
      </c>
      <c r="B240" s="1241"/>
      <c r="C240" s="1241"/>
      <c r="D240" s="1241"/>
      <c r="E240" s="1241"/>
      <c r="F240" s="1241"/>
      <c r="G240" s="1241"/>
      <c r="H240" s="1241"/>
      <c r="I240" s="1241"/>
      <c r="J240" s="1241"/>
      <c r="K240" s="1241"/>
      <c r="L240" s="1241"/>
      <c r="M240" s="1241"/>
      <c r="N240" s="1241"/>
      <c r="O240" s="1241"/>
      <c r="P240" s="1241"/>
      <c r="Q240" s="1241"/>
      <c r="R240" s="1241"/>
      <c r="S240" s="1241"/>
      <c r="T240" s="1241"/>
    </row>
    <row r="241" spans="1:20" ht="36.75" thickBot="1" x14ac:dyDescent="0.3">
      <c r="A241" s="85" t="s">
        <v>14</v>
      </c>
      <c r="B241" s="274" t="str">
        <f t="shared" ref="B241:T241" si="330">B5</f>
        <v>Carga Horária</v>
      </c>
      <c r="C241" s="104" t="str">
        <f t="shared" si="330"/>
        <v>Equipe Mínima TA</v>
      </c>
      <c r="D241" s="302" t="str">
        <f t="shared" si="330"/>
        <v>Total Horas</v>
      </c>
      <c r="E241" s="516" t="str">
        <f t="shared" si="330"/>
        <v>MAR</v>
      </c>
      <c r="F241" s="344" t="str">
        <f t="shared" si="330"/>
        <v>Saldo Mar</v>
      </c>
      <c r="G241" s="516" t="str">
        <f t="shared" si="330"/>
        <v>ABR</v>
      </c>
      <c r="H241" s="344" t="str">
        <f t="shared" si="330"/>
        <v>Saldo Abr</v>
      </c>
      <c r="I241" s="516" t="str">
        <f t="shared" si="330"/>
        <v>MAI</v>
      </c>
      <c r="J241" s="344" t="str">
        <f t="shared" si="330"/>
        <v>Saldo Mai</v>
      </c>
      <c r="K241" s="251" t="str">
        <f t="shared" ref="K241:L241" si="331">K5</f>
        <v>3º Trimestre</v>
      </c>
      <c r="L241" s="342" t="str">
        <f t="shared" si="331"/>
        <v>Saldo Trim</v>
      </c>
      <c r="M241" s="516" t="str">
        <f t="shared" si="330"/>
        <v>JUN</v>
      </c>
      <c r="N241" s="344" t="str">
        <f t="shared" si="330"/>
        <v>Saldo Jun</v>
      </c>
      <c r="O241" s="496" t="str">
        <f t="shared" si="330"/>
        <v>JUL</v>
      </c>
      <c r="P241" s="344" t="str">
        <f t="shared" si="330"/>
        <v>Saldo Jul</v>
      </c>
      <c r="Q241" s="496" t="str">
        <f t="shared" si="330"/>
        <v>AGO</v>
      </c>
      <c r="R241" s="344" t="str">
        <f t="shared" si="330"/>
        <v>Saldo Ago</v>
      </c>
      <c r="S241" s="251" t="str">
        <f t="shared" si="330"/>
        <v>4º Trimestre</v>
      </c>
      <c r="T241" s="342" t="str">
        <f t="shared" si="330"/>
        <v>Saldo Trim</v>
      </c>
    </row>
    <row r="242" spans="1:20" ht="15.75" thickTop="1" x14ac:dyDescent="0.25">
      <c r="A242" s="88" t="s">
        <v>20</v>
      </c>
      <c r="B242" s="276">
        <v>20</v>
      </c>
      <c r="C242" s="89" t="e">
        <f>'UBS Jardim Julieta'!#REF!</f>
        <v>#REF!</v>
      </c>
      <c r="D242" s="304" t="e">
        <f t="shared" ref="D242:D248" si="332">C242*B242</f>
        <v>#REF!</v>
      </c>
      <c r="E242" s="109" t="e">
        <f>'UBS Jardim Julieta'!#REF!</f>
        <v>#REF!</v>
      </c>
      <c r="F242" s="317" t="e">
        <f t="shared" ref="F242:F248" si="333">(E242*$B242)-$D242</f>
        <v>#REF!</v>
      </c>
      <c r="G242" s="109" t="e">
        <f>'UBS Jardim Julieta'!#REF!</f>
        <v>#REF!</v>
      </c>
      <c r="H242" s="317" t="e">
        <f t="shared" ref="H242:H248" si="334">(G242*$B242)-$D242</f>
        <v>#REF!</v>
      </c>
      <c r="I242" s="109" t="e">
        <f>'UBS Jardim Julieta'!#REF!</f>
        <v>#REF!</v>
      </c>
      <c r="J242" s="317" t="e">
        <f t="shared" ref="J242:J248" si="335">(I242*$B242)-$D242</f>
        <v>#REF!</v>
      </c>
      <c r="K242" s="253" t="e">
        <f t="shared" ref="K242:K248" si="336">SUM(E242,G242,I242)</f>
        <v>#REF!</v>
      </c>
      <c r="L242" s="330" t="e">
        <f t="shared" ref="L242:L248" si="337">(K242*$B242)-$D242*3</f>
        <v>#REF!</v>
      </c>
      <c r="M242" s="109" t="e">
        <f>'UBS Jardim Julieta'!#REF!</f>
        <v>#REF!</v>
      </c>
      <c r="N242" s="317" t="e">
        <f t="shared" ref="N242:N248" si="338">(M242*$B242)-$D242</f>
        <v>#REF!</v>
      </c>
      <c r="O242" s="109" t="e">
        <f>'UBS Jardim Julieta'!#REF!</f>
        <v>#REF!</v>
      </c>
      <c r="P242" s="317" t="e">
        <f t="shared" ref="P242:P248" si="339">(O242*$B242)-$D242</f>
        <v>#REF!</v>
      </c>
      <c r="Q242" s="109" t="e">
        <f>'UBS Jardim Julieta'!#REF!</f>
        <v>#REF!</v>
      </c>
      <c r="R242" s="317" t="e">
        <f t="shared" ref="R242:R248" si="340">(Q242*$B242)-$D242</f>
        <v>#REF!</v>
      </c>
      <c r="S242" s="253" t="e">
        <f t="shared" ref="S242:S248" si="341">SUM(M242,O242,Q242)</f>
        <v>#REF!</v>
      </c>
      <c r="T242" s="330" t="e">
        <f t="shared" ref="T242:T248" si="342">(S242*$B242)-$D242*3</f>
        <v>#REF!</v>
      </c>
    </row>
    <row r="243" spans="1:20" x14ac:dyDescent="0.25">
      <c r="A243" s="88" t="s">
        <v>43</v>
      </c>
      <c r="B243" s="276">
        <v>20</v>
      </c>
      <c r="C243" s="89" t="e">
        <f>'UBS Jardim Julieta'!#REF!</f>
        <v>#REF!</v>
      </c>
      <c r="D243" s="304" t="e">
        <f t="shared" si="332"/>
        <v>#REF!</v>
      </c>
      <c r="E243" s="109" t="e">
        <f>'UBS Jardim Julieta'!#REF!</f>
        <v>#REF!</v>
      </c>
      <c r="F243" s="317" t="e">
        <f t="shared" si="333"/>
        <v>#REF!</v>
      </c>
      <c r="G243" s="109" t="e">
        <f>'UBS Jardim Julieta'!#REF!</f>
        <v>#REF!</v>
      </c>
      <c r="H243" s="317" t="e">
        <f t="shared" si="334"/>
        <v>#REF!</v>
      </c>
      <c r="I243" s="109" t="e">
        <f>'UBS Jardim Julieta'!#REF!</f>
        <v>#REF!</v>
      </c>
      <c r="J243" s="317" t="e">
        <f t="shared" si="335"/>
        <v>#REF!</v>
      </c>
      <c r="K243" s="253" t="e">
        <f t="shared" si="336"/>
        <v>#REF!</v>
      </c>
      <c r="L243" s="330" t="e">
        <f t="shared" si="337"/>
        <v>#REF!</v>
      </c>
      <c r="M243" s="109" t="e">
        <f>'UBS Jardim Julieta'!#REF!</f>
        <v>#REF!</v>
      </c>
      <c r="N243" s="317" t="e">
        <f t="shared" si="338"/>
        <v>#REF!</v>
      </c>
      <c r="O243" s="109" t="e">
        <f>'UBS Jardim Julieta'!#REF!</f>
        <v>#REF!</v>
      </c>
      <c r="P243" s="317" t="e">
        <f t="shared" si="339"/>
        <v>#REF!</v>
      </c>
      <c r="Q243" s="109" t="e">
        <f>'UBS Jardim Julieta'!#REF!</f>
        <v>#REF!</v>
      </c>
      <c r="R243" s="317" t="e">
        <f t="shared" si="340"/>
        <v>#REF!</v>
      </c>
      <c r="S243" s="253" t="e">
        <f t="shared" si="341"/>
        <v>#REF!</v>
      </c>
      <c r="T243" s="330" t="e">
        <f t="shared" si="342"/>
        <v>#REF!</v>
      </c>
    </row>
    <row r="244" spans="1:20" x14ac:dyDescent="0.25">
      <c r="A244" s="88" t="s">
        <v>23</v>
      </c>
      <c r="B244" s="276">
        <v>20</v>
      </c>
      <c r="C244" s="89" t="e">
        <f>'UBS Jardim Julieta'!#REF!</f>
        <v>#REF!</v>
      </c>
      <c r="D244" s="304" t="e">
        <f t="shared" si="332"/>
        <v>#REF!</v>
      </c>
      <c r="E244" s="109" t="e">
        <f>'UBS Jardim Julieta'!#REF!</f>
        <v>#REF!</v>
      </c>
      <c r="F244" s="317" t="e">
        <f t="shared" si="333"/>
        <v>#REF!</v>
      </c>
      <c r="G244" s="109" t="e">
        <f>'UBS Jardim Julieta'!#REF!</f>
        <v>#REF!</v>
      </c>
      <c r="H244" s="317" t="e">
        <f t="shared" si="334"/>
        <v>#REF!</v>
      </c>
      <c r="I244" s="109" t="e">
        <f>'UBS Jardim Julieta'!#REF!</f>
        <v>#REF!</v>
      </c>
      <c r="J244" s="317" t="e">
        <f t="shared" si="335"/>
        <v>#REF!</v>
      </c>
      <c r="K244" s="253" t="e">
        <f t="shared" si="336"/>
        <v>#REF!</v>
      </c>
      <c r="L244" s="330" t="e">
        <f t="shared" si="337"/>
        <v>#REF!</v>
      </c>
      <c r="M244" s="109" t="e">
        <f>'UBS Jardim Julieta'!#REF!</f>
        <v>#REF!</v>
      </c>
      <c r="N244" s="317" t="e">
        <f t="shared" si="338"/>
        <v>#REF!</v>
      </c>
      <c r="O244" s="109" t="e">
        <f>'UBS Jardim Julieta'!#REF!</f>
        <v>#REF!</v>
      </c>
      <c r="P244" s="317" t="e">
        <f t="shared" si="339"/>
        <v>#REF!</v>
      </c>
      <c r="Q244" s="109" t="e">
        <f>'UBS Jardim Julieta'!#REF!</f>
        <v>#REF!</v>
      </c>
      <c r="R244" s="317" t="e">
        <f t="shared" si="340"/>
        <v>#REF!</v>
      </c>
      <c r="S244" s="253" t="e">
        <f t="shared" si="341"/>
        <v>#REF!</v>
      </c>
      <c r="T244" s="330" t="e">
        <f t="shared" si="342"/>
        <v>#REF!</v>
      </c>
    </row>
    <row r="245" spans="1:20" x14ac:dyDescent="0.25">
      <c r="A245" s="88" t="s">
        <v>24</v>
      </c>
      <c r="B245" s="276">
        <v>30</v>
      </c>
      <c r="C245" s="89" t="e">
        <f>'UBS Jardim Julieta'!#REF!</f>
        <v>#REF!</v>
      </c>
      <c r="D245" s="304" t="e">
        <f t="shared" si="332"/>
        <v>#REF!</v>
      </c>
      <c r="E245" s="109" t="e">
        <f>'UBS Jardim Julieta'!#REF!</f>
        <v>#REF!</v>
      </c>
      <c r="F245" s="317" t="e">
        <f t="shared" si="333"/>
        <v>#REF!</v>
      </c>
      <c r="G245" s="109" t="e">
        <f>'UBS Jardim Julieta'!#REF!</f>
        <v>#REF!</v>
      </c>
      <c r="H245" s="317" t="e">
        <f t="shared" si="334"/>
        <v>#REF!</v>
      </c>
      <c r="I245" s="109" t="e">
        <f>'UBS Jardim Julieta'!#REF!</f>
        <v>#REF!</v>
      </c>
      <c r="J245" s="317" t="e">
        <f t="shared" si="335"/>
        <v>#REF!</v>
      </c>
      <c r="K245" s="253" t="e">
        <f t="shared" si="336"/>
        <v>#REF!</v>
      </c>
      <c r="L245" s="330" t="e">
        <f t="shared" si="337"/>
        <v>#REF!</v>
      </c>
      <c r="M245" s="109" t="e">
        <f>'UBS Jardim Julieta'!#REF!</f>
        <v>#REF!</v>
      </c>
      <c r="N245" s="317" t="e">
        <f t="shared" si="338"/>
        <v>#REF!</v>
      </c>
      <c r="O245" s="109" t="e">
        <f>'UBS Jardim Julieta'!#REF!</f>
        <v>#REF!</v>
      </c>
      <c r="P245" s="317" t="e">
        <f t="shared" si="339"/>
        <v>#REF!</v>
      </c>
      <c r="Q245" s="109" t="e">
        <f>'UBS Jardim Julieta'!#REF!</f>
        <v>#REF!</v>
      </c>
      <c r="R245" s="317" t="e">
        <f t="shared" si="340"/>
        <v>#REF!</v>
      </c>
      <c r="S245" s="253" t="e">
        <f t="shared" si="341"/>
        <v>#REF!</v>
      </c>
      <c r="T245" s="330" t="e">
        <f t="shared" si="342"/>
        <v>#REF!</v>
      </c>
    </row>
    <row r="246" spans="1:20" x14ac:dyDescent="0.25">
      <c r="A246" s="88" t="s">
        <v>25</v>
      </c>
      <c r="B246" s="276">
        <v>30</v>
      </c>
      <c r="C246" s="89" t="e">
        <f>'UBS Jardim Julieta'!#REF!</f>
        <v>#REF!</v>
      </c>
      <c r="D246" s="304" t="e">
        <f t="shared" si="332"/>
        <v>#REF!</v>
      </c>
      <c r="E246" s="109" t="e">
        <f>'UBS Jardim Julieta'!#REF!</f>
        <v>#REF!</v>
      </c>
      <c r="F246" s="317" t="e">
        <f t="shared" si="333"/>
        <v>#REF!</v>
      </c>
      <c r="G246" s="109" t="e">
        <f>'UBS Jardim Julieta'!#REF!</f>
        <v>#REF!</v>
      </c>
      <c r="H246" s="317" t="e">
        <f t="shared" si="334"/>
        <v>#REF!</v>
      </c>
      <c r="I246" s="109" t="e">
        <f>'UBS Jardim Julieta'!#REF!</f>
        <v>#REF!</v>
      </c>
      <c r="J246" s="317" t="e">
        <f t="shared" si="335"/>
        <v>#REF!</v>
      </c>
      <c r="K246" s="253" t="e">
        <f t="shared" si="336"/>
        <v>#REF!</v>
      </c>
      <c r="L246" s="330" t="e">
        <f t="shared" si="337"/>
        <v>#REF!</v>
      </c>
      <c r="M246" s="109" t="e">
        <f>'UBS Jardim Julieta'!#REF!</f>
        <v>#REF!</v>
      </c>
      <c r="N246" s="317" t="e">
        <f t="shared" si="338"/>
        <v>#REF!</v>
      </c>
      <c r="O246" s="109" t="e">
        <f>'UBS Jardim Julieta'!#REF!</f>
        <v>#REF!</v>
      </c>
      <c r="P246" s="317" t="e">
        <f t="shared" si="339"/>
        <v>#REF!</v>
      </c>
      <c r="Q246" s="109" t="e">
        <f>'UBS Jardim Julieta'!#REF!</f>
        <v>#REF!</v>
      </c>
      <c r="R246" s="317" t="e">
        <f t="shared" si="340"/>
        <v>#REF!</v>
      </c>
      <c r="S246" s="253" t="e">
        <f t="shared" si="341"/>
        <v>#REF!</v>
      </c>
      <c r="T246" s="330" t="e">
        <f t="shared" si="342"/>
        <v>#REF!</v>
      </c>
    </row>
    <row r="247" spans="1:20" x14ac:dyDescent="0.25">
      <c r="A247" s="88" t="s">
        <v>26</v>
      </c>
      <c r="B247" s="276">
        <v>40</v>
      </c>
      <c r="C247" s="89" t="e">
        <f>'UBS Jardim Julieta'!#REF!</f>
        <v>#REF!</v>
      </c>
      <c r="D247" s="304" t="e">
        <f t="shared" si="332"/>
        <v>#REF!</v>
      </c>
      <c r="E247" s="109" t="e">
        <f>'UBS Jardim Julieta'!#REF!</f>
        <v>#REF!</v>
      </c>
      <c r="F247" s="317" t="e">
        <f t="shared" si="333"/>
        <v>#REF!</v>
      </c>
      <c r="G247" s="109" t="e">
        <f>'UBS Jardim Julieta'!#REF!</f>
        <v>#REF!</v>
      </c>
      <c r="H247" s="317" t="e">
        <f t="shared" si="334"/>
        <v>#REF!</v>
      </c>
      <c r="I247" s="109" t="e">
        <f>'UBS Jardim Julieta'!#REF!</f>
        <v>#REF!</v>
      </c>
      <c r="J247" s="317" t="e">
        <f t="shared" si="335"/>
        <v>#REF!</v>
      </c>
      <c r="K247" s="253" t="e">
        <f t="shared" si="336"/>
        <v>#REF!</v>
      </c>
      <c r="L247" s="330" t="e">
        <f t="shared" si="337"/>
        <v>#REF!</v>
      </c>
      <c r="M247" s="109" t="e">
        <f>'UBS Jardim Julieta'!#REF!</f>
        <v>#REF!</v>
      </c>
      <c r="N247" s="317" t="e">
        <f t="shared" si="338"/>
        <v>#REF!</v>
      </c>
      <c r="O247" s="109" t="e">
        <f>'UBS Jardim Julieta'!#REF!</f>
        <v>#REF!</v>
      </c>
      <c r="P247" s="317" t="e">
        <f t="shared" si="339"/>
        <v>#REF!</v>
      </c>
      <c r="Q247" s="109" t="e">
        <f>'UBS Jardim Julieta'!#REF!</f>
        <v>#REF!</v>
      </c>
      <c r="R247" s="317" t="e">
        <f t="shared" si="340"/>
        <v>#REF!</v>
      </c>
      <c r="S247" s="253" t="e">
        <f t="shared" si="341"/>
        <v>#REF!</v>
      </c>
      <c r="T247" s="330" t="e">
        <f t="shared" si="342"/>
        <v>#REF!</v>
      </c>
    </row>
    <row r="248" spans="1:20" ht="15.75" thickBot="1" x14ac:dyDescent="0.3">
      <c r="A248" s="110" t="s">
        <v>169</v>
      </c>
      <c r="B248" s="277">
        <v>36</v>
      </c>
      <c r="C248" s="159" t="e">
        <f>'UBS Jardim Julieta'!#REF!</f>
        <v>#REF!</v>
      </c>
      <c r="D248" s="306" t="e">
        <f t="shared" si="332"/>
        <v>#REF!</v>
      </c>
      <c r="E248" s="498" t="e">
        <f>'UBS Jardim Julieta'!#REF!</f>
        <v>#REF!</v>
      </c>
      <c r="F248" s="318" t="e">
        <f t="shared" si="333"/>
        <v>#REF!</v>
      </c>
      <c r="G248" s="498" t="e">
        <f>'UBS Jardim Julieta'!#REF!</f>
        <v>#REF!</v>
      </c>
      <c r="H248" s="318" t="e">
        <f t="shared" si="334"/>
        <v>#REF!</v>
      </c>
      <c r="I248" s="498" t="e">
        <f>'UBS Jardim Julieta'!#REF!</f>
        <v>#REF!</v>
      </c>
      <c r="J248" s="318" t="e">
        <f t="shared" si="335"/>
        <v>#REF!</v>
      </c>
      <c r="K248" s="254" t="e">
        <f t="shared" si="336"/>
        <v>#REF!</v>
      </c>
      <c r="L248" s="331" t="e">
        <f t="shared" si="337"/>
        <v>#REF!</v>
      </c>
      <c r="M248" s="498" t="e">
        <f>'UBS Jardim Julieta'!#REF!</f>
        <v>#REF!</v>
      </c>
      <c r="N248" s="318" t="e">
        <f t="shared" si="338"/>
        <v>#REF!</v>
      </c>
      <c r="O248" s="498" t="e">
        <f>'UBS Jardim Julieta'!#REF!</f>
        <v>#REF!</v>
      </c>
      <c r="P248" s="318" t="e">
        <f t="shared" si="339"/>
        <v>#REF!</v>
      </c>
      <c r="Q248" s="498" t="e">
        <f>'UBS Jardim Julieta'!#REF!</f>
        <v>#REF!</v>
      </c>
      <c r="R248" s="318" t="e">
        <f t="shared" si="340"/>
        <v>#REF!</v>
      </c>
      <c r="S248" s="254" t="e">
        <f t="shared" si="341"/>
        <v>#REF!</v>
      </c>
      <c r="T248" s="331" t="e">
        <f t="shared" si="342"/>
        <v>#REF!</v>
      </c>
    </row>
    <row r="249" spans="1:20" ht="15.75" thickBot="1" x14ac:dyDescent="0.3">
      <c r="A249" s="6" t="s">
        <v>7</v>
      </c>
      <c r="B249" s="293">
        <f>SUM(B242:B248)</f>
        <v>196</v>
      </c>
      <c r="C249" s="7" t="e">
        <f>SUM(C242:C248)</f>
        <v>#REF!</v>
      </c>
      <c r="D249" s="300" t="e">
        <f t="shared" ref="D249:T249" si="343">SUM(D242:D248)</f>
        <v>#REF!</v>
      </c>
      <c r="E249" s="499" t="e">
        <f t="shared" si="343"/>
        <v>#REF!</v>
      </c>
      <c r="F249" s="319" t="e">
        <f t="shared" si="343"/>
        <v>#REF!</v>
      </c>
      <c r="G249" s="499" t="e">
        <f t="shared" si="343"/>
        <v>#REF!</v>
      </c>
      <c r="H249" s="319" t="e">
        <f t="shared" si="343"/>
        <v>#REF!</v>
      </c>
      <c r="I249" s="499" t="e">
        <f t="shared" si="343"/>
        <v>#REF!</v>
      </c>
      <c r="J249" s="319" t="e">
        <f t="shared" si="343"/>
        <v>#REF!</v>
      </c>
      <c r="K249" s="80" t="e">
        <f t="shared" ref="K249:L249" si="344">SUM(K242:K248)</f>
        <v>#REF!</v>
      </c>
      <c r="L249" s="332" t="e">
        <f t="shared" si="344"/>
        <v>#REF!</v>
      </c>
      <c r="M249" s="499" t="e">
        <f t="shared" si="343"/>
        <v>#REF!</v>
      </c>
      <c r="N249" s="319" t="e">
        <f t="shared" si="343"/>
        <v>#REF!</v>
      </c>
      <c r="O249" s="499" t="e">
        <f t="shared" si="343"/>
        <v>#REF!</v>
      </c>
      <c r="P249" s="319" t="e">
        <f t="shared" si="343"/>
        <v>#REF!</v>
      </c>
      <c r="Q249" s="499" t="e">
        <f t="shared" si="343"/>
        <v>#REF!</v>
      </c>
      <c r="R249" s="319" t="e">
        <f t="shared" si="343"/>
        <v>#REF!</v>
      </c>
      <c r="S249" s="80" t="e">
        <f t="shared" si="343"/>
        <v>#REF!</v>
      </c>
      <c r="T249" s="332" t="e">
        <f t="shared" si="343"/>
        <v>#REF!</v>
      </c>
    </row>
    <row r="251" spans="1:20" ht="15.75" x14ac:dyDescent="0.25">
      <c r="A251" s="1240" t="s">
        <v>301</v>
      </c>
      <c r="B251" s="1241"/>
      <c r="C251" s="1241"/>
      <c r="D251" s="1241"/>
      <c r="E251" s="1241"/>
      <c r="F251" s="1241"/>
      <c r="G251" s="1241"/>
      <c r="H251" s="1241"/>
      <c r="I251" s="1241"/>
      <c r="J251" s="1241"/>
      <c r="K251" s="1241"/>
      <c r="L251" s="1241"/>
      <c r="M251" s="1241"/>
      <c r="N251" s="1241"/>
      <c r="O251" s="1241"/>
      <c r="P251" s="1241"/>
      <c r="Q251" s="1241"/>
      <c r="R251" s="1241"/>
      <c r="S251" s="1241"/>
      <c r="T251" s="1241"/>
    </row>
    <row r="252" spans="1:20" ht="36.75" thickBot="1" x14ac:dyDescent="0.3">
      <c r="A252" s="85" t="s">
        <v>14</v>
      </c>
      <c r="B252" s="274" t="str">
        <f t="shared" ref="B252:T252" si="345">B5</f>
        <v>Carga Horária</v>
      </c>
      <c r="C252" s="104" t="str">
        <f t="shared" si="345"/>
        <v>Equipe Mínima TA</v>
      </c>
      <c r="D252" s="302" t="str">
        <f t="shared" si="345"/>
        <v>Total Horas</v>
      </c>
      <c r="E252" s="516" t="str">
        <f t="shared" si="345"/>
        <v>MAR</v>
      </c>
      <c r="F252" s="344" t="str">
        <f t="shared" si="345"/>
        <v>Saldo Mar</v>
      </c>
      <c r="G252" s="516" t="str">
        <f t="shared" si="345"/>
        <v>ABR</v>
      </c>
      <c r="H252" s="344" t="str">
        <f t="shared" si="345"/>
        <v>Saldo Abr</v>
      </c>
      <c r="I252" s="516" t="str">
        <f t="shared" si="345"/>
        <v>MAI</v>
      </c>
      <c r="J252" s="344" t="str">
        <f t="shared" si="345"/>
        <v>Saldo Mai</v>
      </c>
      <c r="K252" s="251" t="str">
        <f t="shared" ref="K252:L252" si="346">K5</f>
        <v>3º Trimestre</v>
      </c>
      <c r="L252" s="342" t="str">
        <f t="shared" si="346"/>
        <v>Saldo Trim</v>
      </c>
      <c r="M252" s="516" t="str">
        <f t="shared" si="345"/>
        <v>JUN</v>
      </c>
      <c r="N252" s="344" t="str">
        <f t="shared" si="345"/>
        <v>Saldo Jun</v>
      </c>
      <c r="O252" s="496" t="str">
        <f t="shared" si="345"/>
        <v>JUL</v>
      </c>
      <c r="P252" s="344" t="str">
        <f t="shared" si="345"/>
        <v>Saldo Jul</v>
      </c>
      <c r="Q252" s="496" t="str">
        <f t="shared" si="345"/>
        <v>AGO</v>
      </c>
      <c r="R252" s="344" t="str">
        <f t="shared" si="345"/>
        <v>Saldo Ago</v>
      </c>
      <c r="S252" s="251" t="str">
        <f t="shared" si="345"/>
        <v>4º Trimestre</v>
      </c>
      <c r="T252" s="342" t="str">
        <f t="shared" si="345"/>
        <v>Saldo Trim</v>
      </c>
    </row>
    <row r="253" spans="1:20" ht="15.75" thickTop="1" x14ac:dyDescent="0.25">
      <c r="A253" s="46" t="s">
        <v>119</v>
      </c>
      <c r="B253" s="285">
        <v>20</v>
      </c>
      <c r="C253" s="98">
        <f>'CAPS INF II VM-VG'!B15</f>
        <v>5</v>
      </c>
      <c r="D253" s="311">
        <f t="shared" ref="D253:D262" si="347">C253*B253</f>
        <v>100</v>
      </c>
      <c r="E253" s="510">
        <f>'CAPS INF II VM-VG'!C15</f>
        <v>5</v>
      </c>
      <c r="F253" s="323">
        <f t="shared" ref="F253:F262" si="348">(E253*$B253)-$D253</f>
        <v>0</v>
      </c>
      <c r="G253" s="510">
        <f>'CAPS INF II VM-VG'!D15</f>
        <v>0</v>
      </c>
      <c r="H253" s="323">
        <f t="shared" ref="H253:H262" si="349">(G253*$B253)-$D253</f>
        <v>-100</v>
      </c>
      <c r="I253" s="510">
        <f>'CAPS INF II VM-VG'!E15</f>
        <v>0</v>
      </c>
      <c r="J253" s="323">
        <f t="shared" ref="J253:J262" si="350">(I253*$B253)-$D253</f>
        <v>-100</v>
      </c>
      <c r="K253" s="262">
        <f t="shared" ref="K253:K262" si="351">SUM(E253,G253,I253)</f>
        <v>5</v>
      </c>
      <c r="L253" s="336">
        <f t="shared" ref="L253:L262" si="352">(K253*$B253)-$D253*3</f>
        <v>-200</v>
      </c>
      <c r="M253" s="510">
        <f>'CAPS INF II VM-VG'!F15</f>
        <v>0</v>
      </c>
      <c r="N253" s="323">
        <f t="shared" ref="N253:N262" si="353">(M253*$B253)-$D253</f>
        <v>-100</v>
      </c>
      <c r="O253" s="510">
        <f>'CAPS INF II VM-VG'!G15</f>
        <v>0</v>
      </c>
      <c r="P253" s="323">
        <f t="shared" ref="P253:P262" si="354">(O253*$B253)-$D253</f>
        <v>-100</v>
      </c>
      <c r="Q253" s="510">
        <f>'CAPS INF II VM-VG'!H15</f>
        <v>0</v>
      </c>
      <c r="R253" s="323">
        <f t="shared" ref="R253:R262" si="355">(Q253*$B253)-$D253</f>
        <v>-100</v>
      </c>
      <c r="S253" s="262">
        <f t="shared" ref="S253:S262" si="356">SUM(M253,O253,Q253)</f>
        <v>0</v>
      </c>
      <c r="T253" s="336">
        <f t="shared" ref="T253:T262" si="357">(S253*$B253)-$D253*3</f>
        <v>-300</v>
      </c>
    </row>
    <row r="254" spans="1:20" x14ac:dyDescent="0.25">
      <c r="A254" s="134" t="s">
        <v>120</v>
      </c>
      <c r="B254" s="286">
        <v>36</v>
      </c>
      <c r="C254" s="97">
        <f>'CAPS INF II VM-VG'!B16</f>
        <v>4</v>
      </c>
      <c r="D254" s="312">
        <f t="shared" si="347"/>
        <v>144</v>
      </c>
      <c r="E254" s="509">
        <f>'CAPS INF II VM-VG'!C16</f>
        <v>4.16</v>
      </c>
      <c r="F254" s="324">
        <f t="shared" si="348"/>
        <v>5.7599999999999909</v>
      </c>
      <c r="G254" s="509">
        <f>'CAPS INF II VM-VG'!D16</f>
        <v>0</v>
      </c>
      <c r="H254" s="324">
        <f t="shared" si="349"/>
        <v>-144</v>
      </c>
      <c r="I254" s="509">
        <f>'CAPS INF II VM-VG'!E16</f>
        <v>0</v>
      </c>
      <c r="J254" s="324">
        <f t="shared" si="350"/>
        <v>-144</v>
      </c>
      <c r="K254" s="260">
        <f t="shared" si="351"/>
        <v>4.16</v>
      </c>
      <c r="L254" s="337">
        <f t="shared" si="352"/>
        <v>-282.24</v>
      </c>
      <c r="M254" s="509">
        <f>'CAPS INF II VM-VG'!F16</f>
        <v>0</v>
      </c>
      <c r="N254" s="324">
        <f t="shared" si="353"/>
        <v>-144</v>
      </c>
      <c r="O254" s="509">
        <f>'CAPS INF II VM-VG'!G16</f>
        <v>0</v>
      </c>
      <c r="P254" s="324">
        <f t="shared" si="354"/>
        <v>-144</v>
      </c>
      <c r="Q254" s="509">
        <f>'CAPS INF II VM-VG'!H16</f>
        <v>0</v>
      </c>
      <c r="R254" s="324">
        <f t="shared" si="355"/>
        <v>-144</v>
      </c>
      <c r="S254" s="260">
        <f t="shared" si="356"/>
        <v>0</v>
      </c>
      <c r="T254" s="337">
        <f t="shared" si="357"/>
        <v>-432</v>
      </c>
    </row>
    <row r="255" spans="1:20" x14ac:dyDescent="0.25">
      <c r="A255" s="134" t="s">
        <v>121</v>
      </c>
      <c r="B255" s="286">
        <v>30</v>
      </c>
      <c r="C255" s="97">
        <f>'CAPS INF II VM-VG'!B17</f>
        <v>2</v>
      </c>
      <c r="D255" s="312">
        <f t="shared" si="347"/>
        <v>60</v>
      </c>
      <c r="E255" s="509">
        <f>'CAPS INF II VM-VG'!C17</f>
        <v>2</v>
      </c>
      <c r="F255" s="324">
        <f t="shared" si="348"/>
        <v>0</v>
      </c>
      <c r="G255" s="509">
        <f>'CAPS INF II VM-VG'!D17</f>
        <v>0</v>
      </c>
      <c r="H255" s="324">
        <f t="shared" si="349"/>
        <v>-60</v>
      </c>
      <c r="I255" s="509">
        <f>'CAPS INF II VM-VG'!E17</f>
        <v>0</v>
      </c>
      <c r="J255" s="324">
        <f t="shared" si="350"/>
        <v>-60</v>
      </c>
      <c r="K255" s="260">
        <f t="shared" si="351"/>
        <v>2</v>
      </c>
      <c r="L255" s="337">
        <f t="shared" si="352"/>
        <v>-120</v>
      </c>
      <c r="M255" s="509">
        <f>'CAPS INF II VM-VG'!F17</f>
        <v>0</v>
      </c>
      <c r="N255" s="324">
        <f t="shared" si="353"/>
        <v>-60</v>
      </c>
      <c r="O255" s="509">
        <f>'CAPS INF II VM-VG'!G17</f>
        <v>0</v>
      </c>
      <c r="P255" s="324">
        <f t="shared" si="354"/>
        <v>-60</v>
      </c>
      <c r="Q255" s="509">
        <f>'CAPS INF II VM-VG'!H17</f>
        <v>0</v>
      </c>
      <c r="R255" s="324">
        <f t="shared" si="355"/>
        <v>-60</v>
      </c>
      <c r="S255" s="260">
        <f t="shared" si="356"/>
        <v>0</v>
      </c>
      <c r="T255" s="337">
        <f t="shared" si="357"/>
        <v>-180</v>
      </c>
    </row>
    <row r="256" spans="1:20" x14ac:dyDescent="0.25">
      <c r="A256" s="134" t="s">
        <v>122</v>
      </c>
      <c r="B256" s="286">
        <v>36</v>
      </c>
      <c r="C256" s="97">
        <f>'CAPS INF II VM-VG'!B18</f>
        <v>1</v>
      </c>
      <c r="D256" s="312">
        <f t="shared" si="347"/>
        <v>36</v>
      </c>
      <c r="E256" s="509">
        <f>'CAPS INF II VM-VG'!C18</f>
        <v>1</v>
      </c>
      <c r="F256" s="324">
        <f t="shared" si="348"/>
        <v>0</v>
      </c>
      <c r="G256" s="509">
        <f>'CAPS INF II VM-VG'!D18</f>
        <v>0</v>
      </c>
      <c r="H256" s="324">
        <f t="shared" si="349"/>
        <v>-36</v>
      </c>
      <c r="I256" s="509">
        <f>'CAPS INF II VM-VG'!E18</f>
        <v>0</v>
      </c>
      <c r="J256" s="324">
        <f t="shared" si="350"/>
        <v>-36</v>
      </c>
      <c r="K256" s="260">
        <f t="shared" si="351"/>
        <v>1</v>
      </c>
      <c r="L256" s="337">
        <f t="shared" si="352"/>
        <v>-72</v>
      </c>
      <c r="M256" s="509">
        <f>'CAPS INF II VM-VG'!F18</f>
        <v>0</v>
      </c>
      <c r="N256" s="324">
        <f t="shared" si="353"/>
        <v>-36</v>
      </c>
      <c r="O256" s="509">
        <f>'CAPS INF II VM-VG'!G18</f>
        <v>0</v>
      </c>
      <c r="P256" s="324">
        <f t="shared" si="354"/>
        <v>-36</v>
      </c>
      <c r="Q256" s="509">
        <f>'CAPS INF II VM-VG'!H18</f>
        <v>0</v>
      </c>
      <c r="R256" s="324">
        <f t="shared" si="355"/>
        <v>-36</v>
      </c>
      <c r="S256" s="260">
        <f t="shared" si="356"/>
        <v>0</v>
      </c>
      <c r="T256" s="337">
        <f t="shared" si="357"/>
        <v>-108</v>
      </c>
    </row>
    <row r="257" spans="1:20" x14ac:dyDescent="0.25">
      <c r="A257" s="134" t="s">
        <v>123</v>
      </c>
      <c r="B257" s="286">
        <v>40</v>
      </c>
      <c r="C257" s="97">
        <f>'CAPS INF II VM-VG'!B19</f>
        <v>1</v>
      </c>
      <c r="D257" s="312">
        <f t="shared" si="347"/>
        <v>40</v>
      </c>
      <c r="E257" s="509">
        <f>'CAPS INF II VM-VG'!C19</f>
        <v>1</v>
      </c>
      <c r="F257" s="324">
        <f t="shared" si="348"/>
        <v>0</v>
      </c>
      <c r="G257" s="509">
        <f>'CAPS INF II VM-VG'!D19</f>
        <v>0</v>
      </c>
      <c r="H257" s="324">
        <f t="shared" si="349"/>
        <v>-40</v>
      </c>
      <c r="I257" s="509">
        <f>'CAPS INF II VM-VG'!E19</f>
        <v>0</v>
      </c>
      <c r="J257" s="324">
        <f t="shared" si="350"/>
        <v>-40</v>
      </c>
      <c r="K257" s="260">
        <f t="shared" si="351"/>
        <v>1</v>
      </c>
      <c r="L257" s="337">
        <f t="shared" si="352"/>
        <v>-80</v>
      </c>
      <c r="M257" s="509">
        <f>'CAPS INF II VM-VG'!F19</f>
        <v>0</v>
      </c>
      <c r="N257" s="324">
        <f t="shared" si="353"/>
        <v>-40</v>
      </c>
      <c r="O257" s="509">
        <f>'CAPS INF II VM-VG'!G19</f>
        <v>0</v>
      </c>
      <c r="P257" s="324">
        <f t="shared" si="354"/>
        <v>-40</v>
      </c>
      <c r="Q257" s="509">
        <f>'CAPS INF II VM-VG'!H19</f>
        <v>0</v>
      </c>
      <c r="R257" s="324">
        <f t="shared" si="355"/>
        <v>-40</v>
      </c>
      <c r="S257" s="260">
        <f t="shared" si="356"/>
        <v>0</v>
      </c>
      <c r="T257" s="337">
        <f t="shared" si="357"/>
        <v>-120</v>
      </c>
    </row>
    <row r="258" spans="1:20" x14ac:dyDescent="0.25">
      <c r="A258" s="134" t="s">
        <v>124</v>
      </c>
      <c r="B258" s="286">
        <v>30</v>
      </c>
      <c r="C258" s="97">
        <f>'CAPS INF II VM-VG'!B20</f>
        <v>2</v>
      </c>
      <c r="D258" s="312">
        <f t="shared" si="347"/>
        <v>60</v>
      </c>
      <c r="E258" s="509">
        <f>'CAPS INF II VM-VG'!C20</f>
        <v>1</v>
      </c>
      <c r="F258" s="324">
        <f t="shared" si="348"/>
        <v>-30</v>
      </c>
      <c r="G258" s="509">
        <f>'CAPS INF II VM-VG'!D20</f>
        <v>0</v>
      </c>
      <c r="H258" s="324">
        <f t="shared" si="349"/>
        <v>-60</v>
      </c>
      <c r="I258" s="509">
        <f>'CAPS INF II VM-VG'!E20</f>
        <v>0</v>
      </c>
      <c r="J258" s="324">
        <f t="shared" si="350"/>
        <v>-60</v>
      </c>
      <c r="K258" s="260">
        <f t="shared" si="351"/>
        <v>1</v>
      </c>
      <c r="L258" s="337">
        <f t="shared" si="352"/>
        <v>-150</v>
      </c>
      <c r="M258" s="509">
        <f>'CAPS INF II VM-VG'!F20</f>
        <v>0</v>
      </c>
      <c r="N258" s="324">
        <f t="shared" si="353"/>
        <v>-60</v>
      </c>
      <c r="O258" s="509">
        <f>'CAPS INF II VM-VG'!G20</f>
        <v>0</v>
      </c>
      <c r="P258" s="324">
        <f t="shared" si="354"/>
        <v>-60</v>
      </c>
      <c r="Q258" s="509">
        <f>'CAPS INF II VM-VG'!H20</f>
        <v>0</v>
      </c>
      <c r="R258" s="324">
        <f t="shared" si="355"/>
        <v>-60</v>
      </c>
      <c r="S258" s="260">
        <f t="shared" si="356"/>
        <v>0</v>
      </c>
      <c r="T258" s="337">
        <f t="shared" si="357"/>
        <v>-180</v>
      </c>
    </row>
    <row r="259" spans="1:20" x14ac:dyDescent="0.25">
      <c r="A259" s="134" t="s">
        <v>125</v>
      </c>
      <c r="B259" s="286">
        <v>20</v>
      </c>
      <c r="C259" s="97">
        <f>'CAPS INF II VM-VG'!B21</f>
        <v>4</v>
      </c>
      <c r="D259" s="312">
        <f t="shared" si="347"/>
        <v>80</v>
      </c>
      <c r="E259" s="509">
        <f>'CAPS INF II VM-VG'!C21</f>
        <v>4.5</v>
      </c>
      <c r="F259" s="324">
        <f t="shared" si="348"/>
        <v>10</v>
      </c>
      <c r="G259" s="509">
        <f>'CAPS INF II VM-VG'!D21</f>
        <v>0</v>
      </c>
      <c r="H259" s="324">
        <f t="shared" si="349"/>
        <v>-80</v>
      </c>
      <c r="I259" s="509">
        <f>'CAPS INF II VM-VG'!E21</f>
        <v>0</v>
      </c>
      <c r="J259" s="324">
        <f t="shared" si="350"/>
        <v>-80</v>
      </c>
      <c r="K259" s="260">
        <f t="shared" si="351"/>
        <v>4.5</v>
      </c>
      <c r="L259" s="337">
        <f t="shared" si="352"/>
        <v>-150</v>
      </c>
      <c r="M259" s="509">
        <f>'CAPS INF II VM-VG'!F21</f>
        <v>0</v>
      </c>
      <c r="N259" s="324">
        <f t="shared" si="353"/>
        <v>-80</v>
      </c>
      <c r="O259" s="509">
        <f>'CAPS INF II VM-VG'!G21</f>
        <v>0</v>
      </c>
      <c r="P259" s="324">
        <f t="shared" si="354"/>
        <v>-80</v>
      </c>
      <c r="Q259" s="509">
        <f>'CAPS INF II VM-VG'!H21</f>
        <v>0</v>
      </c>
      <c r="R259" s="324">
        <f t="shared" si="355"/>
        <v>-80</v>
      </c>
      <c r="S259" s="260">
        <f t="shared" si="356"/>
        <v>0</v>
      </c>
      <c r="T259" s="337">
        <f t="shared" si="357"/>
        <v>-240</v>
      </c>
    </row>
    <row r="260" spans="1:20" x14ac:dyDescent="0.25">
      <c r="A260" s="134" t="s">
        <v>126</v>
      </c>
      <c r="B260" s="286">
        <v>40</v>
      </c>
      <c r="C260" s="97">
        <f>'CAPS INF II VM-VG'!B22</f>
        <v>1</v>
      </c>
      <c r="D260" s="312">
        <f t="shared" si="347"/>
        <v>40</v>
      </c>
      <c r="E260" s="509">
        <f>'CAPS INF II VM-VG'!C22</f>
        <v>1</v>
      </c>
      <c r="F260" s="324">
        <f t="shared" si="348"/>
        <v>0</v>
      </c>
      <c r="G260" s="509">
        <f>'CAPS INF II VM-VG'!D22</f>
        <v>0</v>
      </c>
      <c r="H260" s="324">
        <f t="shared" si="349"/>
        <v>-40</v>
      </c>
      <c r="I260" s="509">
        <f>'CAPS INF II VM-VG'!E22</f>
        <v>0</v>
      </c>
      <c r="J260" s="324">
        <f t="shared" si="350"/>
        <v>-40</v>
      </c>
      <c r="K260" s="260">
        <f t="shared" si="351"/>
        <v>1</v>
      </c>
      <c r="L260" s="337">
        <f t="shared" si="352"/>
        <v>-80</v>
      </c>
      <c r="M260" s="509">
        <f>'CAPS INF II VM-VG'!F22</f>
        <v>0</v>
      </c>
      <c r="N260" s="324">
        <f t="shared" si="353"/>
        <v>-40</v>
      </c>
      <c r="O260" s="509">
        <f>'CAPS INF II VM-VG'!G22</f>
        <v>0</v>
      </c>
      <c r="P260" s="324">
        <f t="shared" si="354"/>
        <v>-40</v>
      </c>
      <c r="Q260" s="509">
        <f>'CAPS INF II VM-VG'!H22</f>
        <v>0</v>
      </c>
      <c r="R260" s="324">
        <f t="shared" si="355"/>
        <v>-40</v>
      </c>
      <c r="S260" s="260">
        <f t="shared" si="356"/>
        <v>0</v>
      </c>
      <c r="T260" s="337">
        <f t="shared" si="357"/>
        <v>-120</v>
      </c>
    </row>
    <row r="261" spans="1:20" x14ac:dyDescent="0.25">
      <c r="A261" s="134" t="s">
        <v>127</v>
      </c>
      <c r="B261" s="286">
        <v>30</v>
      </c>
      <c r="C261" s="97">
        <f>'CAPS INF II VM-VG'!B23</f>
        <v>2</v>
      </c>
      <c r="D261" s="312">
        <f t="shared" si="347"/>
        <v>60</v>
      </c>
      <c r="E261" s="509">
        <f>'CAPS INF II VM-VG'!C23</f>
        <v>2</v>
      </c>
      <c r="F261" s="324">
        <f t="shared" si="348"/>
        <v>0</v>
      </c>
      <c r="G261" s="509">
        <f>'CAPS INF II VM-VG'!D23</f>
        <v>0</v>
      </c>
      <c r="H261" s="324">
        <f t="shared" si="349"/>
        <v>-60</v>
      </c>
      <c r="I261" s="509">
        <f>'CAPS INF II VM-VG'!E23</f>
        <v>0</v>
      </c>
      <c r="J261" s="324">
        <f t="shared" si="350"/>
        <v>-60</v>
      </c>
      <c r="K261" s="260">
        <f t="shared" si="351"/>
        <v>2</v>
      </c>
      <c r="L261" s="337">
        <f t="shared" si="352"/>
        <v>-120</v>
      </c>
      <c r="M261" s="509">
        <f>'CAPS INF II VM-VG'!F23</f>
        <v>0</v>
      </c>
      <c r="N261" s="324">
        <f t="shared" si="353"/>
        <v>-60</v>
      </c>
      <c r="O261" s="509">
        <f>'CAPS INF II VM-VG'!G23</f>
        <v>0</v>
      </c>
      <c r="P261" s="324">
        <f t="shared" si="354"/>
        <v>-60</v>
      </c>
      <c r="Q261" s="509">
        <f>'CAPS INF II VM-VG'!H23</f>
        <v>0</v>
      </c>
      <c r="R261" s="324">
        <f t="shared" si="355"/>
        <v>-60</v>
      </c>
      <c r="S261" s="260">
        <f t="shared" si="356"/>
        <v>0</v>
      </c>
      <c r="T261" s="337">
        <f t="shared" si="357"/>
        <v>-180</v>
      </c>
    </row>
    <row r="262" spans="1:20" ht="15.75" thickBot="1" x14ac:dyDescent="0.3">
      <c r="A262" s="137" t="s">
        <v>128</v>
      </c>
      <c r="B262" s="287">
        <v>40</v>
      </c>
      <c r="C262" s="99">
        <f>'CAPS INF II VM-VG'!B24</f>
        <v>1</v>
      </c>
      <c r="D262" s="313">
        <f t="shared" si="347"/>
        <v>40</v>
      </c>
      <c r="E262" s="511">
        <f>'CAPS INF II VM-VG'!C24</f>
        <v>1</v>
      </c>
      <c r="F262" s="370">
        <f t="shared" si="348"/>
        <v>0</v>
      </c>
      <c r="G262" s="511">
        <f>'CAPS INF II VM-VG'!D24</f>
        <v>0</v>
      </c>
      <c r="H262" s="370">
        <f t="shared" si="349"/>
        <v>-40</v>
      </c>
      <c r="I262" s="511">
        <f>'CAPS INF II VM-VG'!E24</f>
        <v>0</v>
      </c>
      <c r="J262" s="370">
        <f t="shared" si="350"/>
        <v>-40</v>
      </c>
      <c r="K262" s="263">
        <f t="shared" si="351"/>
        <v>1</v>
      </c>
      <c r="L262" s="339">
        <f t="shared" si="352"/>
        <v>-80</v>
      </c>
      <c r="M262" s="511">
        <f>'CAPS INF II VM-VG'!F24</f>
        <v>0</v>
      </c>
      <c r="N262" s="370">
        <f t="shared" si="353"/>
        <v>-40</v>
      </c>
      <c r="O262" s="511">
        <f>'CAPS INF II VM-VG'!G24</f>
        <v>0</v>
      </c>
      <c r="P262" s="370">
        <f t="shared" si="354"/>
        <v>-40</v>
      </c>
      <c r="Q262" s="511">
        <f>'CAPS INF II VM-VG'!H24</f>
        <v>0</v>
      </c>
      <c r="R262" s="370">
        <f t="shared" si="355"/>
        <v>-40</v>
      </c>
      <c r="S262" s="263">
        <f t="shared" si="356"/>
        <v>0</v>
      </c>
      <c r="T262" s="339">
        <f t="shared" si="357"/>
        <v>-120</v>
      </c>
    </row>
    <row r="263" spans="1:20" ht="15.75" thickBot="1" x14ac:dyDescent="0.3">
      <c r="A263" s="6" t="s">
        <v>7</v>
      </c>
      <c r="B263" s="293">
        <f>SUM(B253:B262)</f>
        <v>322</v>
      </c>
      <c r="C263" s="7">
        <f>SUM(C253:C262)</f>
        <v>23</v>
      </c>
      <c r="D263" s="300">
        <f t="shared" ref="D263:T263" si="358">SUM(D253:D262)</f>
        <v>660</v>
      </c>
      <c r="E263" s="499">
        <f t="shared" si="358"/>
        <v>22.66</v>
      </c>
      <c r="F263" s="319">
        <f t="shared" si="358"/>
        <v>-14.240000000000009</v>
      </c>
      <c r="G263" s="499">
        <f t="shared" si="358"/>
        <v>0</v>
      </c>
      <c r="H263" s="319">
        <f t="shared" si="358"/>
        <v>-660</v>
      </c>
      <c r="I263" s="499">
        <f t="shared" si="358"/>
        <v>0</v>
      </c>
      <c r="J263" s="319">
        <f t="shared" si="358"/>
        <v>-660</v>
      </c>
      <c r="K263" s="80">
        <f t="shared" ref="K263:L263" si="359">SUM(K253:K262)</f>
        <v>22.66</v>
      </c>
      <c r="L263" s="332">
        <f t="shared" si="359"/>
        <v>-1334.24</v>
      </c>
      <c r="M263" s="499">
        <f t="shared" si="358"/>
        <v>0</v>
      </c>
      <c r="N263" s="319">
        <f t="shared" si="358"/>
        <v>-660</v>
      </c>
      <c r="O263" s="499">
        <f t="shared" si="358"/>
        <v>0</v>
      </c>
      <c r="P263" s="319">
        <f t="shared" si="358"/>
        <v>-660</v>
      </c>
      <c r="Q263" s="499">
        <f t="shared" si="358"/>
        <v>0</v>
      </c>
      <c r="R263" s="319">
        <f t="shared" si="358"/>
        <v>-660</v>
      </c>
      <c r="S263" s="80">
        <f t="shared" si="358"/>
        <v>0</v>
      </c>
      <c r="T263" s="332">
        <f t="shared" si="358"/>
        <v>-1980</v>
      </c>
    </row>
    <row r="265" spans="1:20" ht="15.75" x14ac:dyDescent="0.25">
      <c r="A265" s="1240" t="s">
        <v>303</v>
      </c>
      <c r="B265" s="1241"/>
      <c r="C265" s="1241"/>
      <c r="D265" s="1241"/>
      <c r="E265" s="1241"/>
      <c r="F265" s="1241"/>
      <c r="G265" s="1241"/>
      <c r="H265" s="1241"/>
      <c r="I265" s="1241"/>
      <c r="J265" s="1241"/>
      <c r="K265" s="1241"/>
      <c r="L265" s="1241"/>
      <c r="M265" s="1241"/>
      <c r="N265" s="1241"/>
      <c r="O265" s="1241"/>
      <c r="P265" s="1241"/>
      <c r="Q265" s="1241"/>
      <c r="R265" s="1241"/>
      <c r="S265" s="1241"/>
      <c r="T265" s="1241"/>
    </row>
    <row r="266" spans="1:20" ht="36.75" thickBot="1" x14ac:dyDescent="0.3">
      <c r="A266" s="85" t="s">
        <v>14</v>
      </c>
      <c r="B266" s="274" t="str">
        <f t="shared" ref="B266:T266" si="360">B5</f>
        <v>Carga Horária</v>
      </c>
      <c r="C266" s="104" t="str">
        <f t="shared" si="360"/>
        <v>Equipe Mínima TA</v>
      </c>
      <c r="D266" s="302" t="str">
        <f t="shared" si="360"/>
        <v>Total Horas</v>
      </c>
      <c r="E266" s="516" t="str">
        <f t="shared" si="360"/>
        <v>MAR</v>
      </c>
      <c r="F266" s="344" t="str">
        <f t="shared" si="360"/>
        <v>Saldo Mar</v>
      </c>
      <c r="G266" s="516" t="str">
        <f t="shared" si="360"/>
        <v>ABR</v>
      </c>
      <c r="H266" s="344" t="str">
        <f t="shared" si="360"/>
        <v>Saldo Abr</v>
      </c>
      <c r="I266" s="516" t="str">
        <f t="shared" si="360"/>
        <v>MAI</v>
      </c>
      <c r="J266" s="344" t="str">
        <f t="shared" si="360"/>
        <v>Saldo Mai</v>
      </c>
      <c r="K266" s="251" t="str">
        <f t="shared" ref="K266:L266" si="361">K5</f>
        <v>3º Trimestre</v>
      </c>
      <c r="L266" s="342" t="str">
        <f t="shared" si="361"/>
        <v>Saldo Trim</v>
      </c>
      <c r="M266" s="516" t="str">
        <f t="shared" si="360"/>
        <v>JUN</v>
      </c>
      <c r="N266" s="344" t="str">
        <f t="shared" si="360"/>
        <v>Saldo Jun</v>
      </c>
      <c r="O266" s="496" t="str">
        <f t="shared" si="360"/>
        <v>JUL</v>
      </c>
      <c r="P266" s="344" t="str">
        <f t="shared" si="360"/>
        <v>Saldo Jul</v>
      </c>
      <c r="Q266" s="496" t="str">
        <f t="shared" si="360"/>
        <v>AGO</v>
      </c>
      <c r="R266" s="344" t="str">
        <f t="shared" si="360"/>
        <v>Saldo Ago</v>
      </c>
      <c r="S266" s="251" t="str">
        <f t="shared" si="360"/>
        <v>4º Trimestre</v>
      </c>
      <c r="T266" s="342" t="str">
        <f t="shared" si="360"/>
        <v>Saldo Trim</v>
      </c>
    </row>
    <row r="267" spans="1:20" ht="15.75" thickTop="1" x14ac:dyDescent="0.25">
      <c r="A267" s="42" t="s">
        <v>108</v>
      </c>
      <c r="B267" s="288">
        <v>12</v>
      </c>
      <c r="C267" s="98" t="e">
        <f>'HORA CERTA'!#REF!</f>
        <v>#REF!</v>
      </c>
      <c r="D267" s="311" t="e">
        <f t="shared" ref="D267:D278" si="362">C267*B267</f>
        <v>#REF!</v>
      </c>
      <c r="E267" s="510" t="e">
        <f>'HORA CERTA'!#REF!</f>
        <v>#REF!</v>
      </c>
      <c r="F267" s="323" t="e">
        <f t="shared" ref="F267:F278" si="363">(E267*$B267)-$D267</f>
        <v>#REF!</v>
      </c>
      <c r="G267" s="510" t="e">
        <f>'HORA CERTA'!#REF!</f>
        <v>#REF!</v>
      </c>
      <c r="H267" s="323" t="e">
        <f t="shared" ref="H267:H278" si="364">(G267*$B267)-$D267</f>
        <v>#REF!</v>
      </c>
      <c r="I267" s="510" t="e">
        <f>'HORA CERTA'!#REF!</f>
        <v>#REF!</v>
      </c>
      <c r="J267" s="323" t="e">
        <f t="shared" ref="J267:J278" si="365">(I267*$B267)-$D267</f>
        <v>#REF!</v>
      </c>
      <c r="K267" s="262" t="e">
        <f t="shared" ref="K267:K278" si="366">SUM(E267,G267,I267)</f>
        <v>#REF!</v>
      </c>
      <c r="L267" s="336" t="e">
        <f t="shared" ref="L267:L278" si="367">(K267*$B267)-$D267*3</f>
        <v>#REF!</v>
      </c>
      <c r="M267" s="510" t="e">
        <f>'HORA CERTA'!#REF!</f>
        <v>#REF!</v>
      </c>
      <c r="N267" s="323" t="e">
        <f t="shared" ref="N267:N278" si="368">(M267*$B267)-$D267</f>
        <v>#REF!</v>
      </c>
      <c r="O267" s="510" t="e">
        <f>'HORA CERTA'!#REF!</f>
        <v>#REF!</v>
      </c>
      <c r="P267" s="323" t="e">
        <f t="shared" ref="P267:P278" si="369">(O267*$B267)-$D267</f>
        <v>#REF!</v>
      </c>
      <c r="Q267" s="510" t="e">
        <f>'HORA CERTA'!#REF!</f>
        <v>#REF!</v>
      </c>
      <c r="R267" s="323" t="e">
        <f t="shared" ref="R267:R278" si="370">(Q267*$B267)-$D267</f>
        <v>#REF!</v>
      </c>
      <c r="S267" s="262" t="e">
        <f t="shared" ref="S267:S278" si="371">SUM(M267,O267,Q267)</f>
        <v>#REF!</v>
      </c>
      <c r="T267" s="336" t="e">
        <f t="shared" ref="T267:T278" si="372">(S267*$B267)-$D267*3</f>
        <v>#REF!</v>
      </c>
    </row>
    <row r="268" spans="1:20" x14ac:dyDescent="0.25">
      <c r="A268" s="141" t="s">
        <v>109</v>
      </c>
      <c r="B268" s="289">
        <v>12</v>
      </c>
      <c r="C268" s="204" t="e">
        <f>'HORA CERTA'!#REF!</f>
        <v>#REF!</v>
      </c>
      <c r="D268" s="312" t="e">
        <f t="shared" si="362"/>
        <v>#REF!</v>
      </c>
      <c r="E268" s="512" t="e">
        <f>'HORA CERTA'!#REF!</f>
        <v>#REF!</v>
      </c>
      <c r="F268" s="371" t="e">
        <f t="shared" si="363"/>
        <v>#REF!</v>
      </c>
      <c r="G268" s="512" t="e">
        <f>'HORA CERTA'!#REF!</f>
        <v>#REF!</v>
      </c>
      <c r="H268" s="371" t="e">
        <f t="shared" si="364"/>
        <v>#REF!</v>
      </c>
      <c r="I268" s="512" t="e">
        <f>'HORA CERTA'!#REF!</f>
        <v>#REF!</v>
      </c>
      <c r="J268" s="371" t="e">
        <f t="shared" si="365"/>
        <v>#REF!</v>
      </c>
      <c r="K268" s="264" t="e">
        <f t="shared" si="366"/>
        <v>#REF!</v>
      </c>
      <c r="L268" s="340" t="e">
        <f t="shared" si="367"/>
        <v>#REF!</v>
      </c>
      <c r="M268" s="512" t="e">
        <f>'HORA CERTA'!#REF!</f>
        <v>#REF!</v>
      </c>
      <c r="N268" s="371" t="e">
        <f t="shared" si="368"/>
        <v>#REF!</v>
      </c>
      <c r="O268" s="512" t="e">
        <f>'HORA CERTA'!#REF!</f>
        <v>#REF!</v>
      </c>
      <c r="P268" s="371" t="e">
        <f t="shared" si="369"/>
        <v>#REF!</v>
      </c>
      <c r="Q268" s="512" t="e">
        <f>'HORA CERTA'!#REF!</f>
        <v>#REF!</v>
      </c>
      <c r="R268" s="371" t="e">
        <f t="shared" si="370"/>
        <v>#REF!</v>
      </c>
      <c r="S268" s="264" t="e">
        <f t="shared" si="371"/>
        <v>#REF!</v>
      </c>
      <c r="T268" s="340" t="e">
        <f t="shared" si="372"/>
        <v>#REF!</v>
      </c>
    </row>
    <row r="269" spans="1:20" x14ac:dyDescent="0.25">
      <c r="A269" s="141" t="s">
        <v>110</v>
      </c>
      <c r="B269" s="289">
        <v>12</v>
      </c>
      <c r="C269" s="204" t="e">
        <f>'HORA CERTA'!#REF!</f>
        <v>#REF!</v>
      </c>
      <c r="D269" s="312" t="e">
        <f t="shared" si="362"/>
        <v>#REF!</v>
      </c>
      <c r="E269" s="512" t="e">
        <f>'HORA CERTA'!#REF!</f>
        <v>#REF!</v>
      </c>
      <c r="F269" s="371" t="e">
        <f t="shared" si="363"/>
        <v>#REF!</v>
      </c>
      <c r="G269" s="512" t="e">
        <f>'HORA CERTA'!#REF!</f>
        <v>#REF!</v>
      </c>
      <c r="H269" s="371" t="e">
        <f t="shared" si="364"/>
        <v>#REF!</v>
      </c>
      <c r="I269" s="512" t="e">
        <f>'HORA CERTA'!#REF!</f>
        <v>#REF!</v>
      </c>
      <c r="J269" s="371" t="e">
        <f t="shared" si="365"/>
        <v>#REF!</v>
      </c>
      <c r="K269" s="264" t="e">
        <f t="shared" si="366"/>
        <v>#REF!</v>
      </c>
      <c r="L269" s="340" t="e">
        <f t="shared" si="367"/>
        <v>#REF!</v>
      </c>
      <c r="M269" s="512" t="e">
        <f>'HORA CERTA'!#REF!</f>
        <v>#REF!</v>
      </c>
      <c r="N269" s="371" t="e">
        <f t="shared" si="368"/>
        <v>#REF!</v>
      </c>
      <c r="O269" s="512" t="e">
        <f>'HORA CERTA'!#REF!</f>
        <v>#REF!</v>
      </c>
      <c r="P269" s="371" t="e">
        <f t="shared" si="369"/>
        <v>#REF!</v>
      </c>
      <c r="Q269" s="512" t="e">
        <f>'HORA CERTA'!#REF!</f>
        <v>#REF!</v>
      </c>
      <c r="R269" s="371" t="e">
        <f t="shared" si="370"/>
        <v>#REF!</v>
      </c>
      <c r="S269" s="264" t="e">
        <f t="shared" si="371"/>
        <v>#REF!</v>
      </c>
      <c r="T269" s="340" t="e">
        <f t="shared" si="372"/>
        <v>#REF!</v>
      </c>
    </row>
    <row r="270" spans="1:20" x14ac:dyDescent="0.25">
      <c r="A270" s="141" t="s">
        <v>111</v>
      </c>
      <c r="B270" s="289">
        <v>12</v>
      </c>
      <c r="C270" s="204" t="e">
        <f>'HORA CERTA'!#REF!</f>
        <v>#REF!</v>
      </c>
      <c r="D270" s="312" t="e">
        <f t="shared" si="362"/>
        <v>#REF!</v>
      </c>
      <c r="E270" s="512" t="e">
        <f>'HORA CERTA'!#REF!</f>
        <v>#REF!</v>
      </c>
      <c r="F270" s="371" t="e">
        <f t="shared" si="363"/>
        <v>#REF!</v>
      </c>
      <c r="G270" s="512" t="e">
        <f>'HORA CERTA'!#REF!</f>
        <v>#REF!</v>
      </c>
      <c r="H270" s="371" t="e">
        <f t="shared" si="364"/>
        <v>#REF!</v>
      </c>
      <c r="I270" s="512" t="e">
        <f>'HORA CERTA'!#REF!</f>
        <v>#REF!</v>
      </c>
      <c r="J270" s="371" t="e">
        <f t="shared" si="365"/>
        <v>#REF!</v>
      </c>
      <c r="K270" s="264" t="e">
        <f t="shared" si="366"/>
        <v>#REF!</v>
      </c>
      <c r="L270" s="340" t="e">
        <f t="shared" si="367"/>
        <v>#REF!</v>
      </c>
      <c r="M270" s="512" t="e">
        <f>'HORA CERTA'!#REF!</f>
        <v>#REF!</v>
      </c>
      <c r="N270" s="371" t="e">
        <f t="shared" si="368"/>
        <v>#REF!</v>
      </c>
      <c r="O270" s="512" t="e">
        <f>'HORA CERTA'!#REF!</f>
        <v>#REF!</v>
      </c>
      <c r="P270" s="371" t="e">
        <f t="shared" si="369"/>
        <v>#REF!</v>
      </c>
      <c r="Q270" s="512" t="e">
        <f>'HORA CERTA'!#REF!</f>
        <v>#REF!</v>
      </c>
      <c r="R270" s="371" t="e">
        <f t="shared" si="370"/>
        <v>#REF!</v>
      </c>
      <c r="S270" s="264" t="e">
        <f t="shared" si="371"/>
        <v>#REF!</v>
      </c>
      <c r="T270" s="340" t="e">
        <f t="shared" si="372"/>
        <v>#REF!</v>
      </c>
    </row>
    <row r="271" spans="1:20" x14ac:dyDescent="0.25">
      <c r="A271" s="141" t="s">
        <v>112</v>
      </c>
      <c r="B271" s="289">
        <v>12</v>
      </c>
      <c r="C271" s="204" t="e">
        <f>'HORA CERTA'!#REF!</f>
        <v>#REF!</v>
      </c>
      <c r="D271" s="312" t="e">
        <f t="shared" si="362"/>
        <v>#REF!</v>
      </c>
      <c r="E271" s="512" t="e">
        <f>'HORA CERTA'!#REF!</f>
        <v>#REF!</v>
      </c>
      <c r="F271" s="371" t="e">
        <f t="shared" si="363"/>
        <v>#REF!</v>
      </c>
      <c r="G271" s="512" t="e">
        <f>'HORA CERTA'!#REF!</f>
        <v>#REF!</v>
      </c>
      <c r="H271" s="371" t="e">
        <f t="shared" si="364"/>
        <v>#REF!</v>
      </c>
      <c r="I271" s="512" t="e">
        <f>'HORA CERTA'!#REF!</f>
        <v>#REF!</v>
      </c>
      <c r="J271" s="371" t="e">
        <f t="shared" si="365"/>
        <v>#REF!</v>
      </c>
      <c r="K271" s="264" t="e">
        <f t="shared" si="366"/>
        <v>#REF!</v>
      </c>
      <c r="L271" s="340" t="e">
        <f t="shared" si="367"/>
        <v>#REF!</v>
      </c>
      <c r="M271" s="512" t="e">
        <f>'HORA CERTA'!#REF!</f>
        <v>#REF!</v>
      </c>
      <c r="N271" s="371" t="e">
        <f t="shared" si="368"/>
        <v>#REF!</v>
      </c>
      <c r="O271" s="512" t="e">
        <f>'HORA CERTA'!#REF!</f>
        <v>#REF!</v>
      </c>
      <c r="P271" s="371" t="e">
        <f t="shared" si="369"/>
        <v>#REF!</v>
      </c>
      <c r="Q271" s="512" t="e">
        <f>'HORA CERTA'!#REF!</f>
        <v>#REF!</v>
      </c>
      <c r="R271" s="371" t="e">
        <f t="shared" si="370"/>
        <v>#REF!</v>
      </c>
      <c r="S271" s="264" t="e">
        <f t="shared" si="371"/>
        <v>#REF!</v>
      </c>
      <c r="T271" s="340" t="e">
        <f t="shared" si="372"/>
        <v>#REF!</v>
      </c>
    </row>
    <row r="272" spans="1:20" x14ac:dyDescent="0.25">
      <c r="A272" s="141" t="s">
        <v>183</v>
      </c>
      <c r="B272" s="289">
        <v>12</v>
      </c>
      <c r="C272" s="204" t="e">
        <f>'HORA CERTA'!#REF!</f>
        <v>#REF!</v>
      </c>
      <c r="D272" s="312" t="e">
        <f t="shared" si="362"/>
        <v>#REF!</v>
      </c>
      <c r="E272" s="512" t="e">
        <f>'HORA CERTA'!#REF!</f>
        <v>#REF!</v>
      </c>
      <c r="F272" s="371" t="e">
        <f t="shared" si="363"/>
        <v>#REF!</v>
      </c>
      <c r="G272" s="512" t="e">
        <f>'HORA CERTA'!#REF!</f>
        <v>#REF!</v>
      </c>
      <c r="H272" s="371" t="e">
        <f t="shared" si="364"/>
        <v>#REF!</v>
      </c>
      <c r="I272" s="512" t="e">
        <f>'HORA CERTA'!#REF!</f>
        <v>#REF!</v>
      </c>
      <c r="J272" s="371" t="e">
        <f t="shared" si="365"/>
        <v>#REF!</v>
      </c>
      <c r="K272" s="264" t="e">
        <f t="shared" si="366"/>
        <v>#REF!</v>
      </c>
      <c r="L272" s="340" t="e">
        <f t="shared" si="367"/>
        <v>#REF!</v>
      </c>
      <c r="M272" s="512" t="e">
        <f>'HORA CERTA'!#REF!</f>
        <v>#REF!</v>
      </c>
      <c r="N272" s="371" t="e">
        <f t="shared" si="368"/>
        <v>#REF!</v>
      </c>
      <c r="O272" s="512" t="e">
        <f>'HORA CERTA'!#REF!</f>
        <v>#REF!</v>
      </c>
      <c r="P272" s="371" t="e">
        <f t="shared" si="369"/>
        <v>#REF!</v>
      </c>
      <c r="Q272" s="512" t="e">
        <f>'HORA CERTA'!#REF!</f>
        <v>#REF!</v>
      </c>
      <c r="R272" s="371" t="e">
        <f t="shared" si="370"/>
        <v>#REF!</v>
      </c>
      <c r="S272" s="264" t="e">
        <f t="shared" si="371"/>
        <v>#REF!</v>
      </c>
      <c r="T272" s="340" t="e">
        <f t="shared" si="372"/>
        <v>#REF!</v>
      </c>
    </row>
    <row r="273" spans="1:20" x14ac:dyDescent="0.25">
      <c r="A273" s="141" t="s">
        <v>113</v>
      </c>
      <c r="B273" s="289">
        <v>12</v>
      </c>
      <c r="C273" s="204" t="e">
        <f>'HORA CERTA'!#REF!</f>
        <v>#REF!</v>
      </c>
      <c r="D273" s="312" t="e">
        <f t="shared" si="362"/>
        <v>#REF!</v>
      </c>
      <c r="E273" s="512" t="e">
        <f>'HORA CERTA'!#REF!</f>
        <v>#REF!</v>
      </c>
      <c r="F273" s="371" t="e">
        <f t="shared" si="363"/>
        <v>#REF!</v>
      </c>
      <c r="G273" s="512" t="e">
        <f>'HORA CERTA'!#REF!</f>
        <v>#REF!</v>
      </c>
      <c r="H273" s="371" t="e">
        <f t="shared" si="364"/>
        <v>#REF!</v>
      </c>
      <c r="I273" s="512" t="e">
        <f>'HORA CERTA'!#REF!</f>
        <v>#REF!</v>
      </c>
      <c r="J273" s="371" t="e">
        <f t="shared" si="365"/>
        <v>#REF!</v>
      </c>
      <c r="K273" s="264" t="e">
        <f t="shared" si="366"/>
        <v>#REF!</v>
      </c>
      <c r="L273" s="340" t="e">
        <f t="shared" si="367"/>
        <v>#REF!</v>
      </c>
      <c r="M273" s="512" t="e">
        <f>'HORA CERTA'!#REF!</f>
        <v>#REF!</v>
      </c>
      <c r="N273" s="371" t="e">
        <f t="shared" si="368"/>
        <v>#REF!</v>
      </c>
      <c r="O273" s="512" t="e">
        <f>'HORA CERTA'!#REF!</f>
        <v>#REF!</v>
      </c>
      <c r="P273" s="371" t="e">
        <f t="shared" si="369"/>
        <v>#REF!</v>
      </c>
      <c r="Q273" s="512" t="e">
        <f>'HORA CERTA'!#REF!</f>
        <v>#REF!</v>
      </c>
      <c r="R273" s="371" t="e">
        <f t="shared" si="370"/>
        <v>#REF!</v>
      </c>
      <c r="S273" s="264" t="e">
        <f t="shared" si="371"/>
        <v>#REF!</v>
      </c>
      <c r="T273" s="340" t="e">
        <f t="shared" si="372"/>
        <v>#REF!</v>
      </c>
    </row>
    <row r="274" spans="1:20" x14ac:dyDescent="0.25">
      <c r="A274" s="141" t="s">
        <v>114</v>
      </c>
      <c r="B274" s="289">
        <v>12</v>
      </c>
      <c r="C274" s="204" t="e">
        <f>'HORA CERTA'!#REF!</f>
        <v>#REF!</v>
      </c>
      <c r="D274" s="312" t="e">
        <f t="shared" si="362"/>
        <v>#REF!</v>
      </c>
      <c r="E274" s="513" t="e">
        <f>'HORA CERTA'!#REF!</f>
        <v>#REF!</v>
      </c>
      <c r="F274" s="371" t="e">
        <f t="shared" si="363"/>
        <v>#REF!</v>
      </c>
      <c r="G274" s="513" t="e">
        <f>'HORA CERTA'!#REF!</f>
        <v>#REF!</v>
      </c>
      <c r="H274" s="371" t="e">
        <f t="shared" si="364"/>
        <v>#REF!</v>
      </c>
      <c r="I274" s="513" t="e">
        <f>'HORA CERTA'!#REF!</f>
        <v>#REF!</v>
      </c>
      <c r="J274" s="371" t="e">
        <f t="shared" si="365"/>
        <v>#REF!</v>
      </c>
      <c r="K274" s="146" t="e">
        <f t="shared" si="366"/>
        <v>#REF!</v>
      </c>
      <c r="L274" s="340" t="e">
        <f t="shared" si="367"/>
        <v>#REF!</v>
      </c>
      <c r="M274" s="513" t="e">
        <f>'HORA CERTA'!#REF!</f>
        <v>#REF!</v>
      </c>
      <c r="N274" s="371" t="e">
        <f t="shared" si="368"/>
        <v>#REF!</v>
      </c>
      <c r="O274" s="513" t="e">
        <f>'HORA CERTA'!#REF!</f>
        <v>#REF!</v>
      </c>
      <c r="P274" s="371" t="e">
        <f t="shared" si="369"/>
        <v>#REF!</v>
      </c>
      <c r="Q274" s="513" t="e">
        <f>'HORA CERTA'!#REF!</f>
        <v>#REF!</v>
      </c>
      <c r="R274" s="371" t="e">
        <f t="shared" si="370"/>
        <v>#REF!</v>
      </c>
      <c r="S274" s="146" t="e">
        <f t="shared" si="371"/>
        <v>#REF!</v>
      </c>
      <c r="T274" s="340" t="e">
        <f t="shared" si="372"/>
        <v>#REF!</v>
      </c>
    </row>
    <row r="275" spans="1:20" x14ac:dyDescent="0.25">
      <c r="A275" s="141" t="s">
        <v>115</v>
      </c>
      <c r="B275" s="289">
        <v>12</v>
      </c>
      <c r="C275" s="204" t="e">
        <f>'HORA CERTA'!#REF!</f>
        <v>#REF!</v>
      </c>
      <c r="D275" s="312" t="e">
        <f t="shared" si="362"/>
        <v>#REF!</v>
      </c>
      <c r="E275" s="513" t="e">
        <f>'HORA CERTA'!#REF!</f>
        <v>#REF!</v>
      </c>
      <c r="F275" s="371" t="e">
        <f t="shared" si="363"/>
        <v>#REF!</v>
      </c>
      <c r="G275" s="513" t="e">
        <f>'HORA CERTA'!#REF!</f>
        <v>#REF!</v>
      </c>
      <c r="H275" s="371" t="e">
        <f t="shared" si="364"/>
        <v>#REF!</v>
      </c>
      <c r="I275" s="513" t="e">
        <f>'HORA CERTA'!#REF!</f>
        <v>#REF!</v>
      </c>
      <c r="J275" s="371" t="e">
        <f t="shared" si="365"/>
        <v>#REF!</v>
      </c>
      <c r="K275" s="146" t="e">
        <f t="shared" si="366"/>
        <v>#REF!</v>
      </c>
      <c r="L275" s="340" t="e">
        <f t="shared" si="367"/>
        <v>#REF!</v>
      </c>
      <c r="M275" s="513" t="e">
        <f>'HORA CERTA'!#REF!</f>
        <v>#REF!</v>
      </c>
      <c r="N275" s="371" t="e">
        <f t="shared" si="368"/>
        <v>#REF!</v>
      </c>
      <c r="O275" s="513" t="e">
        <f>'HORA CERTA'!#REF!</f>
        <v>#REF!</v>
      </c>
      <c r="P275" s="371" t="e">
        <f t="shared" si="369"/>
        <v>#REF!</v>
      </c>
      <c r="Q275" s="513" t="e">
        <f>'HORA CERTA'!#REF!</f>
        <v>#REF!</v>
      </c>
      <c r="R275" s="371" t="e">
        <f t="shared" si="370"/>
        <v>#REF!</v>
      </c>
      <c r="S275" s="146" t="e">
        <f t="shared" si="371"/>
        <v>#REF!</v>
      </c>
      <c r="T275" s="340" t="e">
        <f t="shared" si="372"/>
        <v>#REF!</v>
      </c>
    </row>
    <row r="276" spans="1:20" x14ac:dyDescent="0.25">
      <c r="A276" s="141" t="s">
        <v>116</v>
      </c>
      <c r="B276" s="289">
        <v>12</v>
      </c>
      <c r="C276" s="204" t="e">
        <f>'HORA CERTA'!#REF!</f>
        <v>#REF!</v>
      </c>
      <c r="D276" s="312" t="e">
        <f t="shared" si="362"/>
        <v>#REF!</v>
      </c>
      <c r="E276" s="513" t="e">
        <f>'HORA CERTA'!#REF!</f>
        <v>#REF!</v>
      </c>
      <c r="F276" s="371" t="e">
        <f t="shared" si="363"/>
        <v>#REF!</v>
      </c>
      <c r="G276" s="513" t="e">
        <f>'HORA CERTA'!#REF!</f>
        <v>#REF!</v>
      </c>
      <c r="H276" s="371" t="e">
        <f t="shared" si="364"/>
        <v>#REF!</v>
      </c>
      <c r="I276" s="513" t="e">
        <f>'HORA CERTA'!#REF!</f>
        <v>#REF!</v>
      </c>
      <c r="J276" s="371" t="e">
        <f t="shared" si="365"/>
        <v>#REF!</v>
      </c>
      <c r="K276" s="146" t="e">
        <f t="shared" si="366"/>
        <v>#REF!</v>
      </c>
      <c r="L276" s="340" t="e">
        <f t="shared" si="367"/>
        <v>#REF!</v>
      </c>
      <c r="M276" s="513" t="e">
        <f>'HORA CERTA'!#REF!</f>
        <v>#REF!</v>
      </c>
      <c r="N276" s="371" t="e">
        <f t="shared" si="368"/>
        <v>#REF!</v>
      </c>
      <c r="O276" s="513" t="e">
        <f>'HORA CERTA'!#REF!</f>
        <v>#REF!</v>
      </c>
      <c r="P276" s="371" t="e">
        <f t="shared" si="369"/>
        <v>#REF!</v>
      </c>
      <c r="Q276" s="513" t="e">
        <f>'HORA CERTA'!#REF!</f>
        <v>#REF!</v>
      </c>
      <c r="R276" s="371" t="e">
        <f t="shared" si="370"/>
        <v>#REF!</v>
      </c>
      <c r="S276" s="146" t="e">
        <f t="shared" si="371"/>
        <v>#REF!</v>
      </c>
      <c r="T276" s="340" t="e">
        <f t="shared" si="372"/>
        <v>#REF!</v>
      </c>
    </row>
    <row r="277" spans="1:20" x14ac:dyDescent="0.25">
      <c r="A277" s="141" t="s">
        <v>117</v>
      </c>
      <c r="B277" s="289">
        <v>40</v>
      </c>
      <c r="C277" s="204" t="e">
        <f>'HORA CERTA'!#REF!</f>
        <v>#REF!</v>
      </c>
      <c r="D277" s="312" t="e">
        <f t="shared" si="362"/>
        <v>#REF!</v>
      </c>
      <c r="E277" s="513" t="e">
        <f>'HORA CERTA'!#REF!</f>
        <v>#REF!</v>
      </c>
      <c r="F277" s="371" t="e">
        <f t="shared" si="363"/>
        <v>#REF!</v>
      </c>
      <c r="G277" s="513" t="e">
        <f>'HORA CERTA'!#REF!</f>
        <v>#REF!</v>
      </c>
      <c r="H277" s="371" t="e">
        <f t="shared" si="364"/>
        <v>#REF!</v>
      </c>
      <c r="I277" s="513" t="e">
        <f>'HORA CERTA'!#REF!</f>
        <v>#REF!</v>
      </c>
      <c r="J277" s="371" t="e">
        <f t="shared" si="365"/>
        <v>#REF!</v>
      </c>
      <c r="K277" s="146" t="e">
        <f t="shared" si="366"/>
        <v>#REF!</v>
      </c>
      <c r="L277" s="340" t="e">
        <f t="shared" si="367"/>
        <v>#REF!</v>
      </c>
      <c r="M277" s="513" t="e">
        <f>'HORA CERTA'!#REF!</f>
        <v>#REF!</v>
      </c>
      <c r="N277" s="371" t="e">
        <f t="shared" si="368"/>
        <v>#REF!</v>
      </c>
      <c r="O277" s="513" t="e">
        <f>'HORA CERTA'!#REF!</f>
        <v>#REF!</v>
      </c>
      <c r="P277" s="371" t="e">
        <f t="shared" si="369"/>
        <v>#REF!</v>
      </c>
      <c r="Q277" s="513" t="e">
        <f>'HORA CERTA'!#REF!</f>
        <v>#REF!</v>
      </c>
      <c r="R277" s="371" t="e">
        <f t="shared" si="370"/>
        <v>#REF!</v>
      </c>
      <c r="S277" s="146" t="e">
        <f t="shared" si="371"/>
        <v>#REF!</v>
      </c>
      <c r="T277" s="340" t="e">
        <f t="shared" si="372"/>
        <v>#REF!</v>
      </c>
    </row>
    <row r="278" spans="1:20" ht="15.75" thickBot="1" x14ac:dyDescent="0.3">
      <c r="A278" s="147" t="s">
        <v>118</v>
      </c>
      <c r="B278" s="290">
        <v>36</v>
      </c>
      <c r="C278" s="99" t="e">
        <f>'HORA CERTA'!#REF!</f>
        <v>#REF!</v>
      </c>
      <c r="D278" s="313" t="e">
        <f t="shared" si="362"/>
        <v>#REF!</v>
      </c>
      <c r="E278" s="514" t="e">
        <f>'HORA CERTA'!#REF!</f>
        <v>#REF!</v>
      </c>
      <c r="F278" s="370" t="e">
        <f t="shared" si="363"/>
        <v>#REF!</v>
      </c>
      <c r="G278" s="514" t="e">
        <f>'HORA CERTA'!#REF!</f>
        <v>#REF!</v>
      </c>
      <c r="H278" s="370" t="e">
        <f t="shared" si="364"/>
        <v>#REF!</v>
      </c>
      <c r="I278" s="514" t="e">
        <f>'HORA CERTA'!#REF!</f>
        <v>#REF!</v>
      </c>
      <c r="J278" s="370" t="e">
        <f t="shared" si="365"/>
        <v>#REF!</v>
      </c>
      <c r="K278" s="149" t="e">
        <f t="shared" si="366"/>
        <v>#REF!</v>
      </c>
      <c r="L278" s="339" t="e">
        <f t="shared" si="367"/>
        <v>#REF!</v>
      </c>
      <c r="M278" s="514" t="e">
        <f>'HORA CERTA'!#REF!</f>
        <v>#REF!</v>
      </c>
      <c r="N278" s="370" t="e">
        <f t="shared" si="368"/>
        <v>#REF!</v>
      </c>
      <c r="O278" s="514" t="e">
        <f>'HORA CERTA'!#REF!</f>
        <v>#REF!</v>
      </c>
      <c r="P278" s="370" t="e">
        <f t="shared" si="369"/>
        <v>#REF!</v>
      </c>
      <c r="Q278" s="514" t="e">
        <f>'HORA CERTA'!#REF!</f>
        <v>#REF!</v>
      </c>
      <c r="R278" s="370" t="e">
        <f t="shared" si="370"/>
        <v>#REF!</v>
      </c>
      <c r="S278" s="149" t="e">
        <f t="shared" si="371"/>
        <v>#REF!</v>
      </c>
      <c r="T278" s="339" t="e">
        <f t="shared" si="372"/>
        <v>#REF!</v>
      </c>
    </row>
    <row r="279" spans="1:20" ht="15.75" thickBot="1" x14ac:dyDescent="0.3">
      <c r="A279" s="38" t="s">
        <v>7</v>
      </c>
      <c r="B279" s="294">
        <f>SUM(B267:B278)</f>
        <v>196</v>
      </c>
      <c r="C279" s="39" t="e">
        <f>SUM(C267:C278)</f>
        <v>#REF!</v>
      </c>
      <c r="D279" s="314" t="e">
        <f t="shared" ref="D279:T279" si="373">SUM(D267:D278)</f>
        <v>#REF!</v>
      </c>
      <c r="E279" s="515" t="e">
        <f t="shared" si="373"/>
        <v>#REF!</v>
      </c>
      <c r="F279" s="326" t="e">
        <f t="shared" si="373"/>
        <v>#REF!</v>
      </c>
      <c r="G279" s="515" t="e">
        <f t="shared" si="373"/>
        <v>#REF!</v>
      </c>
      <c r="H279" s="326" t="e">
        <f t="shared" si="373"/>
        <v>#REF!</v>
      </c>
      <c r="I279" s="515" t="e">
        <f t="shared" si="373"/>
        <v>#REF!</v>
      </c>
      <c r="J279" s="326" t="e">
        <f t="shared" si="373"/>
        <v>#REF!</v>
      </c>
      <c r="K279" s="150" t="e">
        <f t="shared" ref="K279:L279" si="374">SUM(K267:K278)</f>
        <v>#REF!</v>
      </c>
      <c r="L279" s="341" t="e">
        <f t="shared" si="374"/>
        <v>#REF!</v>
      </c>
      <c r="M279" s="515" t="e">
        <f t="shared" si="373"/>
        <v>#REF!</v>
      </c>
      <c r="N279" s="326" t="e">
        <f t="shared" si="373"/>
        <v>#REF!</v>
      </c>
      <c r="O279" s="515" t="e">
        <f t="shared" si="373"/>
        <v>#REF!</v>
      </c>
      <c r="P279" s="326" t="e">
        <f t="shared" si="373"/>
        <v>#REF!</v>
      </c>
      <c r="Q279" s="515" t="e">
        <f t="shared" si="373"/>
        <v>#REF!</v>
      </c>
      <c r="R279" s="326" t="e">
        <f t="shared" si="373"/>
        <v>#REF!</v>
      </c>
      <c r="S279" s="150" t="e">
        <f t="shared" si="373"/>
        <v>#REF!</v>
      </c>
      <c r="T279" s="341" t="e">
        <f t="shared" si="373"/>
        <v>#REF!</v>
      </c>
    </row>
    <row r="281" spans="1:20" ht="15.75" x14ac:dyDescent="0.25">
      <c r="A281" s="1240" t="s">
        <v>263</v>
      </c>
      <c r="B281" s="1241"/>
      <c r="C281" s="1241"/>
      <c r="D281" s="1241"/>
      <c r="E281" s="1241"/>
      <c r="F281" s="1241"/>
      <c r="G281" s="1241"/>
      <c r="H281" s="1241"/>
      <c r="I281" s="1241"/>
      <c r="J281" s="1241"/>
      <c r="K281" s="1241"/>
      <c r="L281" s="1241"/>
      <c r="M281" s="1241"/>
      <c r="N281" s="1241"/>
      <c r="O281" s="1241"/>
      <c r="P281" s="1241"/>
      <c r="Q281" s="1241"/>
      <c r="R281" s="1241"/>
      <c r="S281" s="1241"/>
      <c r="T281" s="1241"/>
    </row>
    <row r="282" spans="1:20" ht="36.75" thickBot="1" x14ac:dyDescent="0.3">
      <c r="A282" s="85" t="s">
        <v>14</v>
      </c>
      <c r="B282" s="274" t="str">
        <f t="shared" ref="B282:T282" si="375">B5</f>
        <v>Carga Horária</v>
      </c>
      <c r="C282" s="104" t="str">
        <f t="shared" si="375"/>
        <v>Equipe Mínima TA</v>
      </c>
      <c r="D282" s="302" t="str">
        <f t="shared" si="375"/>
        <v>Total Horas</v>
      </c>
      <c r="E282" s="516" t="str">
        <f t="shared" si="375"/>
        <v>MAR</v>
      </c>
      <c r="F282" s="344" t="str">
        <f t="shared" si="375"/>
        <v>Saldo Mar</v>
      </c>
      <c r="G282" s="516" t="str">
        <f t="shared" si="375"/>
        <v>ABR</v>
      </c>
      <c r="H282" s="344" t="str">
        <f t="shared" si="375"/>
        <v>Saldo Abr</v>
      </c>
      <c r="I282" s="516" t="str">
        <f t="shared" si="375"/>
        <v>MAI</v>
      </c>
      <c r="J282" s="344" t="str">
        <f t="shared" si="375"/>
        <v>Saldo Mai</v>
      </c>
      <c r="K282" s="251" t="str">
        <f t="shared" ref="K282:L282" si="376">K5</f>
        <v>3º Trimestre</v>
      </c>
      <c r="L282" s="342" t="str">
        <f t="shared" si="376"/>
        <v>Saldo Trim</v>
      </c>
      <c r="M282" s="516" t="str">
        <f t="shared" si="375"/>
        <v>JUN</v>
      </c>
      <c r="N282" s="344" t="str">
        <f t="shared" si="375"/>
        <v>Saldo Jun</v>
      </c>
      <c r="O282" s="496" t="str">
        <f t="shared" si="375"/>
        <v>JUL</v>
      </c>
      <c r="P282" s="344" t="str">
        <f t="shared" si="375"/>
        <v>Saldo Jul</v>
      </c>
      <c r="Q282" s="496" t="str">
        <f t="shared" si="375"/>
        <v>AGO</v>
      </c>
      <c r="R282" s="344" t="str">
        <f t="shared" si="375"/>
        <v>Saldo Ago</v>
      </c>
      <c r="S282" s="251" t="str">
        <f t="shared" si="375"/>
        <v>4º Trimestre</v>
      </c>
      <c r="T282" s="342" t="str">
        <f t="shared" si="375"/>
        <v>Saldo Trim</v>
      </c>
    </row>
    <row r="283" spans="1:20" ht="15.75" thickTop="1" x14ac:dyDescent="0.25">
      <c r="A283" s="9" t="s">
        <v>179</v>
      </c>
      <c r="B283" s="275">
        <v>12</v>
      </c>
      <c r="C283" s="10">
        <f>'PSM V MARIA BAIXA'!B9</f>
        <v>40</v>
      </c>
      <c r="D283" s="296">
        <f t="shared" ref="D283:D287" si="377">C283*B283</f>
        <v>480</v>
      </c>
      <c r="E283" s="497">
        <f>'PSM V MARIA BAIXA'!C9</f>
        <v>0</v>
      </c>
      <c r="F283" s="316">
        <f t="shared" ref="F283:F287" si="378">(E283*$B283)-$D283</f>
        <v>-480</v>
      </c>
      <c r="G283" s="497">
        <f>'PSM V MARIA BAIXA'!D9</f>
        <v>0</v>
      </c>
      <c r="H283" s="316">
        <f t="shared" ref="H283:H287" si="379">(G283*$B283)-$D283</f>
        <v>-480</v>
      </c>
      <c r="I283" s="497">
        <f>'PSM V MARIA BAIXA'!E9</f>
        <v>0</v>
      </c>
      <c r="J283" s="316">
        <f t="shared" ref="J283:J287" si="380">(I283*$B283)-$D283</f>
        <v>-480</v>
      </c>
      <c r="K283" s="241">
        <f t="shared" ref="K283:K287" si="381">SUM(E283,G283,I283)</f>
        <v>0</v>
      </c>
      <c r="L283" s="329">
        <f t="shared" ref="L283:L287" si="382">(K283*$B283)-$D283*3</f>
        <v>-1440</v>
      </c>
      <c r="M283" s="497">
        <f>'PSM V MARIA BAIXA'!F9</f>
        <v>0</v>
      </c>
      <c r="N283" s="316">
        <f t="shared" ref="N283:N287" si="383">(M283*$B283)-$D283</f>
        <v>-480</v>
      </c>
      <c r="O283" s="497">
        <f>'PSM V MARIA BAIXA'!G9</f>
        <v>0</v>
      </c>
      <c r="P283" s="316">
        <f t="shared" ref="P283:P287" si="384">(O283*$B283)-$D283</f>
        <v>-480</v>
      </c>
      <c r="Q283" s="497">
        <f>'PSM V MARIA BAIXA'!H9</f>
        <v>0</v>
      </c>
      <c r="R283" s="316">
        <f t="shared" ref="R283:R287" si="385">(Q283*$B283)-$D283</f>
        <v>-480</v>
      </c>
      <c r="S283" s="241">
        <f t="shared" ref="S283:S287" si="386">SUM(M283,O283,Q283)</f>
        <v>0</v>
      </c>
      <c r="T283" s="329">
        <f t="shared" ref="T283:T287" si="387">(S283*$B283)-$D283*3</f>
        <v>-1440</v>
      </c>
    </row>
    <row r="284" spans="1:20" x14ac:dyDescent="0.25">
      <c r="A284" s="9" t="s">
        <v>176</v>
      </c>
      <c r="B284" s="275">
        <v>30</v>
      </c>
      <c r="C284" s="83">
        <f>'PSM V MARIA BAIXA'!B10</f>
        <v>1</v>
      </c>
      <c r="D284" s="297">
        <f t="shared" si="377"/>
        <v>30</v>
      </c>
      <c r="E284" s="109">
        <f>'PSM V MARIA BAIXA'!C10</f>
        <v>0</v>
      </c>
      <c r="F284" s="317">
        <f t="shared" si="378"/>
        <v>-30</v>
      </c>
      <c r="G284" s="109">
        <f>'PSM V MARIA BAIXA'!D10</f>
        <v>0</v>
      </c>
      <c r="H284" s="317">
        <f t="shared" si="379"/>
        <v>-30</v>
      </c>
      <c r="I284" s="109">
        <f>'PSM V MARIA BAIXA'!E10</f>
        <v>0</v>
      </c>
      <c r="J284" s="317">
        <f t="shared" si="380"/>
        <v>-30</v>
      </c>
      <c r="K284" s="253">
        <f t="shared" si="381"/>
        <v>0</v>
      </c>
      <c r="L284" s="330">
        <f t="shared" si="382"/>
        <v>-90</v>
      </c>
      <c r="M284" s="109">
        <f>'PSM V MARIA BAIXA'!F10</f>
        <v>0</v>
      </c>
      <c r="N284" s="317">
        <f t="shared" si="383"/>
        <v>-30</v>
      </c>
      <c r="O284" s="109">
        <f>'PSM V MARIA BAIXA'!G10</f>
        <v>0</v>
      </c>
      <c r="P284" s="317">
        <f t="shared" si="384"/>
        <v>-30</v>
      </c>
      <c r="Q284" s="109">
        <f>'PSM V MARIA BAIXA'!H10</f>
        <v>0</v>
      </c>
      <c r="R284" s="317">
        <f t="shared" si="385"/>
        <v>-30</v>
      </c>
      <c r="S284" s="253">
        <f t="shared" si="386"/>
        <v>0</v>
      </c>
      <c r="T284" s="330">
        <f t="shared" si="387"/>
        <v>-90</v>
      </c>
    </row>
    <row r="285" spans="1:20" x14ac:dyDescent="0.25">
      <c r="A285" s="152" t="s">
        <v>180</v>
      </c>
      <c r="B285" s="291">
        <v>12</v>
      </c>
      <c r="C285" s="73">
        <f>'PSM V MARIA BAIXA'!B11</f>
        <v>14</v>
      </c>
      <c r="D285" s="298">
        <f t="shared" si="377"/>
        <v>168</v>
      </c>
      <c r="E285" s="109">
        <f>'PSM V MARIA BAIXA'!C11</f>
        <v>0</v>
      </c>
      <c r="F285" s="317">
        <f t="shared" si="378"/>
        <v>-168</v>
      </c>
      <c r="G285" s="109">
        <f>'PSM V MARIA BAIXA'!D11</f>
        <v>0</v>
      </c>
      <c r="H285" s="317">
        <f t="shared" si="379"/>
        <v>-168</v>
      </c>
      <c r="I285" s="109">
        <f>'PSM V MARIA BAIXA'!E11</f>
        <v>0</v>
      </c>
      <c r="J285" s="317">
        <f t="shared" si="380"/>
        <v>-168</v>
      </c>
      <c r="K285" s="253">
        <f t="shared" si="381"/>
        <v>0</v>
      </c>
      <c r="L285" s="330">
        <f t="shared" si="382"/>
        <v>-504</v>
      </c>
      <c r="M285" s="109">
        <f>'PSM V MARIA BAIXA'!F11</f>
        <v>0</v>
      </c>
      <c r="N285" s="317">
        <f t="shared" si="383"/>
        <v>-168</v>
      </c>
      <c r="O285" s="109">
        <f>'PSM V MARIA BAIXA'!G11</f>
        <v>0</v>
      </c>
      <c r="P285" s="317">
        <f t="shared" si="384"/>
        <v>-168</v>
      </c>
      <c r="Q285" s="109">
        <f>'PSM V MARIA BAIXA'!H11</f>
        <v>0</v>
      </c>
      <c r="R285" s="317">
        <f t="shared" si="385"/>
        <v>-168</v>
      </c>
      <c r="S285" s="253">
        <f t="shared" si="386"/>
        <v>0</v>
      </c>
      <c r="T285" s="330">
        <f t="shared" si="387"/>
        <v>-504</v>
      </c>
    </row>
    <row r="286" spans="1:20" x14ac:dyDescent="0.25">
      <c r="A286" s="88" t="s">
        <v>181</v>
      </c>
      <c r="B286" s="276">
        <v>12</v>
      </c>
      <c r="C286" s="83">
        <f>'PSM V MARIA BAIXA'!B12</f>
        <v>28</v>
      </c>
      <c r="D286" s="297">
        <f t="shared" si="377"/>
        <v>336</v>
      </c>
      <c r="E286" s="109">
        <f>'PSM V MARIA BAIXA'!C12</f>
        <v>0</v>
      </c>
      <c r="F286" s="317">
        <f t="shared" si="378"/>
        <v>-336</v>
      </c>
      <c r="G286" s="109">
        <f>'PSM V MARIA BAIXA'!D12</f>
        <v>0</v>
      </c>
      <c r="H286" s="317">
        <f t="shared" si="379"/>
        <v>-336</v>
      </c>
      <c r="I286" s="109">
        <f>'PSM V MARIA BAIXA'!E12</f>
        <v>0</v>
      </c>
      <c r="J286" s="317">
        <f t="shared" si="380"/>
        <v>-336</v>
      </c>
      <c r="K286" s="253">
        <f t="shared" si="381"/>
        <v>0</v>
      </c>
      <c r="L286" s="330">
        <f t="shared" si="382"/>
        <v>-1008</v>
      </c>
      <c r="M286" s="109">
        <f>'PSM V MARIA BAIXA'!F12</f>
        <v>0</v>
      </c>
      <c r="N286" s="317">
        <f t="shared" si="383"/>
        <v>-336</v>
      </c>
      <c r="O286" s="109">
        <f>'PSM V MARIA BAIXA'!G12</f>
        <v>0</v>
      </c>
      <c r="P286" s="317">
        <f t="shared" si="384"/>
        <v>-336</v>
      </c>
      <c r="Q286" s="109">
        <f>'PSM V MARIA BAIXA'!H12</f>
        <v>0</v>
      </c>
      <c r="R286" s="317">
        <f t="shared" si="385"/>
        <v>-336</v>
      </c>
      <c r="S286" s="253">
        <f t="shared" si="386"/>
        <v>0</v>
      </c>
      <c r="T286" s="330">
        <f t="shared" si="387"/>
        <v>-1008</v>
      </c>
    </row>
    <row r="287" spans="1:20" ht="15.75" thickBot="1" x14ac:dyDescent="0.3">
      <c r="A287" s="110" t="s">
        <v>182</v>
      </c>
      <c r="B287" s="277">
        <v>30</v>
      </c>
      <c r="C287" s="92">
        <f>'PSM V MARIA BAIXA'!B13</f>
        <v>1</v>
      </c>
      <c r="D287" s="299">
        <f t="shared" si="377"/>
        <v>30</v>
      </c>
      <c r="E287" s="498">
        <f>'PSM V MARIA BAIXA'!C13</f>
        <v>0</v>
      </c>
      <c r="F287" s="318">
        <f t="shared" si="378"/>
        <v>-30</v>
      </c>
      <c r="G287" s="498">
        <f>'PSM V MARIA BAIXA'!D13</f>
        <v>0</v>
      </c>
      <c r="H287" s="318">
        <f t="shared" si="379"/>
        <v>-30</v>
      </c>
      <c r="I287" s="498">
        <f>'PSM V MARIA BAIXA'!E13</f>
        <v>0</v>
      </c>
      <c r="J287" s="318">
        <f t="shared" si="380"/>
        <v>-30</v>
      </c>
      <c r="K287" s="254">
        <f t="shared" si="381"/>
        <v>0</v>
      </c>
      <c r="L287" s="331">
        <f t="shared" si="382"/>
        <v>-90</v>
      </c>
      <c r="M287" s="498">
        <f>'PSM V MARIA BAIXA'!F13</f>
        <v>0</v>
      </c>
      <c r="N287" s="318">
        <f t="shared" si="383"/>
        <v>-30</v>
      </c>
      <c r="O287" s="498">
        <f>'PSM V MARIA BAIXA'!G13</f>
        <v>0</v>
      </c>
      <c r="P287" s="318">
        <f t="shared" si="384"/>
        <v>-30</v>
      </c>
      <c r="Q287" s="498">
        <f>'PSM V MARIA BAIXA'!H13</f>
        <v>0</v>
      </c>
      <c r="R287" s="318">
        <f t="shared" si="385"/>
        <v>-30</v>
      </c>
      <c r="S287" s="254">
        <f t="shared" si="386"/>
        <v>0</v>
      </c>
      <c r="T287" s="331">
        <f t="shared" si="387"/>
        <v>-90</v>
      </c>
    </row>
    <row r="288" spans="1:20" ht="15.75" thickBot="1" x14ac:dyDescent="0.3">
      <c r="A288" s="6" t="s">
        <v>7</v>
      </c>
      <c r="B288" s="293">
        <f>SUM(B283:B287)</f>
        <v>96</v>
      </c>
      <c r="C288" s="7">
        <f>SUM(C283:C287)</f>
        <v>84</v>
      </c>
      <c r="D288" s="300">
        <f t="shared" ref="D288:T288" si="388">SUM(D283:D287)</f>
        <v>1044</v>
      </c>
      <c r="E288" s="499">
        <f t="shared" si="388"/>
        <v>0</v>
      </c>
      <c r="F288" s="319">
        <f t="shared" si="388"/>
        <v>-1044</v>
      </c>
      <c r="G288" s="499">
        <f t="shared" si="388"/>
        <v>0</v>
      </c>
      <c r="H288" s="319">
        <f t="shared" si="388"/>
        <v>-1044</v>
      </c>
      <c r="I288" s="499">
        <f t="shared" si="388"/>
        <v>0</v>
      </c>
      <c r="J288" s="319">
        <f t="shared" si="388"/>
        <v>-1044</v>
      </c>
      <c r="K288" s="80">
        <f t="shared" ref="K288:L288" si="389">SUM(K283:K287)</f>
        <v>0</v>
      </c>
      <c r="L288" s="332">
        <f t="shared" si="389"/>
        <v>-3132</v>
      </c>
      <c r="M288" s="499">
        <f t="shared" si="388"/>
        <v>0</v>
      </c>
      <c r="N288" s="319">
        <f t="shared" si="388"/>
        <v>-1044</v>
      </c>
      <c r="O288" s="499">
        <f t="shared" si="388"/>
        <v>0</v>
      </c>
      <c r="P288" s="319">
        <f t="shared" si="388"/>
        <v>-1044</v>
      </c>
      <c r="Q288" s="499">
        <f t="shared" si="388"/>
        <v>0</v>
      </c>
      <c r="R288" s="319">
        <f t="shared" si="388"/>
        <v>-1044</v>
      </c>
      <c r="S288" s="80">
        <f t="shared" si="388"/>
        <v>0</v>
      </c>
      <c r="T288" s="332">
        <f t="shared" si="388"/>
        <v>-3132</v>
      </c>
    </row>
    <row r="290" spans="1:20" ht="15.75" x14ac:dyDescent="0.25">
      <c r="A290" s="1240" t="s">
        <v>305</v>
      </c>
      <c r="B290" s="1241"/>
      <c r="C290" s="1241"/>
      <c r="D290" s="1241"/>
      <c r="E290" s="1241"/>
      <c r="F290" s="1241"/>
      <c r="G290" s="1241"/>
      <c r="H290" s="1241"/>
      <c r="I290" s="1241"/>
      <c r="J290" s="1241"/>
      <c r="K290" s="1241"/>
      <c r="L290" s="1241"/>
      <c r="M290" s="1241"/>
      <c r="N290" s="1241"/>
      <c r="O290" s="1241"/>
      <c r="P290" s="1241"/>
      <c r="Q290" s="1241"/>
      <c r="R290" s="1241"/>
      <c r="S290" s="1241"/>
      <c r="T290" s="1241"/>
    </row>
    <row r="291" spans="1:20" ht="36.75" thickBot="1" x14ac:dyDescent="0.3">
      <c r="A291" s="85" t="s">
        <v>14</v>
      </c>
      <c r="B291" s="274" t="str">
        <f t="shared" ref="B291:T291" si="390">B5</f>
        <v>Carga Horária</v>
      </c>
      <c r="C291" s="104" t="str">
        <f t="shared" si="390"/>
        <v>Equipe Mínima TA</v>
      </c>
      <c r="D291" s="302" t="str">
        <f t="shared" si="390"/>
        <v>Total Horas</v>
      </c>
      <c r="E291" s="516" t="str">
        <f t="shared" si="390"/>
        <v>MAR</v>
      </c>
      <c r="F291" s="344" t="str">
        <f t="shared" si="390"/>
        <v>Saldo Mar</v>
      </c>
      <c r="G291" s="516" t="str">
        <f t="shared" si="390"/>
        <v>ABR</v>
      </c>
      <c r="H291" s="344" t="str">
        <f t="shared" si="390"/>
        <v>Saldo Abr</v>
      </c>
      <c r="I291" s="516" t="str">
        <f t="shared" si="390"/>
        <v>MAI</v>
      </c>
      <c r="J291" s="344" t="str">
        <f t="shared" si="390"/>
        <v>Saldo Mai</v>
      </c>
      <c r="K291" s="251" t="str">
        <f t="shared" ref="K291:L291" si="391">K5</f>
        <v>3º Trimestre</v>
      </c>
      <c r="L291" s="342" t="str">
        <f t="shared" si="391"/>
        <v>Saldo Trim</v>
      </c>
      <c r="M291" s="516" t="str">
        <f t="shared" si="390"/>
        <v>JUN</v>
      </c>
      <c r="N291" s="344" t="str">
        <f t="shared" si="390"/>
        <v>Saldo Jun</v>
      </c>
      <c r="O291" s="496" t="str">
        <f t="shared" si="390"/>
        <v>JUL</v>
      </c>
      <c r="P291" s="344" t="str">
        <f t="shared" si="390"/>
        <v>Saldo Jul</v>
      </c>
      <c r="Q291" s="496" t="str">
        <f t="shared" si="390"/>
        <v>AGO</v>
      </c>
      <c r="R291" s="344" t="str">
        <f t="shared" si="390"/>
        <v>Saldo Ago</v>
      </c>
      <c r="S291" s="251" t="str">
        <f t="shared" si="390"/>
        <v>4º Trimestre</v>
      </c>
      <c r="T291" s="342" t="str">
        <f t="shared" si="390"/>
        <v>Saldo Trim</v>
      </c>
    </row>
    <row r="292" spans="1:20" ht="15.75" thickTop="1" x14ac:dyDescent="0.25">
      <c r="A292" s="9" t="s">
        <v>186</v>
      </c>
      <c r="B292" s="275">
        <v>12</v>
      </c>
      <c r="C292" s="10">
        <f>'AMA JD BRASIL'!B15</f>
        <v>20</v>
      </c>
      <c r="D292" s="296">
        <f t="shared" ref="D292:D293" si="392">C292*B292</f>
        <v>240</v>
      </c>
      <c r="E292" s="497">
        <f>'AMA JD BRASIL'!C15</f>
        <v>17</v>
      </c>
      <c r="F292" s="316">
        <f t="shared" ref="F292:F293" si="393">(E292*$B292)-$D292</f>
        <v>-36</v>
      </c>
      <c r="G292" s="497">
        <f>'AMA JD BRASIL'!E15</f>
        <v>0</v>
      </c>
      <c r="H292" s="316">
        <f t="shared" ref="H292:H293" si="394">(G292*$B292)-$D292</f>
        <v>-240</v>
      </c>
      <c r="I292" s="497">
        <f>'AMA JD BRASIL'!G15</f>
        <v>0</v>
      </c>
      <c r="J292" s="316">
        <f t="shared" ref="J292:J293" si="395">(I292*$B292)-$D292</f>
        <v>-240</v>
      </c>
      <c r="K292" s="241">
        <f>SUM(E292,G292,I292)</f>
        <v>17</v>
      </c>
      <c r="L292" s="329">
        <f t="shared" ref="L292:L293" si="396">(K292*$B292)-$D292*3</f>
        <v>-516</v>
      </c>
      <c r="M292" s="497">
        <f>'AMA JD BRASIL'!K15</f>
        <v>0</v>
      </c>
      <c r="N292" s="316">
        <f t="shared" ref="N292:N293" si="397">(M292*$B292)-$D292</f>
        <v>-240</v>
      </c>
      <c r="O292" s="497">
        <f>'AMA JD BRASIL'!M15</f>
        <v>0</v>
      </c>
      <c r="P292" s="316">
        <f t="shared" ref="P292:P293" si="398">(O292*$B292)-$D292</f>
        <v>-240</v>
      </c>
      <c r="Q292" s="497">
        <f>'AMA JD BRASIL'!O15</f>
        <v>0</v>
      </c>
      <c r="R292" s="316">
        <f t="shared" ref="R292:R293" si="399">(Q292*$B292)-$D292</f>
        <v>-240</v>
      </c>
      <c r="S292" s="241">
        <f>SUM(M292,O292,Q292)</f>
        <v>0</v>
      </c>
      <c r="T292" s="329">
        <f t="shared" ref="T292:T293" si="400">(S292*$B292)-$D292*3</f>
        <v>-720</v>
      </c>
    </row>
    <row r="293" spans="1:20" ht="15.75" thickBot="1" x14ac:dyDescent="0.3">
      <c r="A293" s="110" t="s">
        <v>181</v>
      </c>
      <c r="B293" s="277">
        <v>12</v>
      </c>
      <c r="C293" s="92">
        <f>'AMA JD BRASIL'!B16</f>
        <v>12</v>
      </c>
      <c r="D293" s="299">
        <f t="shared" si="392"/>
        <v>144</v>
      </c>
      <c r="E293" s="498">
        <f>'AMA JD BRASIL'!C16</f>
        <v>4</v>
      </c>
      <c r="F293" s="318">
        <f t="shared" si="393"/>
        <v>-96</v>
      </c>
      <c r="G293" s="498">
        <f>'AMA JD BRASIL'!E16</f>
        <v>0</v>
      </c>
      <c r="H293" s="318">
        <f t="shared" si="394"/>
        <v>-144</v>
      </c>
      <c r="I293" s="498">
        <f>'AMA JD BRASIL'!G16</f>
        <v>0</v>
      </c>
      <c r="J293" s="318">
        <f t="shared" si="395"/>
        <v>-144</v>
      </c>
      <c r="K293" s="254">
        <f>SUM(E293,G293,I293)</f>
        <v>4</v>
      </c>
      <c r="L293" s="331">
        <f t="shared" si="396"/>
        <v>-384</v>
      </c>
      <c r="M293" s="498">
        <f>'AMA JD BRASIL'!K16</f>
        <v>0</v>
      </c>
      <c r="N293" s="318">
        <f t="shared" si="397"/>
        <v>-144</v>
      </c>
      <c r="O293" s="498">
        <f>'AMA JD BRASIL'!M16</f>
        <v>0</v>
      </c>
      <c r="P293" s="318">
        <f t="shared" si="398"/>
        <v>-144</v>
      </c>
      <c r="Q293" s="498">
        <f>'AMA JD BRASIL'!O16</f>
        <v>0</v>
      </c>
      <c r="R293" s="318">
        <f t="shared" si="399"/>
        <v>-144</v>
      </c>
      <c r="S293" s="254">
        <f>SUM(M293,O293,Q293)</f>
        <v>0</v>
      </c>
      <c r="T293" s="331">
        <f t="shared" si="400"/>
        <v>-432</v>
      </c>
    </row>
    <row r="294" spans="1:20" ht="15.75" thickBot="1" x14ac:dyDescent="0.3">
      <c r="A294" s="6" t="s">
        <v>7</v>
      </c>
      <c r="B294" s="293">
        <f>SUM(B292:B293)</f>
        <v>24</v>
      </c>
      <c r="C294" s="7">
        <f t="shared" ref="C294:T294" si="401">SUM(C292:C293)</f>
        <v>32</v>
      </c>
      <c r="D294" s="300">
        <f t="shared" si="401"/>
        <v>384</v>
      </c>
      <c r="E294" s="499">
        <f t="shared" si="401"/>
        <v>21</v>
      </c>
      <c r="F294" s="319">
        <f t="shared" si="401"/>
        <v>-132</v>
      </c>
      <c r="G294" s="499">
        <f t="shared" si="401"/>
        <v>0</v>
      </c>
      <c r="H294" s="319">
        <f t="shared" si="401"/>
        <v>-384</v>
      </c>
      <c r="I294" s="499">
        <f t="shared" si="401"/>
        <v>0</v>
      </c>
      <c r="J294" s="319">
        <f t="shared" si="401"/>
        <v>-384</v>
      </c>
      <c r="K294" s="80">
        <f t="shared" ref="K294:L294" si="402">SUM(K292:K293)</f>
        <v>21</v>
      </c>
      <c r="L294" s="332">
        <f t="shared" si="402"/>
        <v>-900</v>
      </c>
      <c r="M294" s="499">
        <f t="shared" si="401"/>
        <v>0</v>
      </c>
      <c r="N294" s="319">
        <f t="shared" si="401"/>
        <v>-384</v>
      </c>
      <c r="O294" s="499">
        <f t="shared" si="401"/>
        <v>0</v>
      </c>
      <c r="P294" s="319">
        <f t="shared" si="401"/>
        <v>-384</v>
      </c>
      <c r="Q294" s="499">
        <f t="shared" si="401"/>
        <v>0</v>
      </c>
      <c r="R294" s="319">
        <f t="shared" si="401"/>
        <v>-384</v>
      </c>
      <c r="S294" s="80">
        <f t="shared" si="401"/>
        <v>0</v>
      </c>
      <c r="T294" s="332">
        <f t="shared" si="401"/>
        <v>-1152</v>
      </c>
    </row>
    <row r="296" spans="1:20" ht="15.75" x14ac:dyDescent="0.25">
      <c r="A296" s="1240" t="s">
        <v>306</v>
      </c>
      <c r="B296" s="1241"/>
      <c r="C296" s="1241"/>
      <c r="D296" s="1241"/>
      <c r="E296" s="1241"/>
      <c r="F296" s="1241"/>
      <c r="G296" s="1241"/>
      <c r="H296" s="1241"/>
      <c r="I296" s="1241"/>
      <c r="J296" s="1241"/>
      <c r="K296" s="1241"/>
      <c r="L296" s="1241"/>
      <c r="M296" s="1241"/>
      <c r="N296" s="1241"/>
      <c r="O296" s="1241"/>
      <c r="P296" s="1241"/>
      <c r="Q296" s="1241"/>
      <c r="R296" s="1241"/>
      <c r="S296" s="1241"/>
      <c r="T296" s="1241"/>
    </row>
    <row r="297" spans="1:20" ht="36.75" thickBot="1" x14ac:dyDescent="0.3">
      <c r="A297" s="85" t="s">
        <v>14</v>
      </c>
      <c r="B297" s="274" t="str">
        <f t="shared" ref="B297:T297" si="403">B5</f>
        <v>Carga Horária</v>
      </c>
      <c r="C297" s="104" t="str">
        <f t="shared" si="403"/>
        <v>Equipe Mínima TA</v>
      </c>
      <c r="D297" s="302" t="str">
        <f t="shared" si="403"/>
        <v>Total Horas</v>
      </c>
      <c r="E297" s="516" t="str">
        <f t="shared" si="403"/>
        <v>MAR</v>
      </c>
      <c r="F297" s="344" t="str">
        <f t="shared" si="403"/>
        <v>Saldo Mar</v>
      </c>
      <c r="G297" s="516" t="str">
        <f t="shared" si="403"/>
        <v>ABR</v>
      </c>
      <c r="H297" s="344" t="str">
        <f t="shared" si="403"/>
        <v>Saldo Abr</v>
      </c>
      <c r="I297" s="516" t="str">
        <f t="shared" si="403"/>
        <v>MAI</v>
      </c>
      <c r="J297" s="344" t="str">
        <f t="shared" si="403"/>
        <v>Saldo Mai</v>
      </c>
      <c r="K297" s="251" t="str">
        <f t="shared" ref="K297:L297" si="404">K5</f>
        <v>3º Trimestre</v>
      </c>
      <c r="L297" s="342" t="str">
        <f t="shared" si="404"/>
        <v>Saldo Trim</v>
      </c>
      <c r="M297" s="516" t="str">
        <f t="shared" si="403"/>
        <v>JUN</v>
      </c>
      <c r="N297" s="344" t="str">
        <f t="shared" si="403"/>
        <v>Saldo Jun</v>
      </c>
      <c r="O297" s="496" t="str">
        <f t="shared" si="403"/>
        <v>JUL</v>
      </c>
      <c r="P297" s="344" t="str">
        <f t="shared" si="403"/>
        <v>Saldo Jul</v>
      </c>
      <c r="Q297" s="496" t="str">
        <f t="shared" si="403"/>
        <v>AGO</v>
      </c>
      <c r="R297" s="344" t="str">
        <f t="shared" si="403"/>
        <v>Saldo Ago</v>
      </c>
      <c r="S297" s="251" t="str">
        <f t="shared" si="403"/>
        <v>4º Trimestre</v>
      </c>
      <c r="T297" s="342" t="str">
        <f t="shared" si="403"/>
        <v>Saldo Trim</v>
      </c>
    </row>
    <row r="298" spans="1:20" ht="15.75" thickTop="1" x14ac:dyDescent="0.25">
      <c r="A298" s="9" t="s">
        <v>186</v>
      </c>
      <c r="B298" s="275">
        <v>12</v>
      </c>
      <c r="C298" s="10">
        <f>'AMA VL QUILHERME'!B7</f>
        <v>18</v>
      </c>
      <c r="D298" s="296">
        <f t="shared" ref="D298:D299" si="405">C298*B298</f>
        <v>216</v>
      </c>
      <c r="E298" s="497">
        <f>'AMA VL QUILHERME'!C7</f>
        <v>13</v>
      </c>
      <c r="F298" s="316">
        <f t="shared" ref="F298:F299" si="406">(E298*$B298)-$D298</f>
        <v>-60</v>
      </c>
      <c r="G298" s="497">
        <f>'AMA VL QUILHERME'!E7</f>
        <v>0</v>
      </c>
      <c r="H298" s="316">
        <f t="shared" ref="H298:H299" si="407">(G298*$B298)-$D298</f>
        <v>-216</v>
      </c>
      <c r="I298" s="497">
        <f>'AMA VL QUILHERME'!G7</f>
        <v>0</v>
      </c>
      <c r="J298" s="316">
        <f t="shared" ref="J298:J299" si="408">(I298*$B298)-$D298</f>
        <v>-216</v>
      </c>
      <c r="K298" s="241">
        <f>SUM(E298,G298,I298)</f>
        <v>13</v>
      </c>
      <c r="L298" s="329">
        <f t="shared" ref="L298:L299" si="409">(K298*$B298)-$D298*3</f>
        <v>-492</v>
      </c>
      <c r="M298" s="497">
        <f>'AMA VL QUILHERME'!K7</f>
        <v>0</v>
      </c>
      <c r="N298" s="316">
        <f t="shared" ref="N298:N299" si="410">(M298*$B298)-$D298</f>
        <v>-216</v>
      </c>
      <c r="O298" s="497">
        <f>'AMA VL QUILHERME'!M7</f>
        <v>0</v>
      </c>
      <c r="P298" s="316">
        <f t="shared" ref="P298:P299" si="411">(O298*$B298)-$D298</f>
        <v>-216</v>
      </c>
      <c r="Q298" s="497">
        <f>'AMA VL QUILHERME'!O7</f>
        <v>0</v>
      </c>
      <c r="R298" s="316">
        <f t="shared" ref="R298:R299" si="412">(Q298*$B298)-$D298</f>
        <v>-216</v>
      </c>
      <c r="S298" s="241">
        <f>SUM(M298,O298,Q298)</f>
        <v>0</v>
      </c>
      <c r="T298" s="329">
        <f t="shared" ref="T298:T299" si="413">(S298*$B298)-$D298*3</f>
        <v>-648</v>
      </c>
    </row>
    <row r="299" spans="1:20" ht="15.75" thickBot="1" x14ac:dyDescent="0.3">
      <c r="A299" s="110" t="s">
        <v>181</v>
      </c>
      <c r="B299" s="277">
        <v>12</v>
      </c>
      <c r="C299" s="92">
        <f>'AMA VL QUILHERME'!B8</f>
        <v>12</v>
      </c>
      <c r="D299" s="299">
        <f t="shared" si="405"/>
        <v>144</v>
      </c>
      <c r="E299" s="498">
        <f>'AMA VL QUILHERME'!C8</f>
        <v>6</v>
      </c>
      <c r="F299" s="318">
        <f t="shared" si="406"/>
        <v>-72</v>
      </c>
      <c r="G299" s="498">
        <f>'AMA VL QUILHERME'!E8</f>
        <v>0</v>
      </c>
      <c r="H299" s="318">
        <f t="shared" si="407"/>
        <v>-144</v>
      </c>
      <c r="I299" s="498">
        <f>'AMA VL QUILHERME'!G8</f>
        <v>0</v>
      </c>
      <c r="J299" s="318">
        <f t="shared" si="408"/>
        <v>-144</v>
      </c>
      <c r="K299" s="254">
        <f>SUM(E299,G299,I299)</f>
        <v>6</v>
      </c>
      <c r="L299" s="331">
        <f t="shared" si="409"/>
        <v>-360</v>
      </c>
      <c r="M299" s="498">
        <f>'AMA VL QUILHERME'!K8</f>
        <v>0</v>
      </c>
      <c r="N299" s="318">
        <f t="shared" si="410"/>
        <v>-144</v>
      </c>
      <c r="O299" s="498">
        <f>'AMA VL QUILHERME'!M8</f>
        <v>0</v>
      </c>
      <c r="P299" s="318">
        <f t="shared" si="411"/>
        <v>-144</v>
      </c>
      <c r="Q299" s="498">
        <f>'AMA VL QUILHERME'!O8</f>
        <v>0</v>
      </c>
      <c r="R299" s="318">
        <f t="shared" si="412"/>
        <v>-144</v>
      </c>
      <c r="S299" s="254">
        <f>SUM(M299,O299,Q299)</f>
        <v>0</v>
      </c>
      <c r="T299" s="331">
        <f t="shared" si="413"/>
        <v>-432</v>
      </c>
    </row>
    <row r="300" spans="1:20" ht="15.75" thickBot="1" x14ac:dyDescent="0.3">
      <c r="A300" s="6" t="s">
        <v>7</v>
      </c>
      <c r="B300" s="293">
        <f>SUM(B298:B299)</f>
        <v>24</v>
      </c>
      <c r="C300" s="7">
        <f>SUM(C298:C299)</f>
        <v>30</v>
      </c>
      <c r="D300" s="300">
        <f t="shared" ref="D300:T300" si="414">SUM(D298:D299)</f>
        <v>360</v>
      </c>
      <c r="E300" s="499">
        <f t="shared" si="414"/>
        <v>19</v>
      </c>
      <c r="F300" s="319">
        <f t="shared" si="414"/>
        <v>-132</v>
      </c>
      <c r="G300" s="499">
        <f t="shared" si="414"/>
        <v>0</v>
      </c>
      <c r="H300" s="319">
        <f t="shared" si="414"/>
        <v>-360</v>
      </c>
      <c r="I300" s="499">
        <f t="shared" si="414"/>
        <v>0</v>
      </c>
      <c r="J300" s="319">
        <f t="shared" si="414"/>
        <v>-360</v>
      </c>
      <c r="K300" s="80">
        <f t="shared" ref="K300:L300" si="415">SUM(K298:K299)</f>
        <v>19</v>
      </c>
      <c r="L300" s="332">
        <f t="shared" si="415"/>
        <v>-852</v>
      </c>
      <c r="M300" s="499">
        <f t="shared" si="414"/>
        <v>0</v>
      </c>
      <c r="N300" s="319">
        <f t="shared" si="414"/>
        <v>-360</v>
      </c>
      <c r="O300" s="499">
        <f t="shared" si="414"/>
        <v>0</v>
      </c>
      <c r="P300" s="319">
        <f t="shared" si="414"/>
        <v>-360</v>
      </c>
      <c r="Q300" s="499">
        <f t="shared" si="414"/>
        <v>0</v>
      </c>
      <c r="R300" s="319">
        <f t="shared" si="414"/>
        <v>-360</v>
      </c>
      <c r="S300" s="80">
        <f t="shared" si="414"/>
        <v>0</v>
      </c>
      <c r="T300" s="332">
        <f t="shared" si="414"/>
        <v>-1080</v>
      </c>
    </row>
    <row r="302" spans="1:20" ht="15.75" x14ac:dyDescent="0.25">
      <c r="A302" s="1240" t="s">
        <v>307</v>
      </c>
      <c r="B302" s="1241"/>
      <c r="C302" s="1241"/>
      <c r="D302" s="1241"/>
      <c r="E302" s="1241"/>
      <c r="F302" s="1241"/>
      <c r="G302" s="1241"/>
      <c r="H302" s="1241"/>
      <c r="I302" s="1241"/>
      <c r="J302" s="1241"/>
      <c r="K302" s="1241"/>
      <c r="L302" s="1241"/>
      <c r="M302" s="1241"/>
      <c r="N302" s="1241"/>
      <c r="O302" s="1241"/>
      <c r="P302" s="1241"/>
      <c r="Q302" s="1241"/>
      <c r="R302" s="1241"/>
      <c r="S302" s="1241"/>
      <c r="T302" s="1241"/>
    </row>
    <row r="303" spans="1:20" ht="36.75" thickBot="1" x14ac:dyDescent="0.3">
      <c r="A303" s="85" t="s">
        <v>14</v>
      </c>
      <c r="B303" s="274" t="str">
        <f t="shared" ref="B303:T303" si="416">B5</f>
        <v>Carga Horária</v>
      </c>
      <c r="C303" s="104" t="str">
        <f t="shared" si="416"/>
        <v>Equipe Mínima TA</v>
      </c>
      <c r="D303" s="302" t="str">
        <f t="shared" si="416"/>
        <v>Total Horas</v>
      </c>
      <c r="E303" s="516" t="str">
        <f t="shared" si="416"/>
        <v>MAR</v>
      </c>
      <c r="F303" s="344" t="str">
        <f t="shared" si="416"/>
        <v>Saldo Mar</v>
      </c>
      <c r="G303" s="516" t="str">
        <f t="shared" si="416"/>
        <v>ABR</v>
      </c>
      <c r="H303" s="344" t="str">
        <f t="shared" si="416"/>
        <v>Saldo Abr</v>
      </c>
      <c r="I303" s="516" t="str">
        <f t="shared" si="416"/>
        <v>MAI</v>
      </c>
      <c r="J303" s="344" t="str">
        <f t="shared" si="416"/>
        <v>Saldo Mai</v>
      </c>
      <c r="K303" s="251" t="str">
        <f t="shared" ref="K303:L303" si="417">K5</f>
        <v>3º Trimestre</v>
      </c>
      <c r="L303" s="342" t="str">
        <f t="shared" si="417"/>
        <v>Saldo Trim</v>
      </c>
      <c r="M303" s="516" t="str">
        <f t="shared" si="416"/>
        <v>JUN</v>
      </c>
      <c r="N303" s="344" t="str">
        <f t="shared" si="416"/>
        <v>Saldo Jun</v>
      </c>
      <c r="O303" s="496" t="str">
        <f t="shared" si="416"/>
        <v>JUL</v>
      </c>
      <c r="P303" s="344" t="str">
        <f t="shared" si="416"/>
        <v>Saldo Jul</v>
      </c>
      <c r="Q303" s="496" t="str">
        <f t="shared" si="416"/>
        <v>AGO</v>
      </c>
      <c r="R303" s="344" t="str">
        <f t="shared" si="416"/>
        <v>Saldo Ago</v>
      </c>
      <c r="S303" s="251" t="str">
        <f t="shared" si="416"/>
        <v>4º Trimestre</v>
      </c>
      <c r="T303" s="342" t="str">
        <f t="shared" si="416"/>
        <v>Saldo Trim</v>
      </c>
    </row>
    <row r="304" spans="1:20" ht="15.75" thickTop="1" x14ac:dyDescent="0.25">
      <c r="A304" s="9" t="s">
        <v>186</v>
      </c>
      <c r="B304" s="275">
        <v>12</v>
      </c>
      <c r="C304" s="10">
        <f>'AMA VL MEDEIROS'!B7</f>
        <v>18</v>
      </c>
      <c r="D304" s="296">
        <f>C304*B304</f>
        <v>216</v>
      </c>
      <c r="E304" s="497">
        <f>'AMA VL MEDEIROS'!C7</f>
        <v>16</v>
      </c>
      <c r="F304" s="316">
        <f t="shared" ref="F304:F305" si="418">(E304*$B304)-$D304</f>
        <v>-24</v>
      </c>
      <c r="G304" s="497">
        <f>'AMA VL MEDEIROS'!E7</f>
        <v>0</v>
      </c>
      <c r="H304" s="316">
        <f t="shared" ref="H304:H305" si="419">(G304*$B304)-$D304</f>
        <v>-216</v>
      </c>
      <c r="I304" s="497">
        <f>'AMA VL MEDEIROS'!G7</f>
        <v>0</v>
      </c>
      <c r="J304" s="316">
        <f t="shared" ref="J304:J305" si="420">(I304*$B304)-$D304</f>
        <v>-216</v>
      </c>
      <c r="K304" s="241">
        <f>SUM(E304,G304,I304)</f>
        <v>16</v>
      </c>
      <c r="L304" s="329">
        <f t="shared" ref="L304:L305" si="421">(K304*$B304)-$D304*3</f>
        <v>-456</v>
      </c>
      <c r="M304" s="497">
        <f>'AMA VL MEDEIROS'!K7</f>
        <v>0</v>
      </c>
      <c r="N304" s="316">
        <f t="shared" ref="N304:N305" si="422">(M304*$B304)-$D304</f>
        <v>-216</v>
      </c>
      <c r="O304" s="497">
        <f>'AMA VL MEDEIROS'!M7</f>
        <v>0</v>
      </c>
      <c r="P304" s="316">
        <f t="shared" ref="P304:P305" si="423">(O304*$B304)-$D304</f>
        <v>-216</v>
      </c>
      <c r="Q304" s="497">
        <f>'AMA VL MEDEIROS'!O7</f>
        <v>0</v>
      </c>
      <c r="R304" s="316">
        <f t="shared" ref="R304:R305" si="424">(Q304*$B304)-$D304</f>
        <v>-216</v>
      </c>
      <c r="S304" s="241">
        <f>SUM(M304,O304,Q304)</f>
        <v>0</v>
      </c>
      <c r="T304" s="329">
        <f t="shared" ref="T304:T305" si="425">(S304*$B304)-$D304*3</f>
        <v>-648</v>
      </c>
    </row>
    <row r="305" spans="1:20" ht="15.75" thickBot="1" x14ac:dyDescent="0.3">
      <c r="A305" s="110" t="s">
        <v>181</v>
      </c>
      <c r="B305" s="277">
        <v>12</v>
      </c>
      <c r="C305" s="92">
        <f>'AMA VL MEDEIROS'!B8</f>
        <v>12</v>
      </c>
      <c r="D305" s="299">
        <f>C305*B305</f>
        <v>144</v>
      </c>
      <c r="E305" s="498">
        <f>'AMA VL MEDEIROS'!C8</f>
        <v>9</v>
      </c>
      <c r="F305" s="318">
        <f t="shared" si="418"/>
        <v>-36</v>
      </c>
      <c r="G305" s="498">
        <f>'AMA VL MEDEIROS'!E8</f>
        <v>0</v>
      </c>
      <c r="H305" s="318">
        <f t="shared" si="419"/>
        <v>-144</v>
      </c>
      <c r="I305" s="498">
        <f>'AMA VL MEDEIROS'!G8</f>
        <v>0</v>
      </c>
      <c r="J305" s="318">
        <f t="shared" si="420"/>
        <v>-144</v>
      </c>
      <c r="K305" s="254">
        <f>SUM(E305,G305,I305)</f>
        <v>9</v>
      </c>
      <c r="L305" s="331">
        <f t="shared" si="421"/>
        <v>-324</v>
      </c>
      <c r="M305" s="498">
        <f>'AMA VL MEDEIROS'!K8</f>
        <v>0</v>
      </c>
      <c r="N305" s="318">
        <f t="shared" si="422"/>
        <v>-144</v>
      </c>
      <c r="O305" s="498">
        <f>'AMA VL MEDEIROS'!M8</f>
        <v>0</v>
      </c>
      <c r="P305" s="318">
        <f t="shared" si="423"/>
        <v>-144</v>
      </c>
      <c r="Q305" s="498">
        <f>'AMA VL MEDEIROS'!O8</f>
        <v>0</v>
      </c>
      <c r="R305" s="318">
        <f t="shared" si="424"/>
        <v>-144</v>
      </c>
      <c r="S305" s="254">
        <f>SUM(M305,O305,Q305)</f>
        <v>0</v>
      </c>
      <c r="T305" s="331">
        <f t="shared" si="425"/>
        <v>-432</v>
      </c>
    </row>
    <row r="306" spans="1:20" ht="15.75" thickBot="1" x14ac:dyDescent="0.3">
      <c r="A306" s="6" t="s">
        <v>7</v>
      </c>
      <c r="B306" s="293">
        <f>SUM(B304:B305)</f>
        <v>24</v>
      </c>
      <c r="C306" s="7">
        <f>SUM(C304:C305)</f>
        <v>30</v>
      </c>
      <c r="D306" s="300">
        <f t="shared" ref="D306:T306" si="426">SUM(D304:D305)</f>
        <v>360</v>
      </c>
      <c r="E306" s="499">
        <f t="shared" si="426"/>
        <v>25</v>
      </c>
      <c r="F306" s="319">
        <f t="shared" si="426"/>
        <v>-60</v>
      </c>
      <c r="G306" s="499">
        <f t="shared" si="426"/>
        <v>0</v>
      </c>
      <c r="H306" s="319">
        <f t="shared" si="426"/>
        <v>-360</v>
      </c>
      <c r="I306" s="499">
        <f t="shared" si="426"/>
        <v>0</v>
      </c>
      <c r="J306" s="319">
        <f t="shared" si="426"/>
        <v>-360</v>
      </c>
      <c r="K306" s="80">
        <f t="shared" ref="K306:L306" si="427">SUM(K304:K305)</f>
        <v>25</v>
      </c>
      <c r="L306" s="332">
        <f t="shared" si="427"/>
        <v>-780</v>
      </c>
      <c r="M306" s="499">
        <f t="shared" si="426"/>
        <v>0</v>
      </c>
      <c r="N306" s="319">
        <f t="shared" si="426"/>
        <v>-360</v>
      </c>
      <c r="O306" s="499">
        <f t="shared" si="426"/>
        <v>0</v>
      </c>
      <c r="P306" s="319">
        <f t="shared" si="426"/>
        <v>-360</v>
      </c>
      <c r="Q306" s="499">
        <f t="shared" si="426"/>
        <v>0</v>
      </c>
      <c r="R306" s="319">
        <f t="shared" si="426"/>
        <v>-360</v>
      </c>
      <c r="S306" s="80">
        <f t="shared" si="426"/>
        <v>0</v>
      </c>
      <c r="T306" s="332">
        <f t="shared" si="426"/>
        <v>-1080</v>
      </c>
    </row>
  </sheetData>
  <sheetProtection sheet="1" objects="1" scenarios="1"/>
  <mergeCells count="27">
    <mergeCell ref="A48:T48"/>
    <mergeCell ref="A1:O1"/>
    <mergeCell ref="A2:O2"/>
    <mergeCell ref="A4:T4"/>
    <mergeCell ref="A21:T21"/>
    <mergeCell ref="A37:T37"/>
    <mergeCell ref="A208:T208"/>
    <mergeCell ref="A62:T62"/>
    <mergeCell ref="A76:T76"/>
    <mergeCell ref="A88:T88"/>
    <mergeCell ref="A103:T103"/>
    <mergeCell ref="A118:T118"/>
    <mergeCell ref="A132:T132"/>
    <mergeCell ref="A142:T142"/>
    <mergeCell ref="A154:T154"/>
    <mergeCell ref="A166:T166"/>
    <mergeCell ref="A177:T177"/>
    <mergeCell ref="A194:T194"/>
    <mergeCell ref="A290:T290"/>
    <mergeCell ref="A296:T296"/>
    <mergeCell ref="A302:T302"/>
    <mergeCell ref="A217:T217"/>
    <mergeCell ref="A228:T228"/>
    <mergeCell ref="A240:T240"/>
    <mergeCell ref="A251:T251"/>
    <mergeCell ref="A265:T265"/>
    <mergeCell ref="A281:T28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/>
  </sheetPr>
  <dimension ref="A1:T208"/>
  <sheetViews>
    <sheetView showGridLines="0" topLeftCell="A37" workbookViewId="0">
      <selection sqref="A1:O1"/>
    </sheetView>
  </sheetViews>
  <sheetFormatPr defaultColWidth="8.85546875" defaultRowHeight="15" x14ac:dyDescent="0.25"/>
  <cols>
    <col min="1" max="1" width="33.85546875" customWidth="1"/>
    <col min="2" max="2" width="7.85546875" style="295" customWidth="1"/>
    <col min="3" max="3" width="8.28515625" style="154" customWidth="1"/>
    <col min="4" max="4" width="7.85546875" style="154" customWidth="1"/>
    <col min="5" max="5" width="8.42578125" style="398" customWidth="1"/>
    <col min="6" max="6" width="7.42578125" style="315" customWidth="1"/>
    <col min="7" max="7" width="8.42578125" style="398" customWidth="1"/>
    <col min="8" max="8" width="7.42578125" style="315" customWidth="1"/>
    <col min="9" max="9" width="8.42578125" style="398" customWidth="1"/>
    <col min="10" max="10" width="7.42578125" style="315" customWidth="1"/>
    <col min="11" max="11" width="8.85546875" style="154"/>
    <col min="12" max="12" width="8.140625" style="328" customWidth="1"/>
    <col min="13" max="13" width="8.42578125" style="398" customWidth="1"/>
    <col min="14" max="14" width="7.42578125" style="315" customWidth="1"/>
    <col min="15" max="15" width="8.42578125" style="398" customWidth="1"/>
    <col min="16" max="16" width="7.42578125" style="315" customWidth="1"/>
    <col min="17" max="17" width="8.42578125" style="398" customWidth="1"/>
    <col min="18" max="18" width="7.42578125" style="315" customWidth="1"/>
    <col min="19" max="19" width="8.7109375" style="154" customWidth="1"/>
    <col min="20" max="20" width="8.28515625" style="328" customWidth="1"/>
  </cols>
  <sheetData>
    <row r="1" spans="1:20" ht="18" x14ac:dyDescent="0.35">
      <c r="A1" s="1239" t="s">
        <v>399</v>
      </c>
      <c r="B1" s="1239"/>
      <c r="C1" s="1239"/>
      <c r="D1" s="1239"/>
      <c r="E1" s="1239"/>
      <c r="F1" s="1239"/>
      <c r="G1" s="1239"/>
      <c r="H1" s="1239"/>
      <c r="I1" s="1239"/>
      <c r="J1" s="1239"/>
      <c r="K1" s="1239"/>
      <c r="L1" s="1239"/>
      <c r="M1" s="1239"/>
      <c r="N1" s="1239"/>
      <c r="O1" s="1239"/>
      <c r="P1" s="327"/>
      <c r="Q1" s="419"/>
    </row>
    <row r="2" spans="1:20" ht="18" x14ac:dyDescent="0.35">
      <c r="A2" s="1239" t="s">
        <v>188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  <c r="O2" s="1239"/>
      <c r="P2" s="327"/>
      <c r="Q2" s="419"/>
    </row>
    <row r="3" spans="1:20" x14ac:dyDescent="0.25">
      <c r="A3" s="103"/>
      <c r="B3" s="292"/>
    </row>
    <row r="4" spans="1:20" ht="18.75" x14ac:dyDescent="0.3">
      <c r="A4" s="1346" t="s">
        <v>257</v>
      </c>
      <c r="B4" s="1346"/>
      <c r="C4" s="1346"/>
      <c r="D4" s="1346"/>
      <c r="E4" s="1346"/>
      <c r="F4" s="1346"/>
      <c r="G4" s="1346"/>
      <c r="H4" s="1346"/>
      <c r="I4" s="1346"/>
      <c r="J4" s="1346"/>
      <c r="K4" s="1346"/>
      <c r="L4" s="1346"/>
      <c r="M4" s="1346"/>
      <c r="N4" s="1346"/>
      <c r="O4" s="1346"/>
      <c r="P4" s="1346"/>
      <c r="Q4" s="1346"/>
      <c r="R4" s="1346"/>
      <c r="S4" s="1346"/>
      <c r="T4" s="1346"/>
    </row>
    <row r="5" spans="1:20" ht="36.75" thickBot="1" x14ac:dyDescent="0.3">
      <c r="A5" s="85" t="s">
        <v>14</v>
      </c>
      <c r="B5" s="274" t="s">
        <v>222</v>
      </c>
      <c r="C5" s="104" t="s">
        <v>165</v>
      </c>
      <c r="D5" s="302" t="s">
        <v>223</v>
      </c>
      <c r="E5" s="399" t="str">
        <f>'Eq Minima Unds Horas'!E5</f>
        <v>MAR</v>
      </c>
      <c r="F5" s="344" t="str">
        <f>'Eq Minima Unds Horas'!F5</f>
        <v>Saldo Mar</v>
      </c>
      <c r="G5" s="399" t="str">
        <f>'Eq Minima Unds Horas'!G5</f>
        <v>ABR</v>
      </c>
      <c r="H5" s="344" t="str">
        <f>'Eq Minima Unds Horas'!H5</f>
        <v>Saldo Abr</v>
      </c>
      <c r="I5" s="399" t="str">
        <f>'Eq Minima Unds Horas'!I5</f>
        <v>MAI</v>
      </c>
      <c r="J5" s="344" t="str">
        <f>'Eq Minima Unds Horas'!J5</f>
        <v>Saldo Mai</v>
      </c>
      <c r="K5" s="251" t="str">
        <f>'Eq Minima Unds Horas'!K5</f>
        <v>3º Trimestre</v>
      </c>
      <c r="L5" s="342" t="str">
        <f>'Eq Minima Unds Horas'!L5</f>
        <v>Saldo Trim</v>
      </c>
      <c r="M5" s="399" t="str">
        <f>'Eq Minima Unds Horas'!M5</f>
        <v>JUN</v>
      </c>
      <c r="N5" s="344" t="str">
        <f>'Eq Minima Unds Horas'!N5</f>
        <v>Saldo Jun</v>
      </c>
      <c r="O5" s="418" t="str">
        <f>'Eq Minima Unds Horas'!O5</f>
        <v>JUL</v>
      </c>
      <c r="P5" s="344" t="str">
        <f>'Eq Minima Unds Horas'!P5</f>
        <v>Saldo Jul</v>
      </c>
      <c r="Q5" s="418" t="str">
        <f>'Eq Minima Unds Horas'!Q5</f>
        <v>AGO</v>
      </c>
      <c r="R5" s="344" t="str">
        <f>'Eq Minima Unds Horas'!R5</f>
        <v>Saldo Ago</v>
      </c>
      <c r="S5" s="251" t="str">
        <f>'Eq Minima Unds Horas'!S5</f>
        <v>4º Trimestre</v>
      </c>
      <c r="T5" s="342" t="str">
        <f>'Eq Minima Unds Horas'!T5</f>
        <v>Saldo Trim</v>
      </c>
    </row>
    <row r="6" spans="1:20" ht="15.75" thickTop="1" x14ac:dyDescent="0.25">
      <c r="A6" s="88" t="s">
        <v>17</v>
      </c>
      <c r="B6" s="276">
        <v>40</v>
      </c>
      <c r="C6" s="83">
        <f>SUM(C40,C49)</f>
        <v>9</v>
      </c>
      <c r="D6" s="297">
        <f>SUM(D40,D49)</f>
        <v>360</v>
      </c>
      <c r="E6" s="400">
        <f>SUM(E40,E49)</f>
        <v>9</v>
      </c>
      <c r="F6" s="317">
        <f>(E6*$B6)-$D6</f>
        <v>0</v>
      </c>
      <c r="G6" s="400">
        <f>SUM(G40,G49)</f>
        <v>0</v>
      </c>
      <c r="H6" s="317">
        <f t="shared" ref="H6:H35" si="0">(G6*$B6)-$D6</f>
        <v>-360</v>
      </c>
      <c r="I6" s="400">
        <f>SUM(I40,I49)</f>
        <v>0</v>
      </c>
      <c r="J6" s="317">
        <f t="shared" ref="J6:J35" si="1">(I6*$B6)-$D6</f>
        <v>-360</v>
      </c>
      <c r="K6" s="253">
        <f t="shared" ref="K6:K15" si="2">SUM(E6,G6,I6)</f>
        <v>9</v>
      </c>
      <c r="L6" s="330">
        <f t="shared" ref="L6:L15" si="3">(K6*$B6)-$D6*3</f>
        <v>-720</v>
      </c>
      <c r="M6" s="400">
        <f>SUM(M40,M49)</f>
        <v>0</v>
      </c>
      <c r="N6" s="317">
        <f t="shared" ref="N6:N35" si="4">(M6*$B6)-$D6</f>
        <v>-360</v>
      </c>
      <c r="O6" s="400">
        <f>SUM(O40,O49)</f>
        <v>0</v>
      </c>
      <c r="P6" s="317">
        <f t="shared" ref="P6:P35" si="5">(O6*$B6)-$D6</f>
        <v>-360</v>
      </c>
      <c r="Q6" s="400">
        <f>SUM(Q40,Q49)</f>
        <v>0</v>
      </c>
      <c r="R6" s="317">
        <f t="shared" ref="R6:R35" si="6">(Q6*$B6)-$D6</f>
        <v>-360</v>
      </c>
      <c r="S6" s="253">
        <f t="shared" ref="S6:S10" si="7">SUM(M6,O6,Q6)</f>
        <v>0</v>
      </c>
      <c r="T6" s="330">
        <f t="shared" ref="T6:T35" si="8">(S6*$B6)-$D6*3</f>
        <v>-1080</v>
      </c>
    </row>
    <row r="7" spans="1:20" x14ac:dyDescent="0.25">
      <c r="A7" s="88" t="s">
        <v>259</v>
      </c>
      <c r="B7" s="276">
        <v>20</v>
      </c>
      <c r="C7" s="83" t="e">
        <f>SUM(C41,C50,C62,C70,C79,C87,C95,C102,C107,C114,C121,C128,C150,C157,)</f>
        <v>#REF!</v>
      </c>
      <c r="D7" s="297" t="e">
        <f>SUM(D41,D50,D62,D70,D79,D87,D95,D102,D107,D114,D121,D128,D150,D157,)</f>
        <v>#REF!</v>
      </c>
      <c r="E7" s="400" t="e">
        <f>SUM(E41,E50,E62,E70,E79,E87,E95,E102,E107,E114,E121,E128,E150,E157,)</f>
        <v>#REF!</v>
      </c>
      <c r="F7" s="317" t="e">
        <f t="shared" ref="F7:F35" si="9">(E7*$B7)-$D7</f>
        <v>#REF!</v>
      </c>
      <c r="G7" s="400" t="e">
        <f>SUM(G41,G50,G62,G70,G79,G87,G95,G102,G107,G114,G121,G128,G150,G157,)</f>
        <v>#REF!</v>
      </c>
      <c r="H7" s="317" t="e">
        <f t="shared" si="0"/>
        <v>#REF!</v>
      </c>
      <c r="I7" s="400" t="e">
        <f>SUM(I41,I50,I62,I70,I79,I87,I95,I102,I107,I114,I121,I128,I150,I157,)</f>
        <v>#REF!</v>
      </c>
      <c r="J7" s="317" t="e">
        <f t="shared" si="1"/>
        <v>#REF!</v>
      </c>
      <c r="K7" s="253" t="e">
        <f t="shared" si="2"/>
        <v>#REF!</v>
      </c>
      <c r="L7" s="330" t="e">
        <f t="shared" si="3"/>
        <v>#REF!</v>
      </c>
      <c r="M7" s="400" t="e">
        <f>SUM(M41,M50,M62,M70,M79,M87,M95,M102,M107,M114,M121,M128,M150,M157,)</f>
        <v>#REF!</v>
      </c>
      <c r="N7" s="317" t="e">
        <f t="shared" si="4"/>
        <v>#REF!</v>
      </c>
      <c r="O7" s="400" t="e">
        <f>SUM(O41,O50,O62,O70,O79,O87,O95,O102,O107,O114,O121,O128,O150,O157,)</f>
        <v>#REF!</v>
      </c>
      <c r="P7" s="317" t="e">
        <f t="shared" si="5"/>
        <v>#REF!</v>
      </c>
      <c r="Q7" s="400" t="e">
        <f>SUM(Q41,Q50,Q62,Q70,Q79,Q87,Q95,Q102,Q107,Q114,Q121,Q128,Q150,Q157,)</f>
        <v>#REF!</v>
      </c>
      <c r="R7" s="317" t="e">
        <f t="shared" si="6"/>
        <v>#REF!</v>
      </c>
      <c r="S7" s="253" t="e">
        <f t="shared" si="7"/>
        <v>#REF!</v>
      </c>
      <c r="T7" s="330" t="e">
        <f t="shared" si="8"/>
        <v>#REF!</v>
      </c>
    </row>
    <row r="8" spans="1:20" x14ac:dyDescent="0.25">
      <c r="A8" s="88" t="s">
        <v>43</v>
      </c>
      <c r="B8" s="276">
        <v>20</v>
      </c>
      <c r="C8" s="83" t="e">
        <f>SUM(C42,C51,C63,C71,C80,C88,C96,C108,C115,C122,C129,C151,C158)</f>
        <v>#REF!</v>
      </c>
      <c r="D8" s="297" t="e">
        <f>SUM(D42,D51,D63,D71,D80,D88,D96,D108,D115,D122,D129,D151,D158)</f>
        <v>#REF!</v>
      </c>
      <c r="E8" s="400" t="e">
        <f>SUM(E42,E51,E63,E71,E80,E88,E96,E108,E115,E122,E129,E151,E158)</f>
        <v>#REF!</v>
      </c>
      <c r="F8" s="317" t="e">
        <f t="shared" si="9"/>
        <v>#REF!</v>
      </c>
      <c r="G8" s="400" t="e">
        <f>SUM(G42,G51,G63,G71,G80,G88,G96,G108,G115,G122,G129,G151,G158)</f>
        <v>#REF!</v>
      </c>
      <c r="H8" s="317" t="e">
        <f t="shared" si="0"/>
        <v>#REF!</v>
      </c>
      <c r="I8" s="400" t="e">
        <f>SUM(I42,I51,I63,I71,I80,I88,I96,I108,I115,I122,I129,I151,I158)</f>
        <v>#REF!</v>
      </c>
      <c r="J8" s="317" t="e">
        <f t="shared" si="1"/>
        <v>#REF!</v>
      </c>
      <c r="K8" s="253" t="e">
        <f t="shared" si="2"/>
        <v>#REF!</v>
      </c>
      <c r="L8" s="330" t="e">
        <f t="shared" si="3"/>
        <v>#REF!</v>
      </c>
      <c r="M8" s="400" t="e">
        <f>SUM(M42,M51,M63,M71,M80,M88,M96,M108,M115,M122,M129,M151,M158)</f>
        <v>#REF!</v>
      </c>
      <c r="N8" s="317" t="e">
        <f t="shared" si="4"/>
        <v>#REF!</v>
      </c>
      <c r="O8" s="400" t="e">
        <f>SUM(O42,O51,O63,O71,O80,O88,O96,O108,O115,O122,O129,O151,O158)</f>
        <v>#REF!</v>
      </c>
      <c r="P8" s="317" t="e">
        <f t="shared" si="5"/>
        <v>#REF!</v>
      </c>
      <c r="Q8" s="400" t="e">
        <f>SUM(Q42,Q51,Q63,Q71,Q80,Q88,Q96,Q108,Q115,Q122,Q129,Q151,Q158)</f>
        <v>#REF!</v>
      </c>
      <c r="R8" s="317" t="e">
        <f t="shared" si="6"/>
        <v>#REF!</v>
      </c>
      <c r="S8" s="253" t="e">
        <f t="shared" si="7"/>
        <v>#REF!</v>
      </c>
      <c r="T8" s="330" t="e">
        <f t="shared" si="8"/>
        <v>#REF!</v>
      </c>
    </row>
    <row r="9" spans="1:20" x14ac:dyDescent="0.25">
      <c r="A9" s="88" t="s">
        <v>260</v>
      </c>
      <c r="B9" s="276">
        <v>20</v>
      </c>
      <c r="C9" s="83">
        <f>SUM(C43,C57,C64,C72,C81,C130,C164)</f>
        <v>12</v>
      </c>
      <c r="D9" s="297">
        <f>SUM(D43,D57,D64,D72,D81,D130,D164)</f>
        <v>240</v>
      </c>
      <c r="E9" s="400">
        <f>SUM(E43,E57,E64,E72,E81,E130,E164)</f>
        <v>13.05</v>
      </c>
      <c r="F9" s="317">
        <f t="shared" si="9"/>
        <v>21</v>
      </c>
      <c r="G9" s="400">
        <f>SUM(G43,G57,G64,G72,G81,G130,G164)</f>
        <v>1</v>
      </c>
      <c r="H9" s="317">
        <f t="shared" si="0"/>
        <v>-220</v>
      </c>
      <c r="I9" s="400">
        <f>SUM(I43,I57,I64,I72,I81,I130,I164)</f>
        <v>1</v>
      </c>
      <c r="J9" s="317">
        <f t="shared" si="1"/>
        <v>-220</v>
      </c>
      <c r="K9" s="253">
        <f t="shared" si="2"/>
        <v>15.05</v>
      </c>
      <c r="L9" s="330">
        <f t="shared" si="3"/>
        <v>-419</v>
      </c>
      <c r="M9" s="400">
        <f>SUM(M43,M57,M64,M72,M81,M130,M164)</f>
        <v>1</v>
      </c>
      <c r="N9" s="317">
        <f t="shared" si="4"/>
        <v>-220</v>
      </c>
      <c r="O9" s="400">
        <f>SUM(O43,O57,O64,O72,O81,O130,O164)</f>
        <v>1</v>
      </c>
      <c r="P9" s="317">
        <f t="shared" si="5"/>
        <v>-220</v>
      </c>
      <c r="Q9" s="400">
        <f>SUM(Q43,Q57,Q64,Q72,Q81,Q130,Q164)</f>
        <v>1</v>
      </c>
      <c r="R9" s="317">
        <f t="shared" si="6"/>
        <v>-220</v>
      </c>
      <c r="S9" s="253">
        <f t="shared" si="7"/>
        <v>3</v>
      </c>
      <c r="T9" s="330">
        <f t="shared" si="8"/>
        <v>-660</v>
      </c>
    </row>
    <row r="10" spans="1:20" x14ac:dyDescent="0.25">
      <c r="A10" s="88" t="s">
        <v>23</v>
      </c>
      <c r="B10" s="276">
        <v>20</v>
      </c>
      <c r="C10" s="83" t="e">
        <f>SUM(C44,C52,C65,C73,C82,C90,C97,C109,C116,C123,C132,C152,C159)</f>
        <v>#REF!</v>
      </c>
      <c r="D10" s="297" t="e">
        <f>SUM(D44,D52,D65,D73,D82,D90,D97,D109,D116,D123,D132,D152,D159)</f>
        <v>#REF!</v>
      </c>
      <c r="E10" s="400" t="e">
        <f>SUM(E44,E52,E65,E73,E82,E90,E97,E109,E116,E123,E132,E152,E159)</f>
        <v>#REF!</v>
      </c>
      <c r="F10" s="317" t="e">
        <f t="shared" si="9"/>
        <v>#REF!</v>
      </c>
      <c r="G10" s="400" t="e">
        <f>SUM(G44,G52,G65,G73,G82,G90,G97,G109,G116,G123,G132,G152,G159)</f>
        <v>#REF!</v>
      </c>
      <c r="H10" s="317" t="e">
        <f t="shared" si="0"/>
        <v>#REF!</v>
      </c>
      <c r="I10" s="400" t="e">
        <f>SUM(I44,I52,I65,I73,I82,I90,I97,I109,I116,I123,I132,I152,I159)</f>
        <v>#REF!</v>
      </c>
      <c r="J10" s="317" t="e">
        <f t="shared" si="1"/>
        <v>#REF!</v>
      </c>
      <c r="K10" s="253" t="e">
        <f t="shared" si="2"/>
        <v>#REF!</v>
      </c>
      <c r="L10" s="330" t="e">
        <f t="shared" si="3"/>
        <v>#REF!</v>
      </c>
      <c r="M10" s="400" t="e">
        <f>SUM(M44,M52,M65,M73,M82,M90,M97,M109,M116,M123,M132,M152,M159)</f>
        <v>#REF!</v>
      </c>
      <c r="N10" s="317" t="e">
        <f t="shared" si="4"/>
        <v>#REF!</v>
      </c>
      <c r="O10" s="400" t="e">
        <f>SUM(O44,O52,O65,O73,O82,O90,O97,O109,O116,O123,O132,O152,O159)</f>
        <v>#REF!</v>
      </c>
      <c r="P10" s="317" t="e">
        <f t="shared" si="5"/>
        <v>#REF!</v>
      </c>
      <c r="Q10" s="400" t="e">
        <f>SUM(Q44,Q52,Q65,Q73,Q82,Q90,Q97,Q109,Q116,Q123,Q132,Q152,Q159)</f>
        <v>#REF!</v>
      </c>
      <c r="R10" s="317" t="e">
        <f t="shared" si="6"/>
        <v>#REF!</v>
      </c>
      <c r="S10" s="253" t="e">
        <f t="shared" si="7"/>
        <v>#REF!</v>
      </c>
      <c r="T10" s="330" t="e">
        <f t="shared" si="8"/>
        <v>#REF!</v>
      </c>
    </row>
    <row r="11" spans="1:20" x14ac:dyDescent="0.25">
      <c r="A11" s="88" t="s">
        <v>256</v>
      </c>
      <c r="B11" s="276">
        <v>20</v>
      </c>
      <c r="C11" s="83">
        <f>C89</f>
        <v>1</v>
      </c>
      <c r="D11" s="297">
        <f>D89</f>
        <v>20</v>
      </c>
      <c r="E11" s="400">
        <f>E89</f>
        <v>1</v>
      </c>
      <c r="F11" s="317">
        <f t="shared" si="9"/>
        <v>0</v>
      </c>
      <c r="G11" s="400">
        <f>G89</f>
        <v>0</v>
      </c>
      <c r="H11" s="317">
        <f t="shared" si="0"/>
        <v>-20</v>
      </c>
      <c r="I11" s="400">
        <f>I89</f>
        <v>0</v>
      </c>
      <c r="J11" s="317">
        <f t="shared" si="1"/>
        <v>-20</v>
      </c>
      <c r="K11" s="253">
        <f t="shared" si="2"/>
        <v>1</v>
      </c>
      <c r="L11" s="330">
        <f t="shared" si="3"/>
        <v>-40</v>
      </c>
      <c r="M11" s="400">
        <f>M89</f>
        <v>0</v>
      </c>
      <c r="N11" s="317">
        <f t="shared" si="4"/>
        <v>-20</v>
      </c>
      <c r="O11" s="400">
        <f>O89</f>
        <v>0</v>
      </c>
      <c r="P11" s="317">
        <f t="shared" si="5"/>
        <v>-20</v>
      </c>
      <c r="Q11" s="400">
        <f>Q89</f>
        <v>0</v>
      </c>
      <c r="R11" s="317">
        <f t="shared" si="6"/>
        <v>-20</v>
      </c>
      <c r="S11" s="253">
        <f t="shared" ref="S11:S16" si="10">SUM(M11,O11,Q11)</f>
        <v>0</v>
      </c>
      <c r="T11" s="330">
        <f t="shared" si="8"/>
        <v>-60</v>
      </c>
    </row>
    <row r="12" spans="1:20" x14ac:dyDescent="0.25">
      <c r="A12" s="88" t="s">
        <v>255</v>
      </c>
      <c r="B12" s="276">
        <v>20</v>
      </c>
      <c r="C12" s="83">
        <f>C131</f>
        <v>1</v>
      </c>
      <c r="D12" s="297">
        <f>D131</f>
        <v>20</v>
      </c>
      <c r="E12" s="400">
        <f>E131</f>
        <v>0</v>
      </c>
      <c r="F12" s="317">
        <f t="shared" si="9"/>
        <v>-20</v>
      </c>
      <c r="G12" s="400">
        <f>G131</f>
        <v>0</v>
      </c>
      <c r="H12" s="317">
        <f t="shared" si="0"/>
        <v>-20</v>
      </c>
      <c r="I12" s="400">
        <f>I131</f>
        <v>0</v>
      </c>
      <c r="J12" s="317">
        <f t="shared" si="1"/>
        <v>-20</v>
      </c>
      <c r="K12" s="253">
        <f t="shared" si="2"/>
        <v>0</v>
      </c>
      <c r="L12" s="330">
        <f t="shared" si="3"/>
        <v>-60</v>
      </c>
      <c r="M12" s="400">
        <f>M131</f>
        <v>0</v>
      </c>
      <c r="N12" s="317">
        <f t="shared" si="4"/>
        <v>-20</v>
      </c>
      <c r="O12" s="400">
        <f>O131</f>
        <v>0</v>
      </c>
      <c r="P12" s="317">
        <f t="shared" si="5"/>
        <v>-20</v>
      </c>
      <c r="Q12" s="400">
        <f>Q131</f>
        <v>0</v>
      </c>
      <c r="R12" s="317">
        <f t="shared" si="6"/>
        <v>-20</v>
      </c>
      <c r="S12" s="253">
        <f t="shared" si="10"/>
        <v>0</v>
      </c>
      <c r="T12" s="330">
        <f t="shared" si="8"/>
        <v>-60</v>
      </c>
    </row>
    <row r="13" spans="1:20" x14ac:dyDescent="0.25">
      <c r="A13" s="88" t="s">
        <v>254</v>
      </c>
      <c r="B13" s="276">
        <v>10</v>
      </c>
      <c r="C13" s="83">
        <f>C133</f>
        <v>1</v>
      </c>
      <c r="D13" s="297">
        <f>D133</f>
        <v>10</v>
      </c>
      <c r="E13" s="400">
        <f>E133</f>
        <v>1</v>
      </c>
      <c r="F13" s="317">
        <f t="shared" si="9"/>
        <v>0</v>
      </c>
      <c r="G13" s="400">
        <f>G133</f>
        <v>0</v>
      </c>
      <c r="H13" s="317">
        <f t="shared" si="0"/>
        <v>-10</v>
      </c>
      <c r="I13" s="400">
        <f>I133</f>
        <v>0</v>
      </c>
      <c r="J13" s="317">
        <f t="shared" si="1"/>
        <v>-10</v>
      </c>
      <c r="K13" s="253">
        <f t="shared" si="2"/>
        <v>1</v>
      </c>
      <c r="L13" s="330">
        <f t="shared" si="3"/>
        <v>-20</v>
      </c>
      <c r="M13" s="400">
        <f>M133</f>
        <v>0</v>
      </c>
      <c r="N13" s="317">
        <f t="shared" si="4"/>
        <v>-10</v>
      </c>
      <c r="O13" s="400">
        <f>O133</f>
        <v>0</v>
      </c>
      <c r="P13" s="317">
        <f t="shared" si="5"/>
        <v>-10</v>
      </c>
      <c r="Q13" s="400">
        <f>Q133</f>
        <v>0</v>
      </c>
      <c r="R13" s="317">
        <f t="shared" si="6"/>
        <v>-10</v>
      </c>
      <c r="S13" s="253">
        <f t="shared" si="10"/>
        <v>0</v>
      </c>
      <c r="T13" s="330">
        <f t="shared" si="8"/>
        <v>-30</v>
      </c>
    </row>
    <row r="14" spans="1:20" x14ac:dyDescent="0.25">
      <c r="A14" s="47" t="s">
        <v>138</v>
      </c>
      <c r="B14" s="276">
        <v>20</v>
      </c>
      <c r="C14" s="83">
        <f t="shared" ref="C14:E16" si="11">C138</f>
        <v>1</v>
      </c>
      <c r="D14" s="297">
        <f t="shared" si="11"/>
        <v>20</v>
      </c>
      <c r="E14" s="400">
        <f t="shared" si="11"/>
        <v>0</v>
      </c>
      <c r="F14" s="317">
        <f t="shared" si="9"/>
        <v>-20</v>
      </c>
      <c r="G14" s="400">
        <f>G138</f>
        <v>0</v>
      </c>
      <c r="H14" s="317">
        <f t="shared" si="0"/>
        <v>-20</v>
      </c>
      <c r="I14" s="400">
        <f>I138</f>
        <v>0</v>
      </c>
      <c r="J14" s="317">
        <f t="shared" si="1"/>
        <v>-20</v>
      </c>
      <c r="K14" s="253">
        <f t="shared" si="2"/>
        <v>0</v>
      </c>
      <c r="L14" s="330">
        <f t="shared" si="3"/>
        <v>-60</v>
      </c>
      <c r="M14" s="400">
        <f>M138</f>
        <v>0</v>
      </c>
      <c r="N14" s="317">
        <f t="shared" si="4"/>
        <v>-20</v>
      </c>
      <c r="O14" s="400">
        <f>O138</f>
        <v>0</v>
      </c>
      <c r="P14" s="317">
        <f t="shared" si="5"/>
        <v>-20</v>
      </c>
      <c r="Q14" s="400">
        <f>Q138</f>
        <v>0</v>
      </c>
      <c r="R14" s="317">
        <f t="shared" si="6"/>
        <v>-20</v>
      </c>
      <c r="S14" s="253">
        <f t="shared" si="10"/>
        <v>0</v>
      </c>
      <c r="T14" s="330">
        <f t="shared" si="8"/>
        <v>-60</v>
      </c>
    </row>
    <row r="15" spans="1:20" x14ac:dyDescent="0.25">
      <c r="A15" s="125" t="s">
        <v>145</v>
      </c>
      <c r="B15" s="276">
        <v>20</v>
      </c>
      <c r="C15" s="83">
        <f t="shared" si="11"/>
        <v>1</v>
      </c>
      <c r="D15" s="297">
        <f t="shared" si="11"/>
        <v>20</v>
      </c>
      <c r="E15" s="400">
        <f t="shared" si="11"/>
        <v>1.5</v>
      </c>
      <c r="F15" s="317">
        <f t="shared" si="9"/>
        <v>10</v>
      </c>
      <c r="G15" s="400">
        <f>G139</f>
        <v>0</v>
      </c>
      <c r="H15" s="317">
        <f t="shared" si="0"/>
        <v>-20</v>
      </c>
      <c r="I15" s="400">
        <f>I139</f>
        <v>0</v>
      </c>
      <c r="J15" s="317">
        <f t="shared" si="1"/>
        <v>-20</v>
      </c>
      <c r="K15" s="253">
        <f t="shared" si="2"/>
        <v>1.5</v>
      </c>
      <c r="L15" s="330">
        <f t="shared" si="3"/>
        <v>-30</v>
      </c>
      <c r="M15" s="400">
        <f>M139</f>
        <v>0</v>
      </c>
      <c r="N15" s="317">
        <f t="shared" si="4"/>
        <v>-20</v>
      </c>
      <c r="O15" s="400">
        <f>O139</f>
        <v>0</v>
      </c>
      <c r="P15" s="317">
        <f t="shared" si="5"/>
        <v>-20</v>
      </c>
      <c r="Q15" s="400">
        <f>Q139</f>
        <v>0</v>
      </c>
      <c r="R15" s="317">
        <f t="shared" si="6"/>
        <v>-20</v>
      </c>
      <c r="S15" s="253">
        <f t="shared" si="10"/>
        <v>0</v>
      </c>
      <c r="T15" s="330">
        <f t="shared" si="8"/>
        <v>-60</v>
      </c>
    </row>
    <row r="16" spans="1:20" x14ac:dyDescent="0.25">
      <c r="A16" s="383" t="s">
        <v>146</v>
      </c>
      <c r="B16" s="284">
        <v>20</v>
      </c>
      <c r="C16" s="64">
        <f t="shared" si="11"/>
        <v>1</v>
      </c>
      <c r="D16" s="310">
        <f t="shared" si="11"/>
        <v>20</v>
      </c>
      <c r="E16" s="401">
        <f t="shared" si="11"/>
        <v>0.6</v>
      </c>
      <c r="F16" s="325">
        <f t="shared" si="9"/>
        <v>-8</v>
      </c>
      <c r="G16" s="401">
        <f>G140</f>
        <v>0</v>
      </c>
      <c r="H16" s="325">
        <f t="shared" si="0"/>
        <v>-20</v>
      </c>
      <c r="I16" s="401">
        <f>I140</f>
        <v>0</v>
      </c>
      <c r="J16" s="325">
        <f t="shared" si="1"/>
        <v>-20</v>
      </c>
      <c r="K16" s="261">
        <f t="shared" ref="K16:K17" si="12">SUM(E16,G16,I16)</f>
        <v>0.6</v>
      </c>
      <c r="L16" s="338">
        <f t="shared" ref="L16:L17" si="13">(K16*$B16)-$D16*3</f>
        <v>-48</v>
      </c>
      <c r="M16" s="401">
        <f>M140</f>
        <v>0</v>
      </c>
      <c r="N16" s="325">
        <f t="shared" si="4"/>
        <v>-20</v>
      </c>
      <c r="O16" s="401">
        <f>O140</f>
        <v>0</v>
      </c>
      <c r="P16" s="325">
        <f t="shared" si="5"/>
        <v>-20</v>
      </c>
      <c r="Q16" s="401">
        <f>Q140</f>
        <v>0</v>
      </c>
      <c r="R16" s="325">
        <f t="shared" si="6"/>
        <v>-20</v>
      </c>
      <c r="S16" s="261">
        <f t="shared" si="10"/>
        <v>0</v>
      </c>
      <c r="T16" s="338">
        <f t="shared" si="8"/>
        <v>-60</v>
      </c>
    </row>
    <row r="17" spans="1:20" ht="15.75" thickBot="1" x14ac:dyDescent="0.3">
      <c r="A17" s="384" t="s">
        <v>84</v>
      </c>
      <c r="B17" s="385">
        <v>20</v>
      </c>
      <c r="C17" s="386" t="e">
        <f>C145</f>
        <v>#REF!</v>
      </c>
      <c r="D17" s="387" t="e">
        <f>D145</f>
        <v>#REF!</v>
      </c>
      <c r="E17" s="402" t="e">
        <f>E145</f>
        <v>#REF!</v>
      </c>
      <c r="F17" s="388" t="e">
        <f t="shared" si="9"/>
        <v>#REF!</v>
      </c>
      <c r="G17" s="402" t="e">
        <f>G145</f>
        <v>#REF!</v>
      </c>
      <c r="H17" s="388" t="e">
        <f t="shared" si="0"/>
        <v>#REF!</v>
      </c>
      <c r="I17" s="402" t="e">
        <f>I145</f>
        <v>#REF!</v>
      </c>
      <c r="J17" s="388" t="e">
        <f t="shared" si="1"/>
        <v>#REF!</v>
      </c>
      <c r="K17" s="389" t="e">
        <f t="shared" si="12"/>
        <v>#REF!</v>
      </c>
      <c r="L17" s="390" t="e">
        <f t="shared" si="13"/>
        <v>#REF!</v>
      </c>
      <c r="M17" s="402" t="e">
        <f>M145</f>
        <v>#REF!</v>
      </c>
      <c r="N17" s="388" t="e">
        <f t="shared" si="4"/>
        <v>#REF!</v>
      </c>
      <c r="O17" s="402" t="e">
        <f>O145</f>
        <v>#REF!</v>
      </c>
      <c r="P17" s="388" t="e">
        <f t="shared" si="5"/>
        <v>#REF!</v>
      </c>
      <c r="Q17" s="402" t="e">
        <f>Q145</f>
        <v>#REF!</v>
      </c>
      <c r="R17" s="388" t="e">
        <f t="shared" si="6"/>
        <v>#REF!</v>
      </c>
      <c r="S17" s="389" t="e">
        <f t="shared" ref="S17" si="14">SUM(M17,O17,Q17)</f>
        <v>#REF!</v>
      </c>
      <c r="T17" s="390" t="e">
        <f t="shared" si="8"/>
        <v>#REF!</v>
      </c>
    </row>
    <row r="18" spans="1:20" s="397" customFormat="1" ht="15.75" thickBot="1" x14ac:dyDescent="0.3">
      <c r="A18" s="396" t="s">
        <v>6</v>
      </c>
      <c r="B18" s="396">
        <f>SUM(B6:B17)</f>
        <v>250</v>
      </c>
      <c r="C18" s="391" t="e">
        <f t="shared" ref="C18:T18" si="15">SUM(C6:C17)</f>
        <v>#REF!</v>
      </c>
      <c r="D18" s="392" t="e">
        <f t="shared" si="15"/>
        <v>#REF!</v>
      </c>
      <c r="E18" s="403" t="e">
        <f t="shared" si="15"/>
        <v>#REF!</v>
      </c>
      <c r="F18" s="393" t="e">
        <f t="shared" si="15"/>
        <v>#REF!</v>
      </c>
      <c r="G18" s="403" t="e">
        <f t="shared" si="15"/>
        <v>#REF!</v>
      </c>
      <c r="H18" s="393" t="e">
        <f t="shared" si="15"/>
        <v>#REF!</v>
      </c>
      <c r="I18" s="403" t="e">
        <f t="shared" si="15"/>
        <v>#REF!</v>
      </c>
      <c r="J18" s="393" t="e">
        <f t="shared" si="15"/>
        <v>#REF!</v>
      </c>
      <c r="K18" s="394" t="e">
        <f t="shared" ref="K18:L18" si="16">SUM(K6:K17)</f>
        <v>#REF!</v>
      </c>
      <c r="L18" s="395" t="e">
        <f t="shared" si="16"/>
        <v>#REF!</v>
      </c>
      <c r="M18" s="403" t="e">
        <f t="shared" si="15"/>
        <v>#REF!</v>
      </c>
      <c r="N18" s="393" t="e">
        <f t="shared" si="15"/>
        <v>#REF!</v>
      </c>
      <c r="O18" s="403" t="e">
        <f t="shared" si="15"/>
        <v>#REF!</v>
      </c>
      <c r="P18" s="393" t="e">
        <f t="shared" si="15"/>
        <v>#REF!</v>
      </c>
      <c r="Q18" s="403" t="e">
        <f t="shared" si="15"/>
        <v>#REF!</v>
      </c>
      <c r="R18" s="393" t="e">
        <f t="shared" si="15"/>
        <v>#REF!</v>
      </c>
      <c r="S18" s="394" t="e">
        <f t="shared" si="15"/>
        <v>#REF!</v>
      </c>
      <c r="T18" s="395" t="e">
        <f t="shared" si="15"/>
        <v>#REF!</v>
      </c>
    </row>
    <row r="19" spans="1:20" ht="18.75" x14ac:dyDescent="0.3">
      <c r="A19" s="1347" t="s">
        <v>261</v>
      </c>
      <c r="B19" s="1347"/>
      <c r="C19" s="1347"/>
      <c r="D19" s="1347"/>
      <c r="E19" s="1347"/>
      <c r="F19" s="1347"/>
      <c r="G19" s="1347"/>
      <c r="H19" s="1347"/>
      <c r="I19" s="1347"/>
      <c r="J19" s="1347"/>
      <c r="K19" s="1347"/>
      <c r="L19" s="1347"/>
      <c r="M19" s="1347"/>
      <c r="N19" s="1347"/>
      <c r="O19" s="1347"/>
      <c r="P19" s="1347"/>
      <c r="Q19" s="1347"/>
      <c r="R19" s="1347"/>
      <c r="S19" s="1347"/>
      <c r="T19" s="1347"/>
    </row>
    <row r="20" spans="1:20" ht="36.75" thickBot="1" x14ac:dyDescent="0.3">
      <c r="A20" s="85" t="s">
        <v>14</v>
      </c>
      <c r="B20" s="274" t="s">
        <v>222</v>
      </c>
      <c r="C20" s="104" t="s">
        <v>165</v>
      </c>
      <c r="D20" s="302" t="s">
        <v>223</v>
      </c>
      <c r="E20" s="399" t="str">
        <f>'Eq Minima Unds Horas'!E5</f>
        <v>MAR</v>
      </c>
      <c r="F20" s="344" t="str">
        <f>'Eq Minima Unds Horas'!F5</f>
        <v>Saldo Mar</v>
      </c>
      <c r="G20" s="399" t="str">
        <f>'Eq Minima Unds Horas'!G5</f>
        <v>ABR</v>
      </c>
      <c r="H20" s="344" t="str">
        <f>'Eq Minima Unds Horas'!H5</f>
        <v>Saldo Abr</v>
      </c>
      <c r="I20" s="399" t="str">
        <f>'Eq Minima Unds Horas'!I5</f>
        <v>MAI</v>
      </c>
      <c r="J20" s="344" t="str">
        <f>'Eq Minima Unds Horas'!J5</f>
        <v>Saldo Mai</v>
      </c>
      <c r="K20" s="251" t="str">
        <f>'Eq Minima Unds Horas'!K5</f>
        <v>3º Trimestre</v>
      </c>
      <c r="L20" s="342" t="str">
        <f>'Eq Minima Unds Horas'!L5</f>
        <v>Saldo Trim</v>
      </c>
      <c r="M20" s="399" t="str">
        <f>'Eq Minima Unds Horas'!M5</f>
        <v>JUN</v>
      </c>
      <c r="N20" s="344" t="str">
        <f>'Eq Minima Unds Horas'!N5</f>
        <v>Saldo Jun</v>
      </c>
      <c r="O20" s="418" t="str">
        <f>'Eq Minima Unds Horas'!O5</f>
        <v>JUL</v>
      </c>
      <c r="P20" s="344" t="str">
        <f>'Eq Minima Unds Horas'!P5</f>
        <v>Saldo Jul</v>
      </c>
      <c r="Q20" s="418" t="str">
        <f>'Eq Minima Unds Horas'!Q5</f>
        <v>AGO</v>
      </c>
      <c r="R20" s="344" t="str">
        <f>'Eq Minima Unds Horas'!R5</f>
        <v>Saldo Ago</v>
      </c>
      <c r="S20" s="251" t="str">
        <f>'Eq Minima Unds Horas'!S5</f>
        <v>4º Trimestre</v>
      </c>
      <c r="T20" s="342" t="str">
        <f>'Eq Minima Unds Horas'!T5</f>
        <v>Saldo Trim</v>
      </c>
    </row>
    <row r="21" spans="1:20" ht="15.75" thickTop="1" x14ac:dyDescent="0.25">
      <c r="A21" s="9" t="s">
        <v>186</v>
      </c>
      <c r="B21" s="276">
        <v>12</v>
      </c>
      <c r="C21" s="83">
        <f t="shared" ref="C21:E21" si="17">SUM(C194,C200,C206)</f>
        <v>56</v>
      </c>
      <c r="D21" s="297">
        <f t="shared" si="17"/>
        <v>672</v>
      </c>
      <c r="E21" s="400">
        <f t="shared" si="17"/>
        <v>46</v>
      </c>
      <c r="F21" s="317">
        <f t="shared" si="9"/>
        <v>-120</v>
      </c>
      <c r="G21" s="400">
        <f>SUM(G194,G200,G206)</f>
        <v>0</v>
      </c>
      <c r="H21" s="317">
        <f t="shared" si="0"/>
        <v>-672</v>
      </c>
      <c r="I21" s="400">
        <f>SUM(I194,I200,I206)</f>
        <v>0</v>
      </c>
      <c r="J21" s="317">
        <f t="shared" si="1"/>
        <v>-672</v>
      </c>
      <c r="K21" s="253">
        <f t="shared" ref="K21:K22" si="18">SUM(E21,G21,I21)</f>
        <v>46</v>
      </c>
      <c r="L21" s="330">
        <f t="shared" ref="L21:L22" si="19">(K21*$B21)-$D21*3</f>
        <v>-1464</v>
      </c>
      <c r="M21" s="400">
        <f>SUM(M194,M200,M206)</f>
        <v>0</v>
      </c>
      <c r="N21" s="317">
        <f t="shared" si="4"/>
        <v>-672</v>
      </c>
      <c r="O21" s="400">
        <f>SUM(O194,O200,O206)</f>
        <v>0</v>
      </c>
      <c r="P21" s="317">
        <f t="shared" si="5"/>
        <v>-672</v>
      </c>
      <c r="Q21" s="400">
        <f>SUM(Q194,Q200,Q206)</f>
        <v>0</v>
      </c>
      <c r="R21" s="317">
        <f t="shared" si="6"/>
        <v>-672</v>
      </c>
      <c r="S21" s="253">
        <f t="shared" ref="S21:S34" si="20">SUM(M21,O21,Q21)</f>
        <v>0</v>
      </c>
      <c r="T21" s="330">
        <f t="shared" si="8"/>
        <v>-2016</v>
      </c>
    </row>
    <row r="22" spans="1:20" ht="15.75" thickBot="1" x14ac:dyDescent="0.3">
      <c r="A22" s="110" t="s">
        <v>181</v>
      </c>
      <c r="B22" s="276">
        <v>12</v>
      </c>
      <c r="C22" s="83">
        <f t="shared" ref="C22:E22" si="21">SUM(C195,C201,C207)</f>
        <v>36</v>
      </c>
      <c r="D22" s="297">
        <f t="shared" si="21"/>
        <v>432</v>
      </c>
      <c r="E22" s="400">
        <f t="shared" si="21"/>
        <v>19</v>
      </c>
      <c r="F22" s="317">
        <f t="shared" si="9"/>
        <v>-204</v>
      </c>
      <c r="G22" s="400">
        <f>SUM(G195,G201,G207)</f>
        <v>0</v>
      </c>
      <c r="H22" s="317">
        <f t="shared" si="0"/>
        <v>-432</v>
      </c>
      <c r="I22" s="400">
        <f>SUM(I195,I201,I207)</f>
        <v>0</v>
      </c>
      <c r="J22" s="317">
        <f t="shared" si="1"/>
        <v>-432</v>
      </c>
      <c r="K22" s="253">
        <f t="shared" si="18"/>
        <v>19</v>
      </c>
      <c r="L22" s="330">
        <f t="shared" si="19"/>
        <v>-1068</v>
      </c>
      <c r="M22" s="400">
        <f>SUM(M195,M201,M207)</f>
        <v>0</v>
      </c>
      <c r="N22" s="317">
        <f t="shared" si="4"/>
        <v>-432</v>
      </c>
      <c r="O22" s="400">
        <f>SUM(O195,O201,O207)</f>
        <v>0</v>
      </c>
      <c r="P22" s="317">
        <f t="shared" si="5"/>
        <v>-432</v>
      </c>
      <c r="Q22" s="400">
        <f>SUM(Q195,Q201,Q207)</f>
        <v>0</v>
      </c>
      <c r="R22" s="317">
        <f t="shared" si="6"/>
        <v>-432</v>
      </c>
      <c r="S22" s="253">
        <f t="shared" si="20"/>
        <v>0</v>
      </c>
      <c r="T22" s="330">
        <f t="shared" si="8"/>
        <v>-1296</v>
      </c>
    </row>
    <row r="23" spans="1:20" s="397" customFormat="1" ht="15.75" thickBot="1" x14ac:dyDescent="0.3">
      <c r="A23" s="396" t="s">
        <v>6</v>
      </c>
      <c r="B23" s="396">
        <f>SUM(B21:B22)</f>
        <v>24</v>
      </c>
      <c r="C23" s="391">
        <f t="shared" ref="C23:T23" si="22">SUM(C21:C22)</f>
        <v>92</v>
      </c>
      <c r="D23" s="392">
        <f t="shared" si="22"/>
        <v>1104</v>
      </c>
      <c r="E23" s="403">
        <f t="shared" si="22"/>
        <v>65</v>
      </c>
      <c r="F23" s="393">
        <f t="shared" si="22"/>
        <v>-324</v>
      </c>
      <c r="G23" s="403">
        <f t="shared" si="22"/>
        <v>0</v>
      </c>
      <c r="H23" s="393">
        <f t="shared" si="22"/>
        <v>-1104</v>
      </c>
      <c r="I23" s="403">
        <f t="shared" si="22"/>
        <v>0</v>
      </c>
      <c r="J23" s="393">
        <f t="shared" si="22"/>
        <v>-1104</v>
      </c>
      <c r="K23" s="394">
        <f t="shared" ref="K23:L23" si="23">SUM(K21:K22)</f>
        <v>65</v>
      </c>
      <c r="L23" s="395">
        <f t="shared" si="23"/>
        <v>-2532</v>
      </c>
      <c r="M23" s="403">
        <f t="shared" si="22"/>
        <v>0</v>
      </c>
      <c r="N23" s="393">
        <f t="shared" si="22"/>
        <v>-1104</v>
      </c>
      <c r="O23" s="403">
        <f t="shared" si="22"/>
        <v>0</v>
      </c>
      <c r="P23" s="393">
        <f t="shared" si="22"/>
        <v>-1104</v>
      </c>
      <c r="Q23" s="403">
        <f t="shared" si="22"/>
        <v>0</v>
      </c>
      <c r="R23" s="393">
        <f t="shared" si="22"/>
        <v>-1104</v>
      </c>
      <c r="S23" s="394">
        <f t="shared" si="22"/>
        <v>0</v>
      </c>
      <c r="T23" s="395">
        <f t="shared" si="22"/>
        <v>-3312</v>
      </c>
    </row>
    <row r="24" spans="1:20" ht="18.75" x14ac:dyDescent="0.3">
      <c r="A24" s="1348" t="s">
        <v>258</v>
      </c>
      <c r="B24" s="1348"/>
      <c r="C24" s="1348"/>
      <c r="D24" s="1348"/>
      <c r="E24" s="1348"/>
      <c r="F24" s="1348"/>
      <c r="G24" s="1348"/>
      <c r="H24" s="1348"/>
      <c r="I24" s="1348"/>
      <c r="J24" s="1348"/>
      <c r="K24" s="1348"/>
      <c r="L24" s="1348"/>
      <c r="M24" s="1348"/>
      <c r="N24" s="1348"/>
      <c r="O24" s="1348"/>
      <c r="P24" s="1348"/>
      <c r="Q24" s="1348"/>
      <c r="R24" s="1348"/>
      <c r="S24" s="1348"/>
      <c r="T24" s="1348"/>
    </row>
    <row r="25" spans="1:20" ht="36.75" thickBot="1" x14ac:dyDescent="0.3">
      <c r="A25" s="85" t="s">
        <v>14</v>
      </c>
      <c r="B25" s="274" t="s">
        <v>222</v>
      </c>
      <c r="C25" s="104" t="s">
        <v>165</v>
      </c>
      <c r="D25" s="302" t="s">
        <v>223</v>
      </c>
      <c r="E25" s="399" t="str">
        <f>'Eq Minima Unds Horas'!E5</f>
        <v>MAR</v>
      </c>
      <c r="F25" s="344" t="str">
        <f>'Eq Minima Unds Horas'!F5</f>
        <v>Saldo Mar</v>
      </c>
      <c r="G25" s="399" t="str">
        <f>'Eq Minima Unds Horas'!G5</f>
        <v>ABR</v>
      </c>
      <c r="H25" s="344" t="str">
        <f>'Eq Minima Unds Horas'!H5</f>
        <v>Saldo Abr</v>
      </c>
      <c r="I25" s="399" t="str">
        <f>'Eq Minima Unds Horas'!I5</f>
        <v>MAI</v>
      </c>
      <c r="J25" s="344" t="str">
        <f>'Eq Minima Unds Horas'!J5</f>
        <v>Saldo Mai</v>
      </c>
      <c r="K25" s="251" t="str">
        <f>'Eq Minima Unds Horas'!K5</f>
        <v>3º Trimestre</v>
      </c>
      <c r="L25" s="342" t="str">
        <f>'Eq Minima Unds Horas'!L5</f>
        <v>Saldo Trim</v>
      </c>
      <c r="M25" s="399" t="str">
        <f>'Eq Minima Unds Horas'!M5</f>
        <v>JUN</v>
      </c>
      <c r="N25" s="344" t="str">
        <f>'Eq Minima Unds Horas'!N5</f>
        <v>Saldo Jun</v>
      </c>
      <c r="O25" s="418" t="str">
        <f>'Eq Minima Unds Horas'!O5</f>
        <v>JUL</v>
      </c>
      <c r="P25" s="344" t="str">
        <f>'Eq Minima Unds Horas'!P5</f>
        <v>Saldo Jul</v>
      </c>
      <c r="Q25" s="418" t="str">
        <f>'Eq Minima Unds Horas'!Q5</f>
        <v>AGO</v>
      </c>
      <c r="R25" s="344" t="str">
        <f>'Eq Minima Unds Horas'!R5</f>
        <v>Saldo Ago</v>
      </c>
      <c r="S25" s="251" t="str">
        <f>'Eq Minima Unds Horas'!S5</f>
        <v>4º Trimestre</v>
      </c>
      <c r="T25" s="342" t="str">
        <f>'Eq Minima Unds Horas'!T5</f>
        <v>Saldo Trim</v>
      </c>
    </row>
    <row r="26" spans="1:20" ht="15.75" thickTop="1" x14ac:dyDescent="0.25">
      <c r="A26" s="42" t="s">
        <v>108</v>
      </c>
      <c r="B26" s="276">
        <f>B169</f>
        <v>12</v>
      </c>
      <c r="C26" s="83" t="e">
        <f t="shared" ref="C26:E26" si="24">C169</f>
        <v>#REF!</v>
      </c>
      <c r="D26" s="297" t="e">
        <f t="shared" si="24"/>
        <v>#REF!</v>
      </c>
      <c r="E26" s="400" t="e">
        <f t="shared" si="24"/>
        <v>#REF!</v>
      </c>
      <c r="F26" s="317" t="e">
        <f t="shared" si="9"/>
        <v>#REF!</v>
      </c>
      <c r="G26" s="400" t="e">
        <f>G169</f>
        <v>#REF!</v>
      </c>
      <c r="H26" s="317" t="e">
        <f t="shared" si="0"/>
        <v>#REF!</v>
      </c>
      <c r="I26" s="400" t="e">
        <f>I169</f>
        <v>#REF!</v>
      </c>
      <c r="J26" s="317" t="e">
        <f t="shared" si="1"/>
        <v>#REF!</v>
      </c>
      <c r="K26" s="253" t="e">
        <f t="shared" ref="K26:K35" si="25">SUM(E26,G26,I26)</f>
        <v>#REF!</v>
      </c>
      <c r="L26" s="330" t="e">
        <f t="shared" ref="L26:L35" si="26">(K26*$B26)-$D26*3</f>
        <v>#REF!</v>
      </c>
      <c r="M26" s="400" t="e">
        <f>M169</f>
        <v>#REF!</v>
      </c>
      <c r="N26" s="317" t="e">
        <f t="shared" si="4"/>
        <v>#REF!</v>
      </c>
      <c r="O26" s="400" t="e">
        <f>O169</f>
        <v>#REF!</v>
      </c>
      <c r="P26" s="317" t="e">
        <f t="shared" si="5"/>
        <v>#REF!</v>
      </c>
      <c r="Q26" s="400" t="e">
        <f>Q169</f>
        <v>#REF!</v>
      </c>
      <c r="R26" s="317" t="e">
        <f t="shared" si="6"/>
        <v>#REF!</v>
      </c>
      <c r="S26" s="253" t="e">
        <f t="shared" si="20"/>
        <v>#REF!</v>
      </c>
      <c r="T26" s="330" t="e">
        <f t="shared" si="8"/>
        <v>#REF!</v>
      </c>
    </row>
    <row r="27" spans="1:20" x14ac:dyDescent="0.25">
      <c r="A27" s="141" t="s">
        <v>109</v>
      </c>
      <c r="B27" s="276">
        <f t="shared" ref="B27:E35" si="27">B170</f>
        <v>12</v>
      </c>
      <c r="C27" s="83" t="e">
        <f t="shared" si="27"/>
        <v>#REF!</v>
      </c>
      <c r="D27" s="297" t="e">
        <f t="shared" si="27"/>
        <v>#REF!</v>
      </c>
      <c r="E27" s="400" t="e">
        <f t="shared" si="27"/>
        <v>#REF!</v>
      </c>
      <c r="F27" s="317" t="e">
        <f t="shared" si="9"/>
        <v>#REF!</v>
      </c>
      <c r="G27" s="400" t="e">
        <f t="shared" ref="G27" si="28">G170</f>
        <v>#REF!</v>
      </c>
      <c r="H27" s="317" t="e">
        <f t="shared" si="0"/>
        <v>#REF!</v>
      </c>
      <c r="I27" s="400" t="e">
        <f t="shared" ref="I27" si="29">I170</f>
        <v>#REF!</v>
      </c>
      <c r="J27" s="317" t="e">
        <f t="shared" si="1"/>
        <v>#REF!</v>
      </c>
      <c r="K27" s="253" t="e">
        <f t="shared" si="25"/>
        <v>#REF!</v>
      </c>
      <c r="L27" s="330" t="e">
        <f t="shared" si="26"/>
        <v>#REF!</v>
      </c>
      <c r="M27" s="400" t="e">
        <f t="shared" ref="M27" si="30">M170</f>
        <v>#REF!</v>
      </c>
      <c r="N27" s="317" t="e">
        <f t="shared" si="4"/>
        <v>#REF!</v>
      </c>
      <c r="O27" s="400" t="e">
        <f t="shared" ref="O27" si="31">O170</f>
        <v>#REF!</v>
      </c>
      <c r="P27" s="317" t="e">
        <f t="shared" si="5"/>
        <v>#REF!</v>
      </c>
      <c r="Q27" s="400" t="e">
        <f t="shared" ref="Q27" si="32">Q170</f>
        <v>#REF!</v>
      </c>
      <c r="R27" s="317" t="e">
        <f t="shared" si="6"/>
        <v>#REF!</v>
      </c>
      <c r="S27" s="253" t="e">
        <f t="shared" si="20"/>
        <v>#REF!</v>
      </c>
      <c r="T27" s="330" t="e">
        <f t="shared" si="8"/>
        <v>#REF!</v>
      </c>
    </row>
    <row r="28" spans="1:20" x14ac:dyDescent="0.25">
      <c r="A28" s="141" t="s">
        <v>110</v>
      </c>
      <c r="B28" s="276">
        <f t="shared" si="27"/>
        <v>12</v>
      </c>
      <c r="C28" s="83" t="e">
        <f t="shared" si="27"/>
        <v>#REF!</v>
      </c>
      <c r="D28" s="297" t="e">
        <f t="shared" si="27"/>
        <v>#REF!</v>
      </c>
      <c r="E28" s="400" t="e">
        <f t="shared" si="27"/>
        <v>#REF!</v>
      </c>
      <c r="F28" s="317" t="e">
        <f t="shared" si="9"/>
        <v>#REF!</v>
      </c>
      <c r="G28" s="400" t="e">
        <f t="shared" ref="G28" si="33">G171</f>
        <v>#REF!</v>
      </c>
      <c r="H28" s="317" t="e">
        <f t="shared" si="0"/>
        <v>#REF!</v>
      </c>
      <c r="I28" s="400" t="e">
        <f t="shared" ref="I28" si="34">I171</f>
        <v>#REF!</v>
      </c>
      <c r="J28" s="317" t="e">
        <f t="shared" si="1"/>
        <v>#REF!</v>
      </c>
      <c r="K28" s="253" t="e">
        <f t="shared" si="25"/>
        <v>#REF!</v>
      </c>
      <c r="L28" s="330" t="e">
        <f t="shared" si="26"/>
        <v>#REF!</v>
      </c>
      <c r="M28" s="400" t="e">
        <f t="shared" ref="M28" si="35">M171</f>
        <v>#REF!</v>
      </c>
      <c r="N28" s="317" t="e">
        <f t="shared" si="4"/>
        <v>#REF!</v>
      </c>
      <c r="O28" s="400" t="e">
        <f t="shared" ref="O28" si="36">O171</f>
        <v>#REF!</v>
      </c>
      <c r="P28" s="317" t="e">
        <f t="shared" si="5"/>
        <v>#REF!</v>
      </c>
      <c r="Q28" s="400" t="e">
        <f t="shared" ref="Q28" si="37">Q171</f>
        <v>#REF!</v>
      </c>
      <c r="R28" s="317" t="e">
        <f t="shared" si="6"/>
        <v>#REF!</v>
      </c>
      <c r="S28" s="253" t="e">
        <f t="shared" si="20"/>
        <v>#REF!</v>
      </c>
      <c r="T28" s="330" t="e">
        <f t="shared" si="8"/>
        <v>#REF!</v>
      </c>
    </row>
    <row r="29" spans="1:20" x14ac:dyDescent="0.25">
      <c r="A29" s="141" t="s">
        <v>111</v>
      </c>
      <c r="B29" s="276">
        <f t="shared" si="27"/>
        <v>12</v>
      </c>
      <c r="C29" s="83" t="e">
        <f t="shared" si="27"/>
        <v>#REF!</v>
      </c>
      <c r="D29" s="297" t="e">
        <f t="shared" si="27"/>
        <v>#REF!</v>
      </c>
      <c r="E29" s="400" t="e">
        <f t="shared" si="27"/>
        <v>#REF!</v>
      </c>
      <c r="F29" s="317" t="e">
        <f t="shared" si="9"/>
        <v>#REF!</v>
      </c>
      <c r="G29" s="400" t="e">
        <f t="shared" ref="G29" si="38">G172</f>
        <v>#REF!</v>
      </c>
      <c r="H29" s="317" t="e">
        <f t="shared" si="0"/>
        <v>#REF!</v>
      </c>
      <c r="I29" s="400" t="e">
        <f t="shared" ref="I29" si="39">I172</f>
        <v>#REF!</v>
      </c>
      <c r="J29" s="317" t="e">
        <f t="shared" si="1"/>
        <v>#REF!</v>
      </c>
      <c r="K29" s="253" t="e">
        <f t="shared" si="25"/>
        <v>#REF!</v>
      </c>
      <c r="L29" s="330" t="e">
        <f t="shared" si="26"/>
        <v>#REF!</v>
      </c>
      <c r="M29" s="400" t="e">
        <f t="shared" ref="M29" si="40">M172</f>
        <v>#REF!</v>
      </c>
      <c r="N29" s="317" t="e">
        <f t="shared" si="4"/>
        <v>#REF!</v>
      </c>
      <c r="O29" s="400" t="e">
        <f t="shared" ref="O29" si="41">O172</f>
        <v>#REF!</v>
      </c>
      <c r="P29" s="317" t="e">
        <f t="shared" si="5"/>
        <v>#REF!</v>
      </c>
      <c r="Q29" s="400" t="e">
        <f t="shared" ref="Q29" si="42">Q172</f>
        <v>#REF!</v>
      </c>
      <c r="R29" s="317" t="e">
        <f t="shared" si="6"/>
        <v>#REF!</v>
      </c>
      <c r="S29" s="253" t="e">
        <f t="shared" si="20"/>
        <v>#REF!</v>
      </c>
      <c r="T29" s="330" t="e">
        <f t="shared" si="8"/>
        <v>#REF!</v>
      </c>
    </row>
    <row r="30" spans="1:20" x14ac:dyDescent="0.25">
      <c r="A30" s="141" t="s">
        <v>112</v>
      </c>
      <c r="B30" s="276">
        <f t="shared" si="27"/>
        <v>12</v>
      </c>
      <c r="C30" s="83" t="e">
        <f t="shared" si="27"/>
        <v>#REF!</v>
      </c>
      <c r="D30" s="297" t="e">
        <f t="shared" si="27"/>
        <v>#REF!</v>
      </c>
      <c r="E30" s="400" t="e">
        <f t="shared" si="27"/>
        <v>#REF!</v>
      </c>
      <c r="F30" s="317" t="e">
        <f t="shared" si="9"/>
        <v>#REF!</v>
      </c>
      <c r="G30" s="400" t="e">
        <f t="shared" ref="G30" si="43">G173</f>
        <v>#REF!</v>
      </c>
      <c r="H30" s="317" t="e">
        <f t="shared" si="0"/>
        <v>#REF!</v>
      </c>
      <c r="I30" s="400" t="e">
        <f t="shared" ref="I30" si="44">I173</f>
        <v>#REF!</v>
      </c>
      <c r="J30" s="317" t="e">
        <f t="shared" si="1"/>
        <v>#REF!</v>
      </c>
      <c r="K30" s="253" t="e">
        <f t="shared" si="25"/>
        <v>#REF!</v>
      </c>
      <c r="L30" s="330" t="e">
        <f t="shared" si="26"/>
        <v>#REF!</v>
      </c>
      <c r="M30" s="400" t="e">
        <f t="shared" ref="M30" si="45">M173</f>
        <v>#REF!</v>
      </c>
      <c r="N30" s="317" t="e">
        <f t="shared" si="4"/>
        <v>#REF!</v>
      </c>
      <c r="O30" s="400" t="e">
        <f t="shared" ref="O30" si="46">O173</f>
        <v>#REF!</v>
      </c>
      <c r="P30" s="317" t="e">
        <f t="shared" si="5"/>
        <v>#REF!</v>
      </c>
      <c r="Q30" s="400" t="e">
        <f t="shared" ref="Q30" si="47">Q173</f>
        <v>#REF!</v>
      </c>
      <c r="R30" s="317" t="e">
        <f t="shared" si="6"/>
        <v>#REF!</v>
      </c>
      <c r="S30" s="253" t="e">
        <f t="shared" si="20"/>
        <v>#REF!</v>
      </c>
      <c r="T30" s="330" t="e">
        <f t="shared" si="8"/>
        <v>#REF!</v>
      </c>
    </row>
    <row r="31" spans="1:20" x14ac:dyDescent="0.25">
      <c r="A31" s="141" t="s">
        <v>183</v>
      </c>
      <c r="B31" s="276">
        <f t="shared" si="27"/>
        <v>12</v>
      </c>
      <c r="C31" s="83" t="e">
        <f t="shared" si="27"/>
        <v>#REF!</v>
      </c>
      <c r="D31" s="297" t="e">
        <f t="shared" si="27"/>
        <v>#REF!</v>
      </c>
      <c r="E31" s="400" t="e">
        <f t="shared" si="27"/>
        <v>#REF!</v>
      </c>
      <c r="F31" s="317" t="e">
        <f t="shared" si="9"/>
        <v>#REF!</v>
      </c>
      <c r="G31" s="400" t="e">
        <f t="shared" ref="G31" si="48">G174</f>
        <v>#REF!</v>
      </c>
      <c r="H31" s="317" t="e">
        <f t="shared" si="0"/>
        <v>#REF!</v>
      </c>
      <c r="I31" s="400" t="e">
        <f t="shared" ref="I31" si="49">I174</f>
        <v>#REF!</v>
      </c>
      <c r="J31" s="317" t="e">
        <f t="shared" si="1"/>
        <v>#REF!</v>
      </c>
      <c r="K31" s="253" t="e">
        <f t="shared" si="25"/>
        <v>#REF!</v>
      </c>
      <c r="L31" s="330" t="e">
        <f t="shared" si="26"/>
        <v>#REF!</v>
      </c>
      <c r="M31" s="400" t="e">
        <f t="shared" ref="M31" si="50">M174</f>
        <v>#REF!</v>
      </c>
      <c r="N31" s="317" t="e">
        <f t="shared" si="4"/>
        <v>#REF!</v>
      </c>
      <c r="O31" s="400" t="e">
        <f t="shared" ref="O31" si="51">O174</f>
        <v>#REF!</v>
      </c>
      <c r="P31" s="317" t="e">
        <f t="shared" si="5"/>
        <v>#REF!</v>
      </c>
      <c r="Q31" s="400" t="e">
        <f t="shared" ref="Q31" si="52">Q174</f>
        <v>#REF!</v>
      </c>
      <c r="R31" s="317" t="e">
        <f t="shared" si="6"/>
        <v>#REF!</v>
      </c>
      <c r="S31" s="253" t="e">
        <f t="shared" si="20"/>
        <v>#REF!</v>
      </c>
      <c r="T31" s="330" t="e">
        <f t="shared" si="8"/>
        <v>#REF!</v>
      </c>
    </row>
    <row r="32" spans="1:20" x14ac:dyDescent="0.25">
      <c r="A32" s="141" t="s">
        <v>113</v>
      </c>
      <c r="B32" s="276">
        <f t="shared" si="27"/>
        <v>12</v>
      </c>
      <c r="C32" s="83" t="e">
        <f t="shared" si="27"/>
        <v>#REF!</v>
      </c>
      <c r="D32" s="297" t="e">
        <f t="shared" si="27"/>
        <v>#REF!</v>
      </c>
      <c r="E32" s="400" t="e">
        <f t="shared" si="27"/>
        <v>#REF!</v>
      </c>
      <c r="F32" s="317" t="e">
        <f t="shared" si="9"/>
        <v>#REF!</v>
      </c>
      <c r="G32" s="400" t="e">
        <f t="shared" ref="G32" si="53">G175</f>
        <v>#REF!</v>
      </c>
      <c r="H32" s="317" t="e">
        <f t="shared" si="0"/>
        <v>#REF!</v>
      </c>
      <c r="I32" s="400" t="e">
        <f t="shared" ref="I32" si="54">I175</f>
        <v>#REF!</v>
      </c>
      <c r="J32" s="317" t="e">
        <f t="shared" si="1"/>
        <v>#REF!</v>
      </c>
      <c r="K32" s="253" t="e">
        <f t="shared" si="25"/>
        <v>#REF!</v>
      </c>
      <c r="L32" s="330" t="e">
        <f t="shared" si="26"/>
        <v>#REF!</v>
      </c>
      <c r="M32" s="400" t="e">
        <f t="shared" ref="M32" si="55">M175</f>
        <v>#REF!</v>
      </c>
      <c r="N32" s="317" t="e">
        <f t="shared" si="4"/>
        <v>#REF!</v>
      </c>
      <c r="O32" s="400" t="e">
        <f t="shared" ref="O32" si="56">O175</f>
        <v>#REF!</v>
      </c>
      <c r="P32" s="317" t="e">
        <f t="shared" si="5"/>
        <v>#REF!</v>
      </c>
      <c r="Q32" s="400" t="e">
        <f t="shared" ref="Q32" si="57">Q175</f>
        <v>#REF!</v>
      </c>
      <c r="R32" s="317" t="e">
        <f t="shared" si="6"/>
        <v>#REF!</v>
      </c>
      <c r="S32" s="253" t="e">
        <f t="shared" si="20"/>
        <v>#REF!</v>
      </c>
      <c r="T32" s="330" t="e">
        <f t="shared" si="8"/>
        <v>#REF!</v>
      </c>
    </row>
    <row r="33" spans="1:20" x14ac:dyDescent="0.25">
      <c r="A33" s="141" t="s">
        <v>114</v>
      </c>
      <c r="B33" s="276">
        <f t="shared" si="27"/>
        <v>12</v>
      </c>
      <c r="C33" s="83" t="e">
        <f t="shared" si="27"/>
        <v>#REF!</v>
      </c>
      <c r="D33" s="297" t="e">
        <f t="shared" si="27"/>
        <v>#REF!</v>
      </c>
      <c r="E33" s="400" t="e">
        <f t="shared" si="27"/>
        <v>#REF!</v>
      </c>
      <c r="F33" s="317" t="e">
        <f t="shared" si="9"/>
        <v>#REF!</v>
      </c>
      <c r="G33" s="400" t="e">
        <f t="shared" ref="G33" si="58">G176</f>
        <v>#REF!</v>
      </c>
      <c r="H33" s="317" t="e">
        <f t="shared" si="0"/>
        <v>#REF!</v>
      </c>
      <c r="I33" s="400" t="e">
        <f t="shared" ref="I33" si="59">I176</f>
        <v>#REF!</v>
      </c>
      <c r="J33" s="317" t="e">
        <f t="shared" si="1"/>
        <v>#REF!</v>
      </c>
      <c r="K33" s="253" t="e">
        <f t="shared" si="25"/>
        <v>#REF!</v>
      </c>
      <c r="L33" s="330" t="e">
        <f t="shared" si="26"/>
        <v>#REF!</v>
      </c>
      <c r="M33" s="400" t="e">
        <f t="shared" ref="M33" si="60">M176</f>
        <v>#REF!</v>
      </c>
      <c r="N33" s="317" t="e">
        <f t="shared" si="4"/>
        <v>#REF!</v>
      </c>
      <c r="O33" s="400" t="e">
        <f t="shared" ref="O33" si="61">O176</f>
        <v>#REF!</v>
      </c>
      <c r="P33" s="317" t="e">
        <f t="shared" si="5"/>
        <v>#REF!</v>
      </c>
      <c r="Q33" s="400" t="e">
        <f t="shared" ref="Q33" si="62">Q176</f>
        <v>#REF!</v>
      </c>
      <c r="R33" s="317" t="e">
        <f t="shared" si="6"/>
        <v>#REF!</v>
      </c>
      <c r="S33" s="253" t="e">
        <f t="shared" si="20"/>
        <v>#REF!</v>
      </c>
      <c r="T33" s="330" t="e">
        <f t="shared" si="8"/>
        <v>#REF!</v>
      </c>
    </row>
    <row r="34" spans="1:20" x14ac:dyDescent="0.25">
      <c r="A34" s="141" t="s">
        <v>115</v>
      </c>
      <c r="B34" s="276">
        <f t="shared" si="27"/>
        <v>12</v>
      </c>
      <c r="C34" s="83" t="e">
        <f t="shared" si="27"/>
        <v>#REF!</v>
      </c>
      <c r="D34" s="297" t="e">
        <f t="shared" si="27"/>
        <v>#REF!</v>
      </c>
      <c r="E34" s="400" t="e">
        <f t="shared" si="27"/>
        <v>#REF!</v>
      </c>
      <c r="F34" s="317" t="e">
        <f t="shared" si="9"/>
        <v>#REF!</v>
      </c>
      <c r="G34" s="400" t="e">
        <f t="shared" ref="G34" si="63">G177</f>
        <v>#REF!</v>
      </c>
      <c r="H34" s="317" t="e">
        <f t="shared" si="0"/>
        <v>#REF!</v>
      </c>
      <c r="I34" s="400" t="e">
        <f t="shared" ref="I34" si="64">I177</f>
        <v>#REF!</v>
      </c>
      <c r="J34" s="317" t="e">
        <f t="shared" si="1"/>
        <v>#REF!</v>
      </c>
      <c r="K34" s="253" t="e">
        <f t="shared" si="25"/>
        <v>#REF!</v>
      </c>
      <c r="L34" s="330" t="e">
        <f t="shared" si="26"/>
        <v>#REF!</v>
      </c>
      <c r="M34" s="400" t="e">
        <f t="shared" ref="M34" si="65">M177</f>
        <v>#REF!</v>
      </c>
      <c r="N34" s="317" t="e">
        <f t="shared" si="4"/>
        <v>#REF!</v>
      </c>
      <c r="O34" s="400" t="e">
        <f t="shared" ref="O34" si="66">O177</f>
        <v>#REF!</v>
      </c>
      <c r="P34" s="317" t="e">
        <f t="shared" si="5"/>
        <v>#REF!</v>
      </c>
      <c r="Q34" s="400" t="e">
        <f t="shared" ref="Q34" si="67">Q177</f>
        <v>#REF!</v>
      </c>
      <c r="R34" s="317" t="e">
        <f t="shared" si="6"/>
        <v>#REF!</v>
      </c>
      <c r="S34" s="253" t="e">
        <f t="shared" si="20"/>
        <v>#REF!</v>
      </c>
      <c r="T34" s="330" t="e">
        <f t="shared" si="8"/>
        <v>#REF!</v>
      </c>
    </row>
    <row r="35" spans="1:20" ht="15.75" thickBot="1" x14ac:dyDescent="0.3">
      <c r="A35" s="141" t="s">
        <v>116</v>
      </c>
      <c r="B35" s="276">
        <f t="shared" si="27"/>
        <v>12</v>
      </c>
      <c r="C35" s="83" t="e">
        <f t="shared" si="27"/>
        <v>#REF!</v>
      </c>
      <c r="D35" s="297" t="e">
        <f t="shared" si="27"/>
        <v>#REF!</v>
      </c>
      <c r="E35" s="400" t="e">
        <f t="shared" si="27"/>
        <v>#REF!</v>
      </c>
      <c r="F35" s="317" t="e">
        <f t="shared" si="9"/>
        <v>#REF!</v>
      </c>
      <c r="G35" s="400" t="e">
        <f t="shared" ref="G35" si="68">G178</f>
        <v>#REF!</v>
      </c>
      <c r="H35" s="317" t="e">
        <f t="shared" si="0"/>
        <v>#REF!</v>
      </c>
      <c r="I35" s="400" t="e">
        <f t="shared" ref="I35" si="69">I178</f>
        <v>#REF!</v>
      </c>
      <c r="J35" s="317" t="e">
        <f t="shared" si="1"/>
        <v>#REF!</v>
      </c>
      <c r="K35" s="253" t="e">
        <f t="shared" si="25"/>
        <v>#REF!</v>
      </c>
      <c r="L35" s="330" t="e">
        <f t="shared" si="26"/>
        <v>#REF!</v>
      </c>
      <c r="M35" s="400" t="e">
        <f t="shared" ref="M35" si="70">M178</f>
        <v>#REF!</v>
      </c>
      <c r="N35" s="317" t="e">
        <f t="shared" si="4"/>
        <v>#REF!</v>
      </c>
      <c r="O35" s="400" t="e">
        <f t="shared" ref="O35" si="71">O178</f>
        <v>#REF!</v>
      </c>
      <c r="P35" s="317" t="e">
        <f t="shared" si="5"/>
        <v>#REF!</v>
      </c>
      <c r="Q35" s="400" t="e">
        <f t="shared" ref="Q35" si="72">Q178</f>
        <v>#REF!</v>
      </c>
      <c r="R35" s="317" t="e">
        <f t="shared" si="6"/>
        <v>#REF!</v>
      </c>
      <c r="S35" s="253" t="e">
        <f t="shared" ref="S35" si="73">SUM(M35,O35,Q35)</f>
        <v>#REF!</v>
      </c>
      <c r="T35" s="330" t="e">
        <f t="shared" si="8"/>
        <v>#REF!</v>
      </c>
    </row>
    <row r="36" spans="1:20" s="397" customFormat="1" ht="15.75" thickBot="1" x14ac:dyDescent="0.3">
      <c r="A36" s="396" t="s">
        <v>6</v>
      </c>
      <c r="B36" s="396">
        <f>SUM(B26:B35)</f>
        <v>120</v>
      </c>
      <c r="C36" s="391" t="e">
        <f t="shared" ref="C36:T36" si="74">SUM(C26:C35)</f>
        <v>#REF!</v>
      </c>
      <c r="D36" s="392" t="e">
        <f t="shared" si="74"/>
        <v>#REF!</v>
      </c>
      <c r="E36" s="403" t="e">
        <f t="shared" si="74"/>
        <v>#REF!</v>
      </c>
      <c r="F36" s="393" t="e">
        <f t="shared" si="74"/>
        <v>#REF!</v>
      </c>
      <c r="G36" s="403" t="e">
        <f t="shared" si="74"/>
        <v>#REF!</v>
      </c>
      <c r="H36" s="393" t="e">
        <f t="shared" si="74"/>
        <v>#REF!</v>
      </c>
      <c r="I36" s="403" t="e">
        <f t="shared" si="74"/>
        <v>#REF!</v>
      </c>
      <c r="J36" s="393" t="e">
        <f t="shared" si="74"/>
        <v>#REF!</v>
      </c>
      <c r="K36" s="394" t="e">
        <f t="shared" ref="K36:L36" si="75">SUM(K26:K35)</f>
        <v>#REF!</v>
      </c>
      <c r="L36" s="395" t="e">
        <f t="shared" si="75"/>
        <v>#REF!</v>
      </c>
      <c r="M36" s="403" t="e">
        <f t="shared" si="74"/>
        <v>#REF!</v>
      </c>
      <c r="N36" s="393" t="e">
        <f>SUM(N26:N35)</f>
        <v>#REF!</v>
      </c>
      <c r="O36" s="403" t="e">
        <f t="shared" si="74"/>
        <v>#REF!</v>
      </c>
      <c r="P36" s="393" t="e">
        <f t="shared" si="74"/>
        <v>#REF!</v>
      </c>
      <c r="Q36" s="403" t="e">
        <f t="shared" si="74"/>
        <v>#REF!</v>
      </c>
      <c r="R36" s="393" t="e">
        <f t="shared" si="74"/>
        <v>#REF!</v>
      </c>
      <c r="S36" s="394" t="e">
        <f t="shared" si="74"/>
        <v>#REF!</v>
      </c>
      <c r="T36" s="395" t="e">
        <f t="shared" si="74"/>
        <v>#REF!</v>
      </c>
    </row>
    <row r="38" spans="1:20" ht="15.75" hidden="1" x14ac:dyDescent="0.25">
      <c r="A38" s="1240" t="s">
        <v>232</v>
      </c>
      <c r="B38" s="1241"/>
      <c r="C38" s="1241"/>
      <c r="D38" s="1241"/>
      <c r="E38" s="1241"/>
      <c r="F38" s="1241"/>
      <c r="G38" s="1241"/>
      <c r="H38" s="1241"/>
      <c r="I38" s="1241"/>
      <c r="J38" s="1241"/>
      <c r="K38" s="1241"/>
      <c r="L38" s="1241"/>
      <c r="M38" s="1241"/>
      <c r="N38" s="1241"/>
      <c r="O38" s="1241"/>
      <c r="P38" s="1241"/>
      <c r="Q38" s="1241"/>
      <c r="R38" s="1241"/>
      <c r="S38" s="1241"/>
      <c r="T38" s="1241"/>
    </row>
    <row r="39" spans="1:20" ht="36.75" hidden="1" thickBot="1" x14ac:dyDescent="0.3">
      <c r="A39" s="85" t="s">
        <v>14</v>
      </c>
      <c r="B39" s="274" t="s">
        <v>222</v>
      </c>
      <c r="C39" s="104" t="s">
        <v>165</v>
      </c>
      <c r="D39" s="302" t="s">
        <v>223</v>
      </c>
      <c r="E39" s="399" t="s">
        <v>2</v>
      </c>
      <c r="F39" s="344" t="s">
        <v>225</v>
      </c>
      <c r="G39" s="399" t="s">
        <v>3</v>
      </c>
      <c r="H39" s="344" t="s">
        <v>226</v>
      </c>
      <c r="I39" s="399" t="s">
        <v>4</v>
      </c>
      <c r="J39" s="344" t="s">
        <v>227</v>
      </c>
      <c r="K39" s="251" t="s">
        <v>197</v>
      </c>
      <c r="L39" s="342" t="s">
        <v>224</v>
      </c>
      <c r="M39" s="399" t="s">
        <v>5</v>
      </c>
      <c r="N39" s="344" t="s">
        <v>228</v>
      </c>
      <c r="O39" s="418" t="s">
        <v>194</v>
      </c>
      <c r="P39" s="344" t="s">
        <v>229</v>
      </c>
      <c r="Q39" s="418" t="s">
        <v>195</v>
      </c>
      <c r="R39" s="344" t="s">
        <v>230</v>
      </c>
      <c r="S39" s="251" t="s">
        <v>197</v>
      </c>
      <c r="T39" s="342" t="s">
        <v>224</v>
      </c>
    </row>
    <row r="40" spans="1:20" ht="15.75" hidden="1" thickTop="1" x14ac:dyDescent="0.25">
      <c r="A40" s="88" t="s">
        <v>17</v>
      </c>
      <c r="B40" s="276">
        <v>40</v>
      </c>
      <c r="C40" s="83">
        <f>'Pque N Mundo I'!B26</f>
        <v>5</v>
      </c>
      <c r="D40" s="297">
        <f t="shared" ref="D40:D44" si="76">C40*B40</f>
        <v>200</v>
      </c>
      <c r="E40" s="400">
        <f>'Pque N Mundo I'!C26</f>
        <v>5</v>
      </c>
      <c r="F40" s="317">
        <f t="shared" ref="F40:H44" si="77">(E40*$B40)-$D40</f>
        <v>0</v>
      </c>
      <c r="G40" s="400">
        <f>'Pque N Mundo I'!D26</f>
        <v>0</v>
      </c>
      <c r="H40" s="317">
        <f t="shared" si="77"/>
        <v>-200</v>
      </c>
      <c r="I40" s="400">
        <f>'Pque N Mundo I'!E26</f>
        <v>0</v>
      </c>
      <c r="J40" s="317">
        <f t="shared" ref="J40:J44" si="78">(I40*$B40)-$D40</f>
        <v>-200</v>
      </c>
      <c r="K40" s="253">
        <f t="shared" ref="K40:K44" si="79">SUM(E40,G40,I40)</f>
        <v>5</v>
      </c>
      <c r="L40" s="330">
        <f t="shared" ref="L40:L44" si="80">(K40*$B40)-$D40*3</f>
        <v>-400</v>
      </c>
      <c r="M40" s="400">
        <f>'Pque N Mundo I'!F26</f>
        <v>0</v>
      </c>
      <c r="N40" s="317">
        <f t="shared" ref="N40:N44" si="81">(M40*$B40)-$D40</f>
        <v>-200</v>
      </c>
      <c r="O40" s="400">
        <f>'Pque N Mundo I'!G26</f>
        <v>0</v>
      </c>
      <c r="P40" s="317">
        <f t="shared" ref="P40:P44" si="82">(O40*$B40)-$D40</f>
        <v>-200</v>
      </c>
      <c r="Q40" s="400">
        <f>'Pque N Mundo I'!H26</f>
        <v>0</v>
      </c>
      <c r="R40" s="317">
        <f t="shared" ref="R40:R44" si="83">(Q40*$B40)-$D40</f>
        <v>-200</v>
      </c>
      <c r="S40" s="253">
        <f t="shared" ref="S40:S44" si="84">SUM(M40,O40,Q40)</f>
        <v>0</v>
      </c>
      <c r="T40" s="330">
        <f t="shared" ref="T40:T44" si="85">(S40*$B40)-$D40*3</f>
        <v>-600</v>
      </c>
    </row>
    <row r="41" spans="1:20" hidden="1" x14ac:dyDescent="0.25">
      <c r="A41" s="88" t="s">
        <v>20</v>
      </c>
      <c r="B41" s="276">
        <v>20</v>
      </c>
      <c r="C41" s="83">
        <f>'Pque N Mundo I'!B31</f>
        <v>2</v>
      </c>
      <c r="D41" s="297">
        <f t="shared" si="76"/>
        <v>40</v>
      </c>
      <c r="E41" s="400">
        <f>'Pque N Mundo I'!C31</f>
        <v>2</v>
      </c>
      <c r="F41" s="317">
        <f t="shared" si="77"/>
        <v>0</v>
      </c>
      <c r="G41" s="400">
        <f>'Pque N Mundo I'!D31</f>
        <v>0</v>
      </c>
      <c r="H41" s="317">
        <f t="shared" si="77"/>
        <v>-40</v>
      </c>
      <c r="I41" s="400">
        <f>'Pque N Mundo I'!E31</f>
        <v>0</v>
      </c>
      <c r="J41" s="317">
        <f t="shared" si="78"/>
        <v>-40</v>
      </c>
      <c r="K41" s="253">
        <f t="shared" si="79"/>
        <v>2</v>
      </c>
      <c r="L41" s="330">
        <f t="shared" si="80"/>
        <v>-80</v>
      </c>
      <c r="M41" s="400">
        <f>'Pque N Mundo I'!F31</f>
        <v>0</v>
      </c>
      <c r="N41" s="317">
        <f t="shared" si="81"/>
        <v>-40</v>
      </c>
      <c r="O41" s="400">
        <f>'Pque N Mundo I'!G31</f>
        <v>0</v>
      </c>
      <c r="P41" s="317">
        <f t="shared" si="82"/>
        <v>-40</v>
      </c>
      <c r="Q41" s="400">
        <f>'Pque N Mundo I'!H31</f>
        <v>0</v>
      </c>
      <c r="R41" s="317">
        <f t="shared" si="83"/>
        <v>-40</v>
      </c>
      <c r="S41" s="253">
        <f t="shared" si="84"/>
        <v>0</v>
      </c>
      <c r="T41" s="330">
        <f t="shared" si="85"/>
        <v>-120</v>
      </c>
    </row>
    <row r="42" spans="1:20" hidden="1" x14ac:dyDescent="0.25">
      <c r="A42" s="88" t="s">
        <v>43</v>
      </c>
      <c r="B42" s="276">
        <v>20</v>
      </c>
      <c r="C42" s="83">
        <f>'Pque N Mundo I'!B32</f>
        <v>1</v>
      </c>
      <c r="D42" s="297">
        <f t="shared" si="76"/>
        <v>20</v>
      </c>
      <c r="E42" s="400">
        <f>'Pque N Mundo I'!C32</f>
        <v>1</v>
      </c>
      <c r="F42" s="317">
        <f t="shared" si="77"/>
        <v>0</v>
      </c>
      <c r="G42" s="400">
        <f>'Pque N Mundo I'!D32</f>
        <v>0</v>
      </c>
      <c r="H42" s="317">
        <f t="shared" si="77"/>
        <v>-20</v>
      </c>
      <c r="I42" s="400">
        <f>'Pque N Mundo I'!E32</f>
        <v>0</v>
      </c>
      <c r="J42" s="317">
        <f t="shared" si="78"/>
        <v>-20</v>
      </c>
      <c r="K42" s="253">
        <f t="shared" si="79"/>
        <v>1</v>
      </c>
      <c r="L42" s="330">
        <f t="shared" si="80"/>
        <v>-40</v>
      </c>
      <c r="M42" s="400">
        <f>'Pque N Mundo I'!F32</f>
        <v>0</v>
      </c>
      <c r="N42" s="317">
        <f t="shared" si="81"/>
        <v>-20</v>
      </c>
      <c r="O42" s="400">
        <f>'Pque N Mundo I'!G32</f>
        <v>0</v>
      </c>
      <c r="P42" s="317">
        <f t="shared" si="82"/>
        <v>-20</v>
      </c>
      <c r="Q42" s="400">
        <f>'Pque N Mundo I'!H32</f>
        <v>0</v>
      </c>
      <c r="R42" s="317">
        <f t="shared" si="83"/>
        <v>-20</v>
      </c>
      <c r="S42" s="253">
        <f t="shared" si="84"/>
        <v>0</v>
      </c>
      <c r="T42" s="330">
        <f t="shared" si="85"/>
        <v>-60</v>
      </c>
    </row>
    <row r="43" spans="1:20" hidden="1" x14ac:dyDescent="0.25">
      <c r="A43" s="88" t="s">
        <v>22</v>
      </c>
      <c r="B43" s="276">
        <v>20</v>
      </c>
      <c r="C43" s="83">
        <f>'Pque N Mundo I'!B33</f>
        <v>1</v>
      </c>
      <c r="D43" s="297">
        <f t="shared" si="76"/>
        <v>20</v>
      </c>
      <c r="E43" s="400">
        <f>'Pque N Mundo I'!C33</f>
        <v>1</v>
      </c>
      <c r="F43" s="317">
        <f t="shared" si="77"/>
        <v>0</v>
      </c>
      <c r="G43" s="400">
        <f>'Pque N Mundo I'!D33</f>
        <v>0</v>
      </c>
      <c r="H43" s="317">
        <f t="shared" si="77"/>
        <v>-20</v>
      </c>
      <c r="I43" s="400">
        <f>'Pque N Mundo I'!E33</f>
        <v>0</v>
      </c>
      <c r="J43" s="317">
        <f t="shared" si="78"/>
        <v>-20</v>
      </c>
      <c r="K43" s="253">
        <f t="shared" si="79"/>
        <v>1</v>
      </c>
      <c r="L43" s="330">
        <f t="shared" si="80"/>
        <v>-40</v>
      </c>
      <c r="M43" s="400">
        <f>'Pque N Mundo I'!F33</f>
        <v>0</v>
      </c>
      <c r="N43" s="317">
        <f t="shared" si="81"/>
        <v>-20</v>
      </c>
      <c r="O43" s="400">
        <f>'Pque N Mundo I'!G33</f>
        <v>0</v>
      </c>
      <c r="P43" s="317">
        <f t="shared" si="82"/>
        <v>-20</v>
      </c>
      <c r="Q43" s="400">
        <f>'Pque N Mundo I'!H33</f>
        <v>0</v>
      </c>
      <c r="R43" s="317">
        <f t="shared" si="83"/>
        <v>-20</v>
      </c>
      <c r="S43" s="253">
        <f t="shared" si="84"/>
        <v>0</v>
      </c>
      <c r="T43" s="330">
        <f t="shared" si="85"/>
        <v>-60</v>
      </c>
    </row>
    <row r="44" spans="1:20" ht="15.75" hidden="1" thickBot="1" x14ac:dyDescent="0.3">
      <c r="A44" s="88" t="s">
        <v>23</v>
      </c>
      <c r="B44" s="276">
        <v>20</v>
      </c>
      <c r="C44" s="83">
        <f>'Pque N Mundo I'!B34</f>
        <v>2</v>
      </c>
      <c r="D44" s="297">
        <f t="shared" si="76"/>
        <v>40</v>
      </c>
      <c r="E44" s="400">
        <f>'Pque N Mundo I'!C34</f>
        <v>1.5</v>
      </c>
      <c r="F44" s="317">
        <f t="shared" si="77"/>
        <v>-10</v>
      </c>
      <c r="G44" s="400">
        <f>'Pque N Mundo I'!D34</f>
        <v>0</v>
      </c>
      <c r="H44" s="317">
        <f t="shared" si="77"/>
        <v>-40</v>
      </c>
      <c r="I44" s="400">
        <f>'Pque N Mundo I'!E34</f>
        <v>0</v>
      </c>
      <c r="J44" s="317">
        <f t="shared" si="78"/>
        <v>-40</v>
      </c>
      <c r="K44" s="253">
        <f t="shared" si="79"/>
        <v>1.5</v>
      </c>
      <c r="L44" s="330">
        <f t="shared" si="80"/>
        <v>-90</v>
      </c>
      <c r="M44" s="400">
        <f>'Pque N Mundo I'!F34</f>
        <v>0</v>
      </c>
      <c r="N44" s="317">
        <f t="shared" si="81"/>
        <v>-40</v>
      </c>
      <c r="O44" s="400">
        <f>'Pque N Mundo I'!G34</f>
        <v>0</v>
      </c>
      <c r="P44" s="317">
        <f t="shared" si="82"/>
        <v>-40</v>
      </c>
      <c r="Q44" s="400">
        <f>'Pque N Mundo I'!H34</f>
        <v>0</v>
      </c>
      <c r="R44" s="317">
        <f t="shared" si="83"/>
        <v>-40</v>
      </c>
      <c r="S44" s="253">
        <f t="shared" si="84"/>
        <v>0</v>
      </c>
      <c r="T44" s="330">
        <f t="shared" si="85"/>
        <v>-120</v>
      </c>
    </row>
    <row r="45" spans="1:20" ht="15.75" hidden="1" thickBot="1" x14ac:dyDescent="0.3">
      <c r="A45" s="355" t="s">
        <v>7</v>
      </c>
      <c r="B45" s="356">
        <f t="shared" ref="B45:T45" si="86">SUM(B40:B44)</f>
        <v>120</v>
      </c>
      <c r="C45" s="381">
        <f t="shared" si="86"/>
        <v>11</v>
      </c>
      <c r="D45" s="382">
        <f t="shared" si="86"/>
        <v>320</v>
      </c>
      <c r="E45" s="404">
        <f t="shared" si="86"/>
        <v>10.5</v>
      </c>
      <c r="F45" s="358">
        <f t="shared" si="86"/>
        <v>-10</v>
      </c>
      <c r="G45" s="404">
        <f t="shared" si="86"/>
        <v>0</v>
      </c>
      <c r="H45" s="358">
        <f t="shared" si="86"/>
        <v>-320</v>
      </c>
      <c r="I45" s="404">
        <f t="shared" si="86"/>
        <v>0</v>
      </c>
      <c r="J45" s="358">
        <f t="shared" si="86"/>
        <v>-320</v>
      </c>
      <c r="K45" s="359">
        <f t="shared" ref="K45:L45" si="87">SUM(K40:K44)</f>
        <v>10.5</v>
      </c>
      <c r="L45" s="360">
        <f t="shared" si="87"/>
        <v>-650</v>
      </c>
      <c r="M45" s="404">
        <f t="shared" si="86"/>
        <v>0</v>
      </c>
      <c r="N45" s="358">
        <f t="shared" si="86"/>
        <v>-320</v>
      </c>
      <c r="O45" s="404">
        <f t="shared" si="86"/>
        <v>0</v>
      </c>
      <c r="P45" s="358">
        <f t="shared" si="86"/>
        <v>-320</v>
      </c>
      <c r="Q45" s="404">
        <f t="shared" si="86"/>
        <v>0</v>
      </c>
      <c r="R45" s="358">
        <f t="shared" si="86"/>
        <v>-320</v>
      </c>
      <c r="S45" s="359">
        <f t="shared" si="86"/>
        <v>0</v>
      </c>
      <c r="T45" s="360">
        <f t="shared" si="86"/>
        <v>-960</v>
      </c>
    </row>
    <row r="46" spans="1:20" hidden="1" x14ac:dyDescent="0.25"/>
    <row r="47" spans="1:20" ht="15.75" hidden="1" x14ac:dyDescent="0.25">
      <c r="A47" s="1240" t="s">
        <v>233</v>
      </c>
      <c r="B47" s="1241"/>
      <c r="C47" s="1241"/>
      <c r="D47" s="1241"/>
      <c r="E47" s="1241"/>
      <c r="F47" s="1241"/>
      <c r="G47" s="1241"/>
      <c r="H47" s="1241"/>
      <c r="I47" s="1241"/>
      <c r="J47" s="1241"/>
      <c r="K47" s="1241"/>
      <c r="L47" s="1241"/>
      <c r="M47" s="1241"/>
      <c r="N47" s="1241"/>
      <c r="O47" s="1241"/>
      <c r="P47" s="1241"/>
      <c r="Q47" s="1241"/>
      <c r="R47" s="1241"/>
      <c r="S47" s="1241"/>
      <c r="T47" s="1241"/>
    </row>
    <row r="48" spans="1:20" ht="36.75" hidden="1" thickBot="1" x14ac:dyDescent="0.3">
      <c r="A48" s="85" t="s">
        <v>14</v>
      </c>
      <c r="B48" s="274" t="s">
        <v>222</v>
      </c>
      <c r="C48" s="104" t="s">
        <v>165</v>
      </c>
      <c r="D48" s="302" t="s">
        <v>223</v>
      </c>
      <c r="E48" s="399" t="s">
        <v>2</v>
      </c>
      <c r="F48" s="344" t="s">
        <v>225</v>
      </c>
      <c r="G48" s="399" t="s">
        <v>3</v>
      </c>
      <c r="H48" s="344" t="s">
        <v>226</v>
      </c>
      <c r="I48" s="399" t="s">
        <v>4</v>
      </c>
      <c r="J48" s="344" t="s">
        <v>227</v>
      </c>
      <c r="K48" s="251" t="s">
        <v>197</v>
      </c>
      <c r="L48" s="342" t="s">
        <v>224</v>
      </c>
      <c r="M48" s="399" t="s">
        <v>5</v>
      </c>
      <c r="N48" s="344" t="s">
        <v>228</v>
      </c>
      <c r="O48" s="418" t="s">
        <v>194</v>
      </c>
      <c r="P48" s="344" t="s">
        <v>229</v>
      </c>
      <c r="Q48" s="418" t="s">
        <v>195</v>
      </c>
      <c r="R48" s="344" t="s">
        <v>230</v>
      </c>
      <c r="S48" s="251" t="s">
        <v>197</v>
      </c>
      <c r="T48" s="342" t="s">
        <v>224</v>
      </c>
    </row>
    <row r="49" spans="1:20" ht="15.75" hidden="1" thickTop="1" x14ac:dyDescent="0.25">
      <c r="A49" s="88" t="s">
        <v>17</v>
      </c>
      <c r="B49" s="276">
        <v>40</v>
      </c>
      <c r="C49" s="83">
        <f>'Pque N Mundo II'!B26</f>
        <v>4</v>
      </c>
      <c r="D49" s="297">
        <f t="shared" ref="D49:D52" si="88">C49*B49</f>
        <v>160</v>
      </c>
      <c r="E49" s="400">
        <f>'Pque N Mundo II'!C26</f>
        <v>4</v>
      </c>
      <c r="F49" s="317">
        <f t="shared" ref="F49:F52" si="89">(E49*$B49)-$D49</f>
        <v>0</v>
      </c>
      <c r="G49" s="400">
        <f>'Pque N Mundo II'!D26</f>
        <v>0</v>
      </c>
      <c r="H49" s="317">
        <f t="shared" ref="H49:H52" si="90">(G49*$B49)-$D49</f>
        <v>-160</v>
      </c>
      <c r="I49" s="400">
        <f>'Pque N Mundo II'!E26</f>
        <v>0</v>
      </c>
      <c r="J49" s="317">
        <f t="shared" ref="J49:J52" si="91">(I49*$B49)-$D49</f>
        <v>-160</v>
      </c>
      <c r="K49" s="253">
        <f t="shared" ref="K49:K52" si="92">SUM(E49,G49,I49)</f>
        <v>4</v>
      </c>
      <c r="L49" s="330">
        <f t="shared" ref="L49:L52" si="93">(K49*$B49)-$D49*3</f>
        <v>-320</v>
      </c>
      <c r="M49" s="400">
        <f>'Pque N Mundo II'!F26</f>
        <v>0</v>
      </c>
      <c r="N49" s="317">
        <f t="shared" ref="N49:N52" si="94">(M49*$B49)-$D49</f>
        <v>-160</v>
      </c>
      <c r="O49" s="400">
        <f>'Pque N Mundo II'!G26</f>
        <v>0</v>
      </c>
      <c r="P49" s="317">
        <f t="shared" ref="P49:P52" si="95">(O49*$B49)-$D49</f>
        <v>-160</v>
      </c>
      <c r="Q49" s="400">
        <f>'Pque N Mundo II'!H26</f>
        <v>0</v>
      </c>
      <c r="R49" s="317">
        <f t="shared" ref="R49:R52" si="96">(Q49*$B49)-$D49</f>
        <v>-160</v>
      </c>
      <c r="S49" s="253">
        <f t="shared" ref="S49:S52" si="97">SUM(M49,O49,Q49)</f>
        <v>0</v>
      </c>
      <c r="T49" s="330">
        <f t="shared" ref="T49:T52" si="98">(S49*$B49)-$D49*3</f>
        <v>-480</v>
      </c>
    </row>
    <row r="50" spans="1:20" hidden="1" x14ac:dyDescent="0.25">
      <c r="A50" s="88" t="s">
        <v>20</v>
      </c>
      <c r="B50" s="276">
        <v>20</v>
      </c>
      <c r="C50" s="83">
        <f>'Pque N Mundo II'!B30</f>
        <v>2</v>
      </c>
      <c r="D50" s="297">
        <f t="shared" si="88"/>
        <v>40</v>
      </c>
      <c r="E50" s="400">
        <f>'Pque N Mundo II'!C30</f>
        <v>2</v>
      </c>
      <c r="F50" s="317">
        <f t="shared" si="89"/>
        <v>0</v>
      </c>
      <c r="G50" s="400">
        <f>'Pque N Mundo II'!D30</f>
        <v>0</v>
      </c>
      <c r="H50" s="317">
        <f t="shared" si="90"/>
        <v>-40</v>
      </c>
      <c r="I50" s="400">
        <f>'Pque N Mundo II'!E30</f>
        <v>0</v>
      </c>
      <c r="J50" s="317">
        <f t="shared" si="91"/>
        <v>-40</v>
      </c>
      <c r="K50" s="253">
        <f t="shared" si="92"/>
        <v>2</v>
      </c>
      <c r="L50" s="330">
        <f t="shared" si="93"/>
        <v>-80</v>
      </c>
      <c r="M50" s="400">
        <f>'Pque N Mundo II'!F30</f>
        <v>0</v>
      </c>
      <c r="N50" s="317">
        <f t="shared" si="94"/>
        <v>-40</v>
      </c>
      <c r="O50" s="400">
        <f>'Pque N Mundo II'!G30</f>
        <v>0</v>
      </c>
      <c r="P50" s="317">
        <f t="shared" si="95"/>
        <v>-40</v>
      </c>
      <c r="Q50" s="400">
        <f>'Pque N Mundo II'!H30</f>
        <v>0</v>
      </c>
      <c r="R50" s="317">
        <f t="shared" si="96"/>
        <v>-40</v>
      </c>
      <c r="S50" s="253">
        <f t="shared" si="97"/>
        <v>0</v>
      </c>
      <c r="T50" s="330">
        <f t="shared" si="98"/>
        <v>-120</v>
      </c>
    </row>
    <row r="51" spans="1:20" hidden="1" x14ac:dyDescent="0.25">
      <c r="A51" s="88" t="s">
        <v>43</v>
      </c>
      <c r="B51" s="276">
        <v>20</v>
      </c>
      <c r="C51" s="83">
        <f>'Pque N Mundo II'!B31</f>
        <v>2</v>
      </c>
      <c r="D51" s="297">
        <f t="shared" si="88"/>
        <v>40</v>
      </c>
      <c r="E51" s="400">
        <f>'Pque N Mundo II'!C31</f>
        <v>1.9</v>
      </c>
      <c r="F51" s="317">
        <f t="shared" si="89"/>
        <v>-2</v>
      </c>
      <c r="G51" s="400">
        <f>'Pque N Mundo II'!D31</f>
        <v>0</v>
      </c>
      <c r="H51" s="317">
        <f t="shared" si="90"/>
        <v>-40</v>
      </c>
      <c r="I51" s="400">
        <f>'Pque N Mundo II'!E31</f>
        <v>0</v>
      </c>
      <c r="J51" s="317">
        <f t="shared" si="91"/>
        <v>-40</v>
      </c>
      <c r="K51" s="253">
        <f t="shared" si="92"/>
        <v>1.9</v>
      </c>
      <c r="L51" s="330">
        <f t="shared" si="93"/>
        <v>-82</v>
      </c>
      <c r="M51" s="400">
        <f>'Pque N Mundo II'!F31</f>
        <v>0</v>
      </c>
      <c r="N51" s="317">
        <f t="shared" si="94"/>
        <v>-40</v>
      </c>
      <c r="O51" s="400">
        <f>'Pque N Mundo II'!G31</f>
        <v>0</v>
      </c>
      <c r="P51" s="317">
        <f t="shared" si="95"/>
        <v>-40</v>
      </c>
      <c r="Q51" s="400">
        <f>'Pque N Mundo II'!H31</f>
        <v>0</v>
      </c>
      <c r="R51" s="317">
        <f t="shared" si="96"/>
        <v>-40</v>
      </c>
      <c r="S51" s="253">
        <f t="shared" si="97"/>
        <v>0</v>
      </c>
      <c r="T51" s="330">
        <f t="shared" si="98"/>
        <v>-120</v>
      </c>
    </row>
    <row r="52" spans="1:20" ht="15.75" hidden="1" thickBot="1" x14ac:dyDescent="0.3">
      <c r="A52" s="88" t="s">
        <v>23</v>
      </c>
      <c r="B52" s="276">
        <v>20</v>
      </c>
      <c r="C52" s="83">
        <f>'Pque N Mundo II'!B32</f>
        <v>2</v>
      </c>
      <c r="D52" s="297">
        <f t="shared" si="88"/>
        <v>40</v>
      </c>
      <c r="E52" s="400">
        <f>'Pque N Mundo II'!C32</f>
        <v>2</v>
      </c>
      <c r="F52" s="317">
        <f t="shared" si="89"/>
        <v>0</v>
      </c>
      <c r="G52" s="400">
        <f>'Pque N Mundo II'!D32</f>
        <v>0</v>
      </c>
      <c r="H52" s="317">
        <f t="shared" si="90"/>
        <v>-40</v>
      </c>
      <c r="I52" s="400">
        <f>'Pque N Mundo II'!E32</f>
        <v>0</v>
      </c>
      <c r="J52" s="317">
        <f t="shared" si="91"/>
        <v>-40</v>
      </c>
      <c r="K52" s="253">
        <f t="shared" si="92"/>
        <v>2</v>
      </c>
      <c r="L52" s="330">
        <f t="shared" si="93"/>
        <v>-80</v>
      </c>
      <c r="M52" s="400">
        <f>'Pque N Mundo II'!F32</f>
        <v>0</v>
      </c>
      <c r="N52" s="317">
        <f t="shared" si="94"/>
        <v>-40</v>
      </c>
      <c r="O52" s="400">
        <f>'Pque N Mundo II'!G32</f>
        <v>0</v>
      </c>
      <c r="P52" s="317">
        <f t="shared" si="95"/>
        <v>-40</v>
      </c>
      <c r="Q52" s="400">
        <f>'Pque N Mundo II'!H32</f>
        <v>0</v>
      </c>
      <c r="R52" s="317">
        <f t="shared" si="96"/>
        <v>-40</v>
      </c>
      <c r="S52" s="253">
        <f t="shared" si="97"/>
        <v>0</v>
      </c>
      <c r="T52" s="330">
        <f t="shared" si="98"/>
        <v>-120</v>
      </c>
    </row>
    <row r="53" spans="1:20" ht="15.75" hidden="1" thickBot="1" x14ac:dyDescent="0.3">
      <c r="A53" s="347" t="s">
        <v>7</v>
      </c>
      <c r="B53" s="348">
        <f t="shared" ref="B53:T53" si="99">SUM(B49:B52)</f>
        <v>100</v>
      </c>
      <c r="C53" s="349">
        <f t="shared" si="99"/>
        <v>10</v>
      </c>
      <c r="D53" s="350">
        <f t="shared" si="99"/>
        <v>280</v>
      </c>
      <c r="E53" s="405">
        <f t="shared" si="99"/>
        <v>9.9</v>
      </c>
      <c r="F53" s="352">
        <f t="shared" si="99"/>
        <v>-2</v>
      </c>
      <c r="G53" s="405">
        <f t="shared" si="99"/>
        <v>0</v>
      </c>
      <c r="H53" s="352">
        <f t="shared" si="99"/>
        <v>-280</v>
      </c>
      <c r="I53" s="405">
        <f t="shared" si="99"/>
        <v>0</v>
      </c>
      <c r="J53" s="352">
        <f t="shared" si="99"/>
        <v>-280</v>
      </c>
      <c r="K53" s="353">
        <f t="shared" ref="K53:L53" si="100">SUM(K49:K52)</f>
        <v>9.9</v>
      </c>
      <c r="L53" s="332">
        <f t="shared" si="100"/>
        <v>-562</v>
      </c>
      <c r="M53" s="405">
        <f t="shared" si="99"/>
        <v>0</v>
      </c>
      <c r="N53" s="352">
        <f t="shared" si="99"/>
        <v>-280</v>
      </c>
      <c r="O53" s="405">
        <f t="shared" si="99"/>
        <v>0</v>
      </c>
      <c r="P53" s="352">
        <f t="shared" si="99"/>
        <v>-280</v>
      </c>
      <c r="Q53" s="405">
        <f t="shared" si="99"/>
        <v>0</v>
      </c>
      <c r="R53" s="352">
        <f t="shared" si="99"/>
        <v>-280</v>
      </c>
      <c r="S53" s="353">
        <f t="shared" si="99"/>
        <v>0</v>
      </c>
      <c r="T53" s="332">
        <f t="shared" si="99"/>
        <v>-840</v>
      </c>
    </row>
    <row r="54" spans="1:20" hidden="1" x14ac:dyDescent="0.25"/>
    <row r="55" spans="1:20" ht="15.75" hidden="1" x14ac:dyDescent="0.25">
      <c r="A55" s="1240" t="s">
        <v>234</v>
      </c>
      <c r="B55" s="1241"/>
      <c r="C55" s="1241"/>
      <c r="D55" s="1241"/>
      <c r="E55" s="1241"/>
      <c r="F55" s="1241"/>
      <c r="G55" s="1241"/>
      <c r="H55" s="1241"/>
      <c r="I55" s="1241"/>
      <c r="J55" s="1241"/>
      <c r="K55" s="1241"/>
      <c r="L55" s="1241"/>
      <c r="M55" s="1241"/>
      <c r="N55" s="1241"/>
      <c r="O55" s="1241"/>
      <c r="P55" s="1241"/>
      <c r="Q55" s="1241"/>
      <c r="R55" s="1241"/>
      <c r="S55" s="1241"/>
      <c r="T55" s="1241"/>
    </row>
    <row r="56" spans="1:20" ht="36.75" hidden="1" thickBot="1" x14ac:dyDescent="0.3">
      <c r="A56" s="14" t="s">
        <v>14</v>
      </c>
      <c r="B56" s="274" t="s">
        <v>222</v>
      </c>
      <c r="C56" s="104" t="s">
        <v>165</v>
      </c>
      <c r="D56" s="302" t="s">
        <v>223</v>
      </c>
      <c r="E56" s="399" t="s">
        <v>2</v>
      </c>
      <c r="F56" s="344" t="s">
        <v>225</v>
      </c>
      <c r="G56" s="399" t="s">
        <v>3</v>
      </c>
      <c r="H56" s="344" t="s">
        <v>226</v>
      </c>
      <c r="I56" s="399" t="s">
        <v>4</v>
      </c>
      <c r="J56" s="344" t="s">
        <v>227</v>
      </c>
      <c r="K56" s="251" t="s">
        <v>197</v>
      </c>
      <c r="L56" s="342" t="s">
        <v>224</v>
      </c>
      <c r="M56" s="399" t="s">
        <v>5</v>
      </c>
      <c r="N56" s="344" t="s">
        <v>228</v>
      </c>
      <c r="O56" s="418" t="s">
        <v>194</v>
      </c>
      <c r="P56" s="344" t="s">
        <v>229</v>
      </c>
      <c r="Q56" s="418" t="s">
        <v>195</v>
      </c>
      <c r="R56" s="344" t="s">
        <v>230</v>
      </c>
      <c r="S56" s="251" t="s">
        <v>197</v>
      </c>
      <c r="T56" s="342" t="s">
        <v>224</v>
      </c>
    </row>
    <row r="57" spans="1:20" ht="16.5" hidden="1" thickTop="1" thickBot="1" x14ac:dyDescent="0.3">
      <c r="A57" s="2" t="s">
        <v>37</v>
      </c>
      <c r="B57" s="276">
        <v>20</v>
      </c>
      <c r="C57" s="5">
        <f>'Pque N Mundo II'!B44</f>
        <v>1</v>
      </c>
      <c r="D57" s="297">
        <f t="shared" ref="D57" si="101">C57*B57</f>
        <v>20</v>
      </c>
      <c r="E57" s="406">
        <f>'Pque N Mundo II'!C44</f>
        <v>1</v>
      </c>
      <c r="F57" s="321">
        <f t="shared" ref="F57" si="102">(E57*$B57)-$D57</f>
        <v>0</v>
      </c>
      <c r="G57" s="400">
        <f>'Pque N Mundo II'!D44</f>
        <v>1</v>
      </c>
      <c r="H57" s="321">
        <f t="shared" ref="H57" si="103">(G57*$B57)-$D57</f>
        <v>0</v>
      </c>
      <c r="I57" s="400">
        <f>'Pque N Mundo II'!E44</f>
        <v>1</v>
      </c>
      <c r="J57" s="321">
        <f t="shared" ref="J57" si="104">(I57*$B57)-$D57</f>
        <v>0</v>
      </c>
      <c r="K57" s="256">
        <f t="shared" ref="K57" si="105">SUM(E57,G57,I57)</f>
        <v>3</v>
      </c>
      <c r="L57" s="334">
        <f t="shared" ref="L57" si="106">(K57*$B57)-$D57*3</f>
        <v>0</v>
      </c>
      <c r="M57" s="406">
        <f>'Pque N Mundo II'!F44</f>
        <v>1</v>
      </c>
      <c r="N57" s="321">
        <f t="shared" ref="N57" si="107">(M57*$B57)-$D57</f>
        <v>0</v>
      </c>
      <c r="O57" s="406">
        <f>'Pque N Mundo II'!G44</f>
        <v>1</v>
      </c>
      <c r="P57" s="321">
        <f t="shared" ref="P57" si="108">(O57*$B57)-$D57</f>
        <v>0</v>
      </c>
      <c r="Q57" s="406">
        <f>'Pque N Mundo II'!H44</f>
        <v>1</v>
      </c>
      <c r="R57" s="321">
        <f t="shared" ref="R57" si="109">(Q57*$B57)-$D57</f>
        <v>0</v>
      </c>
      <c r="S57" s="256">
        <f t="shared" ref="S57" si="110">SUM(M57,O57,Q57)</f>
        <v>3</v>
      </c>
      <c r="T57" s="334">
        <f t="shared" ref="T57" si="111">(S57*$B57)-$D57*3</f>
        <v>0</v>
      </c>
    </row>
    <row r="58" spans="1:20" ht="15.75" hidden="1" thickBot="1" x14ac:dyDescent="0.3">
      <c r="A58" s="6" t="s">
        <v>7</v>
      </c>
      <c r="B58" s="293">
        <f t="shared" ref="B58:T58" si="112">SUM(B57:B57)</f>
        <v>20</v>
      </c>
      <c r="C58" s="7">
        <f t="shared" si="112"/>
        <v>1</v>
      </c>
      <c r="D58" s="300">
        <f t="shared" si="112"/>
        <v>20</v>
      </c>
      <c r="E58" s="407">
        <f t="shared" si="112"/>
        <v>1</v>
      </c>
      <c r="F58" s="319">
        <f t="shared" si="112"/>
        <v>0</v>
      </c>
      <c r="G58" s="405">
        <f t="shared" si="112"/>
        <v>1</v>
      </c>
      <c r="H58" s="352">
        <f t="shared" si="112"/>
        <v>0</v>
      </c>
      <c r="I58" s="405">
        <f t="shared" si="112"/>
        <v>1</v>
      </c>
      <c r="J58" s="352">
        <f t="shared" si="112"/>
        <v>0</v>
      </c>
      <c r="K58" s="80">
        <f t="shared" ref="K58:L58" si="113">SUM(K57:K57)</f>
        <v>3</v>
      </c>
      <c r="L58" s="332">
        <f t="shared" si="113"/>
        <v>0</v>
      </c>
      <c r="M58" s="407">
        <f t="shared" si="112"/>
        <v>1</v>
      </c>
      <c r="N58" s="319">
        <f t="shared" si="112"/>
        <v>0</v>
      </c>
      <c r="O58" s="407">
        <f t="shared" si="112"/>
        <v>1</v>
      </c>
      <c r="P58" s="319">
        <f t="shared" si="112"/>
        <v>0</v>
      </c>
      <c r="Q58" s="407">
        <f t="shared" si="112"/>
        <v>1</v>
      </c>
      <c r="R58" s="319">
        <f t="shared" si="112"/>
        <v>0</v>
      </c>
      <c r="S58" s="80">
        <f t="shared" si="112"/>
        <v>3</v>
      </c>
      <c r="T58" s="332">
        <f t="shared" si="112"/>
        <v>0</v>
      </c>
    </row>
    <row r="59" spans="1:20" hidden="1" x14ac:dyDescent="0.25"/>
    <row r="60" spans="1:20" ht="15.75" hidden="1" x14ac:dyDescent="0.25">
      <c r="A60" s="1240" t="s">
        <v>235</v>
      </c>
      <c r="B60" s="1241"/>
      <c r="C60" s="1241"/>
      <c r="D60" s="1241"/>
      <c r="E60" s="1241"/>
      <c r="F60" s="1241"/>
      <c r="G60" s="1241"/>
      <c r="H60" s="1241"/>
      <c r="I60" s="1241"/>
      <c r="J60" s="1241"/>
      <c r="K60" s="1241"/>
      <c r="L60" s="1241"/>
      <c r="M60" s="1241"/>
      <c r="N60" s="1241"/>
      <c r="O60" s="1241"/>
      <c r="P60" s="1241"/>
      <c r="Q60" s="1241"/>
      <c r="R60" s="1241"/>
      <c r="S60" s="1241"/>
      <c r="T60" s="1241"/>
    </row>
    <row r="61" spans="1:20" ht="36.75" hidden="1" thickBot="1" x14ac:dyDescent="0.3">
      <c r="A61" s="85" t="s">
        <v>14</v>
      </c>
      <c r="B61" s="274" t="s">
        <v>222</v>
      </c>
      <c r="C61" s="104" t="s">
        <v>165</v>
      </c>
      <c r="D61" s="302" t="s">
        <v>223</v>
      </c>
      <c r="E61" s="399" t="s">
        <v>2</v>
      </c>
      <c r="F61" s="344" t="s">
        <v>225</v>
      </c>
      <c r="G61" s="399" t="s">
        <v>3</v>
      </c>
      <c r="H61" s="344" t="s">
        <v>226</v>
      </c>
      <c r="I61" s="399" t="s">
        <v>4</v>
      </c>
      <c r="J61" s="344" t="s">
        <v>227</v>
      </c>
      <c r="K61" s="251" t="s">
        <v>197</v>
      </c>
      <c r="L61" s="342" t="s">
        <v>224</v>
      </c>
      <c r="M61" s="399" t="s">
        <v>5</v>
      </c>
      <c r="N61" s="344" t="s">
        <v>228</v>
      </c>
      <c r="O61" s="418" t="s">
        <v>194</v>
      </c>
      <c r="P61" s="344" t="s">
        <v>229</v>
      </c>
      <c r="Q61" s="418" t="s">
        <v>195</v>
      </c>
      <c r="R61" s="344" t="s">
        <v>230</v>
      </c>
      <c r="S61" s="251" t="s">
        <v>197</v>
      </c>
      <c r="T61" s="342" t="s">
        <v>224</v>
      </c>
    </row>
    <row r="62" spans="1:20" ht="15.75" hidden="1" thickTop="1" x14ac:dyDescent="0.25">
      <c r="A62" s="88" t="s">
        <v>20</v>
      </c>
      <c r="B62" s="276">
        <v>20</v>
      </c>
      <c r="C62" s="89">
        <f>'AMA_UBS J Brasil'!$B$30</f>
        <v>6</v>
      </c>
      <c r="D62" s="304">
        <f t="shared" ref="D62:D65" si="114">C62*B62</f>
        <v>120</v>
      </c>
      <c r="E62" s="400">
        <f>'AMA_UBS J Brasil'!$C$30</f>
        <v>7</v>
      </c>
      <c r="F62" s="317">
        <f t="shared" ref="F62:F65" si="115">(E62*$B62)-$D62</f>
        <v>20</v>
      </c>
      <c r="G62" s="400">
        <f>'AMA_UBS J Brasil'!$D$30</f>
        <v>0</v>
      </c>
      <c r="H62" s="317">
        <f t="shared" ref="H62:H65" si="116">(G62*$B62)-$D62</f>
        <v>-120</v>
      </c>
      <c r="I62" s="400">
        <f>'AMA_UBS J Brasil'!$E$30</f>
        <v>0</v>
      </c>
      <c r="J62" s="317">
        <f t="shared" ref="J62:J65" si="117">(I62*$B62)-$D62</f>
        <v>-120</v>
      </c>
      <c r="K62" s="253">
        <f t="shared" ref="K62:K65" si="118">SUM(E62,G62,I62)</f>
        <v>7</v>
      </c>
      <c r="L62" s="330">
        <f t="shared" ref="L62:L65" si="119">(K62*$B62)-$D62*3</f>
        <v>-220</v>
      </c>
      <c r="M62" s="400">
        <f>'AMA_UBS J Brasil'!$F$30</f>
        <v>0</v>
      </c>
      <c r="N62" s="317">
        <f t="shared" ref="N62:N65" si="120">(M62*$B62)-$D62</f>
        <v>-120</v>
      </c>
      <c r="O62" s="400">
        <f>'AMA_UBS J Brasil'!$G$30</f>
        <v>0</v>
      </c>
      <c r="P62" s="317">
        <f t="shared" ref="P62:P65" si="121">(O62*$B62)-$D62</f>
        <v>-120</v>
      </c>
      <c r="Q62" s="400">
        <f>'AMA_UBS J Brasil'!$H$30</f>
        <v>0</v>
      </c>
      <c r="R62" s="317">
        <f t="shared" ref="R62:R65" si="122">(Q62*$B62)-$D62</f>
        <v>-120</v>
      </c>
      <c r="S62" s="253">
        <f t="shared" ref="S62:S65" si="123">SUM(M62,O62,Q62)</f>
        <v>0</v>
      </c>
      <c r="T62" s="330">
        <f t="shared" ref="T62:T65" si="124">(S62*$B62)-$D62*3</f>
        <v>-360</v>
      </c>
    </row>
    <row r="63" spans="1:20" hidden="1" x14ac:dyDescent="0.25">
      <c r="A63" s="88" t="s">
        <v>43</v>
      </c>
      <c r="B63" s="276">
        <v>20</v>
      </c>
      <c r="C63" s="89">
        <f>'AMA_UBS J Brasil'!B32</f>
        <v>6</v>
      </c>
      <c r="D63" s="304">
        <f t="shared" si="114"/>
        <v>120</v>
      </c>
      <c r="E63" s="400">
        <f>'AMA_UBS J Brasil'!C32</f>
        <v>3</v>
      </c>
      <c r="F63" s="317">
        <f t="shared" si="115"/>
        <v>-60</v>
      </c>
      <c r="G63" s="400">
        <f>'AMA_UBS J Brasil'!D32</f>
        <v>0</v>
      </c>
      <c r="H63" s="317">
        <f t="shared" si="116"/>
        <v>-120</v>
      </c>
      <c r="I63" s="400">
        <f>'AMA_UBS J Brasil'!E32</f>
        <v>0</v>
      </c>
      <c r="J63" s="317">
        <f>(I63*$B63)-$D63</f>
        <v>-120</v>
      </c>
      <c r="K63" s="253">
        <f t="shared" si="118"/>
        <v>3</v>
      </c>
      <c r="L63" s="330">
        <f t="shared" si="119"/>
        <v>-300</v>
      </c>
      <c r="M63" s="400">
        <f>'AMA_UBS J Brasil'!F32</f>
        <v>0</v>
      </c>
      <c r="N63" s="317">
        <f>(M63*$B63)-$D63</f>
        <v>-120</v>
      </c>
      <c r="O63" s="400">
        <f>'AMA_UBS J Brasil'!G32</f>
        <v>0</v>
      </c>
      <c r="P63" s="317">
        <f>(O63*$B63)-$D63</f>
        <v>-120</v>
      </c>
      <c r="Q63" s="400">
        <f>'AMA_UBS J Brasil'!H32</f>
        <v>0</v>
      </c>
      <c r="R63" s="317">
        <f t="shared" si="122"/>
        <v>-120</v>
      </c>
      <c r="S63" s="253">
        <f t="shared" si="123"/>
        <v>0</v>
      </c>
      <c r="T63" s="330">
        <f t="shared" si="124"/>
        <v>-360</v>
      </c>
    </row>
    <row r="64" spans="1:20" hidden="1" x14ac:dyDescent="0.25">
      <c r="A64" s="88" t="s">
        <v>22</v>
      </c>
      <c r="B64" s="276">
        <v>20</v>
      </c>
      <c r="C64" s="89">
        <f>'AMA_UBS J Brasil'!B33</f>
        <v>1</v>
      </c>
      <c r="D64" s="304">
        <f t="shared" si="114"/>
        <v>20</v>
      </c>
      <c r="E64" s="400">
        <f>'AMA_UBS J Brasil'!C33</f>
        <v>1</v>
      </c>
      <c r="F64" s="317">
        <f t="shared" si="115"/>
        <v>0</v>
      </c>
      <c r="G64" s="400">
        <f>'AMA_UBS J Brasil'!D33</f>
        <v>0</v>
      </c>
      <c r="H64" s="317">
        <f t="shared" si="116"/>
        <v>-20</v>
      </c>
      <c r="I64" s="400">
        <f>'AMA_UBS J Brasil'!E33</f>
        <v>0</v>
      </c>
      <c r="J64" s="317">
        <f t="shared" si="117"/>
        <v>-20</v>
      </c>
      <c r="K64" s="253">
        <f t="shared" si="118"/>
        <v>1</v>
      </c>
      <c r="L64" s="330">
        <f t="shared" si="119"/>
        <v>-40</v>
      </c>
      <c r="M64" s="400">
        <f>'AMA_UBS J Brasil'!F33</f>
        <v>0</v>
      </c>
      <c r="N64" s="317">
        <f t="shared" si="120"/>
        <v>-20</v>
      </c>
      <c r="O64" s="400">
        <f>'AMA_UBS J Brasil'!G33</f>
        <v>0</v>
      </c>
      <c r="P64" s="317">
        <f t="shared" si="121"/>
        <v>-20</v>
      </c>
      <c r="Q64" s="400">
        <f>'AMA_UBS J Brasil'!H33</f>
        <v>0</v>
      </c>
      <c r="R64" s="317">
        <f t="shared" si="122"/>
        <v>-20</v>
      </c>
      <c r="S64" s="253">
        <f t="shared" si="123"/>
        <v>0</v>
      </c>
      <c r="T64" s="330">
        <f t="shared" si="124"/>
        <v>-60</v>
      </c>
    </row>
    <row r="65" spans="1:20" ht="15.75" hidden="1" thickBot="1" x14ac:dyDescent="0.3">
      <c r="A65" s="88" t="s">
        <v>23</v>
      </c>
      <c r="B65" s="276">
        <v>20</v>
      </c>
      <c r="C65" s="89">
        <f>'AMA_UBS J Brasil'!B34</f>
        <v>4</v>
      </c>
      <c r="D65" s="304">
        <f t="shared" si="114"/>
        <v>80</v>
      </c>
      <c r="E65" s="400">
        <f>'AMA_UBS J Brasil'!C34</f>
        <v>3</v>
      </c>
      <c r="F65" s="317">
        <f t="shared" si="115"/>
        <v>-20</v>
      </c>
      <c r="G65" s="400">
        <f>'AMA_UBS J Brasil'!D34</f>
        <v>0</v>
      </c>
      <c r="H65" s="317">
        <f t="shared" si="116"/>
        <v>-80</v>
      </c>
      <c r="I65" s="400">
        <f>'AMA_UBS J Brasil'!E34</f>
        <v>0</v>
      </c>
      <c r="J65" s="317">
        <f t="shared" si="117"/>
        <v>-80</v>
      </c>
      <c r="K65" s="253">
        <f t="shared" si="118"/>
        <v>3</v>
      </c>
      <c r="L65" s="330">
        <f t="shared" si="119"/>
        <v>-180</v>
      </c>
      <c r="M65" s="400">
        <f>'AMA_UBS J Brasil'!F34</f>
        <v>0</v>
      </c>
      <c r="N65" s="317">
        <f t="shared" si="120"/>
        <v>-80</v>
      </c>
      <c r="O65" s="400">
        <f>'AMA_UBS J Brasil'!G34</f>
        <v>0</v>
      </c>
      <c r="P65" s="317">
        <f t="shared" si="121"/>
        <v>-80</v>
      </c>
      <c r="Q65" s="400">
        <f>'AMA_UBS J Brasil'!H34</f>
        <v>0</v>
      </c>
      <c r="R65" s="317">
        <f t="shared" si="122"/>
        <v>-80</v>
      </c>
      <c r="S65" s="253">
        <f t="shared" si="123"/>
        <v>0</v>
      </c>
      <c r="T65" s="330">
        <f t="shared" si="124"/>
        <v>-240</v>
      </c>
    </row>
    <row r="66" spans="1:20" ht="15.75" hidden="1" thickBot="1" x14ac:dyDescent="0.3">
      <c r="A66" s="355" t="s">
        <v>7</v>
      </c>
      <c r="B66" s="356">
        <f t="shared" ref="B66:T66" si="125">SUM(B62:B65)</f>
        <v>80</v>
      </c>
      <c r="C66" s="377">
        <f t="shared" si="125"/>
        <v>17</v>
      </c>
      <c r="D66" s="378">
        <f t="shared" si="125"/>
        <v>340</v>
      </c>
      <c r="E66" s="404">
        <f t="shared" si="125"/>
        <v>14</v>
      </c>
      <c r="F66" s="358">
        <f t="shared" si="125"/>
        <v>-60</v>
      </c>
      <c r="G66" s="404">
        <f t="shared" si="125"/>
        <v>0</v>
      </c>
      <c r="H66" s="358">
        <f t="shared" si="125"/>
        <v>-340</v>
      </c>
      <c r="I66" s="404">
        <f t="shared" si="125"/>
        <v>0</v>
      </c>
      <c r="J66" s="358">
        <f t="shared" si="125"/>
        <v>-340</v>
      </c>
      <c r="K66" s="359">
        <f t="shared" ref="K66:L66" si="126">SUM(K62:K65)</f>
        <v>14</v>
      </c>
      <c r="L66" s="360">
        <f t="shared" si="126"/>
        <v>-740</v>
      </c>
      <c r="M66" s="404">
        <f t="shared" si="125"/>
        <v>0</v>
      </c>
      <c r="N66" s="358">
        <f t="shared" si="125"/>
        <v>-340</v>
      </c>
      <c r="O66" s="404">
        <f t="shared" si="125"/>
        <v>0</v>
      </c>
      <c r="P66" s="358">
        <f t="shared" si="125"/>
        <v>-340</v>
      </c>
      <c r="Q66" s="404">
        <f t="shared" si="125"/>
        <v>0</v>
      </c>
      <c r="R66" s="358">
        <f t="shared" si="125"/>
        <v>-340</v>
      </c>
      <c r="S66" s="359">
        <f t="shared" si="125"/>
        <v>0</v>
      </c>
      <c r="T66" s="360">
        <f t="shared" si="125"/>
        <v>-1020</v>
      </c>
    </row>
    <row r="67" spans="1:20" hidden="1" x14ac:dyDescent="0.25"/>
    <row r="68" spans="1:20" ht="15.75" hidden="1" x14ac:dyDescent="0.25">
      <c r="A68" s="1240" t="s">
        <v>236</v>
      </c>
      <c r="B68" s="1241"/>
      <c r="C68" s="1241"/>
      <c r="D68" s="1241"/>
      <c r="E68" s="1241"/>
      <c r="F68" s="1241"/>
      <c r="G68" s="1241"/>
      <c r="H68" s="1241"/>
      <c r="I68" s="1241"/>
      <c r="J68" s="1241"/>
      <c r="K68" s="1241"/>
      <c r="L68" s="1241"/>
      <c r="M68" s="1241"/>
      <c r="N68" s="1241"/>
      <c r="O68" s="1241"/>
      <c r="P68" s="1241"/>
      <c r="Q68" s="1241"/>
      <c r="R68" s="1241"/>
      <c r="S68" s="1241"/>
      <c r="T68" s="1241"/>
    </row>
    <row r="69" spans="1:20" ht="36.75" hidden="1" thickBot="1" x14ac:dyDescent="0.3">
      <c r="A69" s="85" t="s">
        <v>14</v>
      </c>
      <c r="B69" s="274" t="s">
        <v>222</v>
      </c>
      <c r="C69" s="104" t="s">
        <v>165</v>
      </c>
      <c r="D69" s="302" t="s">
        <v>223</v>
      </c>
      <c r="E69" s="399" t="s">
        <v>2</v>
      </c>
      <c r="F69" s="344" t="s">
        <v>225</v>
      </c>
      <c r="G69" s="399" t="s">
        <v>3</v>
      </c>
      <c r="H69" s="344" t="s">
        <v>226</v>
      </c>
      <c r="I69" s="399" t="s">
        <v>4</v>
      </c>
      <c r="J69" s="344" t="s">
        <v>227</v>
      </c>
      <c r="K69" s="251" t="s">
        <v>197</v>
      </c>
      <c r="L69" s="342" t="s">
        <v>224</v>
      </c>
      <c r="M69" s="399" t="s">
        <v>5</v>
      </c>
      <c r="N69" s="344" t="s">
        <v>228</v>
      </c>
      <c r="O69" s="418" t="s">
        <v>194</v>
      </c>
      <c r="P69" s="344" t="s">
        <v>229</v>
      </c>
      <c r="Q69" s="418" t="s">
        <v>195</v>
      </c>
      <c r="R69" s="344" t="s">
        <v>230</v>
      </c>
      <c r="S69" s="251" t="s">
        <v>197</v>
      </c>
      <c r="T69" s="342" t="s">
        <v>224</v>
      </c>
    </row>
    <row r="70" spans="1:20" ht="15.75" hidden="1" thickTop="1" x14ac:dyDescent="0.25">
      <c r="A70" s="88" t="s">
        <v>20</v>
      </c>
      <c r="B70" s="276">
        <v>20</v>
      </c>
      <c r="C70" s="89">
        <f>'AMA_UBS V Guilherme'!$B$23</f>
        <v>8</v>
      </c>
      <c r="D70" s="304">
        <f t="shared" ref="D70:D74" si="127">C70*B70</f>
        <v>160</v>
      </c>
      <c r="E70" s="400">
        <f>'AMA_UBS V Guilherme'!$C$23</f>
        <v>2</v>
      </c>
      <c r="F70" s="317">
        <f t="shared" ref="F70:F74" si="128">(E70*$B70)-$D70</f>
        <v>-120</v>
      </c>
      <c r="G70" s="400">
        <f>'AMA_UBS V Guilherme'!$D$23</f>
        <v>0</v>
      </c>
      <c r="H70" s="317">
        <f t="shared" ref="H70:H74" si="129">(G70*$B70)-$D70</f>
        <v>-160</v>
      </c>
      <c r="I70" s="400">
        <f>'AMA_UBS V Guilherme'!$E$23</f>
        <v>0</v>
      </c>
      <c r="J70" s="317">
        <f t="shared" ref="J70:J74" si="130">(I70*$B70)-$D70</f>
        <v>-160</v>
      </c>
      <c r="K70" s="253">
        <f t="shared" ref="K70:K74" si="131">SUM(E70,G70,I70)</f>
        <v>2</v>
      </c>
      <c r="L70" s="330">
        <f t="shared" ref="L70:L74" si="132">(K70*$B70)-$D70*3</f>
        <v>-440</v>
      </c>
      <c r="M70" s="400">
        <f>'AMA_UBS V Guilherme'!$F$23</f>
        <v>0</v>
      </c>
      <c r="N70" s="317">
        <f t="shared" ref="N70:N74" si="133">(M70*$B70)-$D70</f>
        <v>-160</v>
      </c>
      <c r="O70" s="400">
        <f>'AMA_UBS V Guilherme'!$G$23</f>
        <v>0</v>
      </c>
      <c r="P70" s="317">
        <f t="shared" ref="P70:P74" si="134">(O70*$B70)-$D70</f>
        <v>-160</v>
      </c>
      <c r="Q70" s="400">
        <f>'AMA_UBS V Guilherme'!$H$23</f>
        <v>0</v>
      </c>
      <c r="R70" s="317">
        <f t="shared" ref="R70:R74" si="135">(Q70*$B70)-$D70</f>
        <v>-160</v>
      </c>
      <c r="S70" s="253">
        <f t="shared" ref="S70:S74" si="136">SUM(M70,O70,Q70)</f>
        <v>0</v>
      </c>
      <c r="T70" s="330">
        <f t="shared" ref="T70:T74" si="137">(S70*$B70)-$D70*3</f>
        <v>-480</v>
      </c>
    </row>
    <row r="71" spans="1:20" hidden="1" x14ac:dyDescent="0.25">
      <c r="A71" s="88" t="s">
        <v>43</v>
      </c>
      <c r="B71" s="276">
        <v>20</v>
      </c>
      <c r="C71" s="89">
        <f>'AMA_UBS V Guilherme'!B25</f>
        <v>3</v>
      </c>
      <c r="D71" s="304">
        <f t="shared" si="127"/>
        <v>60</v>
      </c>
      <c r="E71" s="400">
        <f>'AMA_UBS V Guilherme'!C25</f>
        <v>2</v>
      </c>
      <c r="F71" s="317">
        <f t="shared" si="128"/>
        <v>-20</v>
      </c>
      <c r="G71" s="400">
        <f>'AMA_UBS V Guilherme'!D25</f>
        <v>0</v>
      </c>
      <c r="H71" s="317">
        <f t="shared" si="129"/>
        <v>-60</v>
      </c>
      <c r="I71" s="400">
        <f>'AMA_UBS V Guilherme'!E25</f>
        <v>0</v>
      </c>
      <c r="J71" s="317">
        <f t="shared" si="130"/>
        <v>-60</v>
      </c>
      <c r="K71" s="253">
        <f t="shared" si="131"/>
        <v>2</v>
      </c>
      <c r="L71" s="330">
        <f t="shared" si="132"/>
        <v>-140</v>
      </c>
      <c r="M71" s="400">
        <f>'AMA_UBS V Guilherme'!F25</f>
        <v>0</v>
      </c>
      <c r="N71" s="317">
        <f t="shared" si="133"/>
        <v>-60</v>
      </c>
      <c r="O71" s="400">
        <f>'AMA_UBS V Guilherme'!G25</f>
        <v>0</v>
      </c>
      <c r="P71" s="317">
        <f t="shared" si="134"/>
        <v>-60</v>
      </c>
      <c r="Q71" s="400">
        <f>'AMA_UBS V Guilherme'!H25</f>
        <v>0</v>
      </c>
      <c r="R71" s="317">
        <f t="shared" si="135"/>
        <v>-60</v>
      </c>
      <c r="S71" s="253">
        <f t="shared" si="136"/>
        <v>0</v>
      </c>
      <c r="T71" s="330">
        <f t="shared" si="137"/>
        <v>-180</v>
      </c>
    </row>
    <row r="72" spans="1:20" hidden="1" x14ac:dyDescent="0.25">
      <c r="A72" s="88" t="s">
        <v>22</v>
      </c>
      <c r="B72" s="276">
        <v>20</v>
      </c>
      <c r="C72" s="89">
        <f>'AMA_UBS V Guilherme'!B26</f>
        <v>1</v>
      </c>
      <c r="D72" s="304">
        <f t="shared" si="127"/>
        <v>20</v>
      </c>
      <c r="E72" s="400">
        <f>'AMA_UBS V Guilherme'!C26</f>
        <v>2.8</v>
      </c>
      <c r="F72" s="317">
        <f t="shared" si="128"/>
        <v>36</v>
      </c>
      <c r="G72" s="400">
        <f>'AMA_UBS V Guilherme'!D26</f>
        <v>0</v>
      </c>
      <c r="H72" s="317">
        <f t="shared" si="129"/>
        <v>-20</v>
      </c>
      <c r="I72" s="400">
        <f>'AMA_UBS V Guilherme'!E26</f>
        <v>0</v>
      </c>
      <c r="J72" s="317">
        <f t="shared" si="130"/>
        <v>-20</v>
      </c>
      <c r="K72" s="253">
        <f t="shared" si="131"/>
        <v>2.8</v>
      </c>
      <c r="L72" s="330">
        <f t="shared" si="132"/>
        <v>-4</v>
      </c>
      <c r="M72" s="400">
        <f>'AMA_UBS V Guilherme'!F26</f>
        <v>0</v>
      </c>
      <c r="N72" s="317">
        <f t="shared" si="133"/>
        <v>-20</v>
      </c>
      <c r="O72" s="400">
        <f>'AMA_UBS V Guilherme'!G26</f>
        <v>0</v>
      </c>
      <c r="P72" s="317">
        <f t="shared" si="134"/>
        <v>-20</v>
      </c>
      <c r="Q72" s="400">
        <f>'AMA_UBS V Guilherme'!H26</f>
        <v>0</v>
      </c>
      <c r="R72" s="317">
        <f t="shared" si="135"/>
        <v>-20</v>
      </c>
      <c r="S72" s="253">
        <f t="shared" si="136"/>
        <v>0</v>
      </c>
      <c r="T72" s="330">
        <f t="shared" si="137"/>
        <v>-60</v>
      </c>
    </row>
    <row r="73" spans="1:20" hidden="1" x14ac:dyDescent="0.25">
      <c r="A73" s="88" t="s">
        <v>23</v>
      </c>
      <c r="B73" s="276">
        <v>20</v>
      </c>
      <c r="C73" s="89">
        <f>'AMA_UBS V Guilherme'!B27</f>
        <v>5</v>
      </c>
      <c r="D73" s="304">
        <f t="shared" si="127"/>
        <v>100</v>
      </c>
      <c r="E73" s="400">
        <f>'AMA_UBS V Guilherme'!C27</f>
        <v>2.7</v>
      </c>
      <c r="F73" s="317">
        <f t="shared" si="128"/>
        <v>-46</v>
      </c>
      <c r="G73" s="400">
        <f>'AMA_UBS V Guilherme'!D27</f>
        <v>0</v>
      </c>
      <c r="H73" s="317">
        <f t="shared" si="129"/>
        <v>-100</v>
      </c>
      <c r="I73" s="400">
        <f>'AMA_UBS V Guilherme'!E27</f>
        <v>0</v>
      </c>
      <c r="J73" s="317">
        <f t="shared" si="130"/>
        <v>-100</v>
      </c>
      <c r="K73" s="253">
        <f t="shared" si="131"/>
        <v>2.7</v>
      </c>
      <c r="L73" s="330">
        <f t="shared" si="132"/>
        <v>-246</v>
      </c>
      <c r="M73" s="400">
        <f>'AMA_UBS V Guilherme'!F27</f>
        <v>0</v>
      </c>
      <c r="N73" s="317">
        <f t="shared" si="133"/>
        <v>-100</v>
      </c>
      <c r="O73" s="400">
        <f>'AMA_UBS V Guilherme'!G27</f>
        <v>0</v>
      </c>
      <c r="P73" s="317">
        <f t="shared" si="134"/>
        <v>-100</v>
      </c>
      <c r="Q73" s="400">
        <f>'AMA_UBS V Guilherme'!H27</f>
        <v>0</v>
      </c>
      <c r="R73" s="317">
        <f t="shared" si="135"/>
        <v>-100</v>
      </c>
      <c r="S73" s="253">
        <f t="shared" si="136"/>
        <v>0</v>
      </c>
      <c r="T73" s="330">
        <f t="shared" si="137"/>
        <v>-300</v>
      </c>
    </row>
    <row r="74" spans="1:20" ht="15.75" hidden="1" thickBot="1" x14ac:dyDescent="0.3">
      <c r="A74" s="75" t="s">
        <v>170</v>
      </c>
      <c r="B74" s="279">
        <v>40</v>
      </c>
      <c r="C74" s="73">
        <f>'AMA_UBS V Guilherme'!$B$30</f>
        <v>1</v>
      </c>
      <c r="D74" s="298">
        <f t="shared" si="127"/>
        <v>40</v>
      </c>
      <c r="E74" s="400">
        <f>'AMA_UBS V Guilherme'!$C$30</f>
        <v>1</v>
      </c>
      <c r="F74" s="317">
        <f t="shared" si="128"/>
        <v>0</v>
      </c>
      <c r="G74" s="400">
        <f>'AMA_UBS V Guilherme'!$D$30</f>
        <v>0</v>
      </c>
      <c r="H74" s="317">
        <f t="shared" si="129"/>
        <v>-40</v>
      </c>
      <c r="I74" s="400">
        <f>'AMA_UBS V Guilherme'!$E$30</f>
        <v>0</v>
      </c>
      <c r="J74" s="317">
        <f t="shared" si="130"/>
        <v>-40</v>
      </c>
      <c r="K74" s="253">
        <f t="shared" si="131"/>
        <v>1</v>
      </c>
      <c r="L74" s="330">
        <f t="shared" si="132"/>
        <v>-80</v>
      </c>
      <c r="M74" s="400">
        <f>'AMA_UBS V Guilherme'!$F$30</f>
        <v>0</v>
      </c>
      <c r="N74" s="317">
        <f t="shared" si="133"/>
        <v>-40</v>
      </c>
      <c r="O74" s="400">
        <f>'AMA_UBS V Guilherme'!$G$30</f>
        <v>0</v>
      </c>
      <c r="P74" s="317">
        <f t="shared" si="134"/>
        <v>-40</v>
      </c>
      <c r="Q74" s="400">
        <f>'AMA_UBS V Guilherme'!$H$30</f>
        <v>0</v>
      </c>
      <c r="R74" s="317">
        <f t="shared" si="135"/>
        <v>-40</v>
      </c>
      <c r="S74" s="253">
        <f t="shared" si="136"/>
        <v>0</v>
      </c>
      <c r="T74" s="330">
        <f t="shared" si="137"/>
        <v>-120</v>
      </c>
    </row>
    <row r="75" spans="1:20" ht="15.75" hidden="1" thickBot="1" x14ac:dyDescent="0.3">
      <c r="A75" s="361" t="s">
        <v>7</v>
      </c>
      <c r="B75" s="362">
        <f t="shared" ref="B75:T75" si="138">SUM(B70:B74)</f>
        <v>120</v>
      </c>
      <c r="C75" s="363">
        <f t="shared" si="138"/>
        <v>18</v>
      </c>
      <c r="D75" s="364">
        <f t="shared" si="138"/>
        <v>380</v>
      </c>
      <c r="E75" s="408">
        <f t="shared" si="138"/>
        <v>10.5</v>
      </c>
      <c r="F75" s="366">
        <f t="shared" si="138"/>
        <v>-150</v>
      </c>
      <c r="G75" s="408">
        <f t="shared" si="138"/>
        <v>0</v>
      </c>
      <c r="H75" s="366">
        <f t="shared" si="138"/>
        <v>-380</v>
      </c>
      <c r="I75" s="408">
        <f t="shared" si="138"/>
        <v>0</v>
      </c>
      <c r="J75" s="366">
        <f t="shared" si="138"/>
        <v>-380</v>
      </c>
      <c r="K75" s="367">
        <f t="shared" ref="K75:L75" si="139">SUM(K70:K74)</f>
        <v>10.5</v>
      </c>
      <c r="L75" s="368">
        <f t="shared" si="139"/>
        <v>-910</v>
      </c>
      <c r="M75" s="408">
        <f t="shared" si="138"/>
        <v>0</v>
      </c>
      <c r="N75" s="366">
        <f t="shared" si="138"/>
        <v>-380</v>
      </c>
      <c r="O75" s="408">
        <f t="shared" si="138"/>
        <v>0</v>
      </c>
      <c r="P75" s="366">
        <f t="shared" si="138"/>
        <v>-380</v>
      </c>
      <c r="Q75" s="408">
        <f t="shared" si="138"/>
        <v>0</v>
      </c>
      <c r="R75" s="366">
        <f t="shared" si="138"/>
        <v>-380</v>
      </c>
      <c r="S75" s="367">
        <f t="shared" si="138"/>
        <v>0</v>
      </c>
      <c r="T75" s="368">
        <f t="shared" si="138"/>
        <v>-1140</v>
      </c>
    </row>
    <row r="76" spans="1:20" hidden="1" x14ac:dyDescent="0.25"/>
    <row r="77" spans="1:20" ht="15.75" hidden="1" x14ac:dyDescent="0.25">
      <c r="A77" s="1240" t="s">
        <v>237</v>
      </c>
      <c r="B77" s="1241"/>
      <c r="C77" s="1241"/>
      <c r="D77" s="1241"/>
      <c r="E77" s="1241"/>
      <c r="F77" s="1241"/>
      <c r="G77" s="1241"/>
      <c r="H77" s="1241"/>
      <c r="I77" s="1241"/>
      <c r="J77" s="1241"/>
      <c r="K77" s="1241"/>
      <c r="L77" s="1241"/>
      <c r="M77" s="1241"/>
      <c r="N77" s="1241"/>
      <c r="O77" s="1241"/>
      <c r="P77" s="1241"/>
      <c r="Q77" s="1241"/>
      <c r="R77" s="1241"/>
      <c r="S77" s="1241"/>
      <c r="T77" s="1241"/>
    </row>
    <row r="78" spans="1:20" ht="36.75" hidden="1" thickBot="1" x14ac:dyDescent="0.3">
      <c r="A78" s="85" t="s">
        <v>14</v>
      </c>
      <c r="B78" s="274" t="s">
        <v>222</v>
      </c>
      <c r="C78" s="104" t="s">
        <v>165</v>
      </c>
      <c r="D78" s="302" t="s">
        <v>223</v>
      </c>
      <c r="E78" s="399" t="s">
        <v>2</v>
      </c>
      <c r="F78" s="344" t="s">
        <v>225</v>
      </c>
      <c r="G78" s="399" t="s">
        <v>3</v>
      </c>
      <c r="H78" s="344" t="s">
        <v>226</v>
      </c>
      <c r="I78" s="399" t="s">
        <v>4</v>
      </c>
      <c r="J78" s="344" t="s">
        <v>227</v>
      </c>
      <c r="K78" s="251" t="s">
        <v>197</v>
      </c>
      <c r="L78" s="342" t="s">
        <v>224</v>
      </c>
      <c r="M78" s="399" t="s">
        <v>5</v>
      </c>
      <c r="N78" s="344" t="s">
        <v>228</v>
      </c>
      <c r="O78" s="418" t="s">
        <v>194</v>
      </c>
      <c r="P78" s="344" t="s">
        <v>229</v>
      </c>
      <c r="Q78" s="418" t="s">
        <v>195</v>
      </c>
      <c r="R78" s="344" t="s">
        <v>230</v>
      </c>
      <c r="S78" s="251" t="s">
        <v>197</v>
      </c>
      <c r="T78" s="342" t="s">
        <v>224</v>
      </c>
    </row>
    <row r="79" spans="1:20" ht="15.75" hidden="1" thickTop="1" x14ac:dyDescent="0.25">
      <c r="A79" s="88" t="s">
        <v>20</v>
      </c>
      <c r="B79" s="276">
        <v>20</v>
      </c>
      <c r="C79" s="89">
        <f>'AMA_UBS V Medeiros'!B25</f>
        <v>4</v>
      </c>
      <c r="D79" s="304">
        <f t="shared" ref="D79:D82" si="140">C79*B79</f>
        <v>80</v>
      </c>
      <c r="E79" s="400">
        <f>'AMA_UBS V Medeiros'!C25</f>
        <v>3.5</v>
      </c>
      <c r="F79" s="317">
        <f t="shared" ref="F79:F82" si="141">(E79*$B79)-$D79</f>
        <v>-10</v>
      </c>
      <c r="G79" s="400">
        <f>'AMA_UBS V Medeiros'!D25</f>
        <v>0</v>
      </c>
      <c r="H79" s="317">
        <f t="shared" ref="H79:H82" si="142">(G79*$B79)-$D79</f>
        <v>-80</v>
      </c>
      <c r="I79" s="400">
        <f>'AMA_UBS V Medeiros'!E25</f>
        <v>0</v>
      </c>
      <c r="J79" s="317">
        <f t="shared" ref="J79:J82" si="143">(I79*$B79)-$D79</f>
        <v>-80</v>
      </c>
      <c r="K79" s="253">
        <f>SUM(E79,G79,I79)</f>
        <v>3.5</v>
      </c>
      <c r="L79" s="330">
        <f>(K79*$B79)-$D79*3</f>
        <v>-170</v>
      </c>
      <c r="M79" s="400">
        <f>'AMA_UBS V Medeiros'!F25</f>
        <v>0</v>
      </c>
      <c r="N79" s="317">
        <f t="shared" ref="N79:N82" si="144">(M79*$B79)-$D79</f>
        <v>-80</v>
      </c>
      <c r="O79" s="400">
        <f>'AMA_UBS V Medeiros'!G25</f>
        <v>0</v>
      </c>
      <c r="P79" s="317">
        <f t="shared" ref="P79:P82" si="145">(O79*$B79)-$D79</f>
        <v>-80</v>
      </c>
      <c r="Q79" s="400">
        <f>'AMA_UBS V Medeiros'!H25</f>
        <v>0</v>
      </c>
      <c r="R79" s="317">
        <f t="shared" ref="R79:R82" si="146">(Q79*$B79)-$D79</f>
        <v>-80</v>
      </c>
      <c r="S79" s="253">
        <f t="shared" ref="S79:S82" si="147">SUM(M79,O79,Q79)</f>
        <v>0</v>
      </c>
      <c r="T79" s="330">
        <f t="shared" ref="T79:T82" si="148">(S79*$B79)-$D79*3</f>
        <v>-240</v>
      </c>
    </row>
    <row r="80" spans="1:20" hidden="1" x14ac:dyDescent="0.25">
      <c r="A80" s="88" t="s">
        <v>21</v>
      </c>
      <c r="B80" s="276">
        <v>20</v>
      </c>
      <c r="C80" s="89">
        <f>'AMA_UBS V Medeiros'!B27</f>
        <v>2</v>
      </c>
      <c r="D80" s="304">
        <f t="shared" si="140"/>
        <v>40</v>
      </c>
      <c r="E80" s="400">
        <f>'AMA_UBS V Medeiros'!C27</f>
        <v>2</v>
      </c>
      <c r="F80" s="317">
        <f t="shared" si="141"/>
        <v>0</v>
      </c>
      <c r="G80" s="400">
        <f>'AMA_UBS V Medeiros'!D27</f>
        <v>0</v>
      </c>
      <c r="H80" s="317">
        <f t="shared" si="142"/>
        <v>-40</v>
      </c>
      <c r="I80" s="400">
        <f>'AMA_UBS V Medeiros'!E27</f>
        <v>0</v>
      </c>
      <c r="J80" s="317">
        <f t="shared" si="143"/>
        <v>-40</v>
      </c>
      <c r="K80" s="253">
        <f>SUM(E80,G80,I80)</f>
        <v>2</v>
      </c>
      <c r="L80" s="330">
        <f>(K80*$B80)-$D80*3</f>
        <v>-80</v>
      </c>
      <c r="M80" s="400">
        <f>'AMA_UBS V Medeiros'!F27</f>
        <v>0</v>
      </c>
      <c r="N80" s="317">
        <f t="shared" si="144"/>
        <v>-40</v>
      </c>
      <c r="O80" s="400">
        <f>'AMA_UBS V Medeiros'!G27</f>
        <v>0</v>
      </c>
      <c r="P80" s="317">
        <f t="shared" si="145"/>
        <v>-40</v>
      </c>
      <c r="Q80" s="400">
        <f>'AMA_UBS V Medeiros'!H27</f>
        <v>0</v>
      </c>
      <c r="R80" s="317">
        <f t="shared" si="146"/>
        <v>-40</v>
      </c>
      <c r="S80" s="253">
        <f t="shared" si="147"/>
        <v>0</v>
      </c>
      <c r="T80" s="330">
        <f t="shared" si="148"/>
        <v>-120</v>
      </c>
    </row>
    <row r="81" spans="1:20" hidden="1" x14ac:dyDescent="0.25">
      <c r="A81" s="88" t="s">
        <v>22</v>
      </c>
      <c r="B81" s="276">
        <v>20</v>
      </c>
      <c r="C81" s="83">
        <f>'AMA_UBS V Medeiros'!B28</f>
        <v>2</v>
      </c>
      <c r="D81" s="297">
        <f t="shared" si="140"/>
        <v>40</v>
      </c>
      <c r="E81" s="400">
        <f>'AMA_UBS V Medeiros'!C28</f>
        <v>1.75</v>
      </c>
      <c r="F81" s="317">
        <f t="shared" si="141"/>
        <v>-5</v>
      </c>
      <c r="G81" s="400">
        <f>'AMA_UBS V Medeiros'!D28</f>
        <v>0</v>
      </c>
      <c r="H81" s="317">
        <f t="shared" si="142"/>
        <v>-40</v>
      </c>
      <c r="I81" s="400">
        <f>'AMA_UBS V Medeiros'!E28</f>
        <v>0</v>
      </c>
      <c r="J81" s="317">
        <f t="shared" si="143"/>
        <v>-40</v>
      </c>
      <c r="K81" s="253">
        <f>SUM(E81,G81,I81)</f>
        <v>1.75</v>
      </c>
      <c r="L81" s="330">
        <f>(K81*$B81)-$D81*3</f>
        <v>-85</v>
      </c>
      <c r="M81" s="400">
        <f>'AMA_UBS V Medeiros'!F28</f>
        <v>0</v>
      </c>
      <c r="N81" s="317">
        <f t="shared" si="144"/>
        <v>-40</v>
      </c>
      <c r="O81" s="400">
        <f>'AMA_UBS V Medeiros'!G28</f>
        <v>0</v>
      </c>
      <c r="P81" s="317">
        <f t="shared" si="145"/>
        <v>-40</v>
      </c>
      <c r="Q81" s="400">
        <f>'AMA_UBS V Medeiros'!H28</f>
        <v>0</v>
      </c>
      <c r="R81" s="317">
        <f t="shared" si="146"/>
        <v>-40</v>
      </c>
      <c r="S81" s="253">
        <f t="shared" si="147"/>
        <v>0</v>
      </c>
      <c r="T81" s="330">
        <f t="shared" si="148"/>
        <v>-120</v>
      </c>
    </row>
    <row r="82" spans="1:20" ht="15.75" hidden="1" thickBot="1" x14ac:dyDescent="0.3">
      <c r="A82" s="88" t="s">
        <v>23</v>
      </c>
      <c r="B82" s="276">
        <v>20</v>
      </c>
      <c r="C82" s="89">
        <f>'AMA_UBS V Medeiros'!B29</f>
        <v>3</v>
      </c>
      <c r="D82" s="304">
        <f t="shared" si="140"/>
        <v>60</v>
      </c>
      <c r="E82" s="400">
        <f>'AMA_UBS V Medeiros'!C29</f>
        <v>3</v>
      </c>
      <c r="F82" s="317">
        <f t="shared" si="141"/>
        <v>0</v>
      </c>
      <c r="G82" s="400">
        <f>'AMA_UBS V Medeiros'!D29</f>
        <v>0</v>
      </c>
      <c r="H82" s="317">
        <f t="shared" si="142"/>
        <v>-60</v>
      </c>
      <c r="I82" s="400">
        <f>'AMA_UBS V Medeiros'!E29</f>
        <v>0</v>
      </c>
      <c r="J82" s="317">
        <f t="shared" si="143"/>
        <v>-60</v>
      </c>
      <c r="K82" s="253">
        <f>SUM(E82,G82,I82)</f>
        <v>3</v>
      </c>
      <c r="L82" s="330">
        <f>(K82*$B82)-$D82*3</f>
        <v>-120</v>
      </c>
      <c r="M82" s="400">
        <f>'AMA_UBS V Medeiros'!F29</f>
        <v>0</v>
      </c>
      <c r="N82" s="317">
        <f t="shared" si="144"/>
        <v>-60</v>
      </c>
      <c r="O82" s="400">
        <f>'AMA_UBS V Medeiros'!G29</f>
        <v>0</v>
      </c>
      <c r="P82" s="317">
        <f t="shared" si="145"/>
        <v>-60</v>
      </c>
      <c r="Q82" s="400">
        <f>'AMA_UBS V Medeiros'!H29</f>
        <v>0</v>
      </c>
      <c r="R82" s="317">
        <f t="shared" si="146"/>
        <v>-60</v>
      </c>
      <c r="S82" s="253">
        <f t="shared" si="147"/>
        <v>0</v>
      </c>
      <c r="T82" s="330">
        <f t="shared" si="148"/>
        <v>-180</v>
      </c>
    </row>
    <row r="83" spans="1:20" ht="15.75" hidden="1" thickBot="1" x14ac:dyDescent="0.3">
      <c r="A83" s="369" t="s">
        <v>7</v>
      </c>
      <c r="B83" s="362">
        <f t="shared" ref="B83:T83" si="149">SUM(B79:B82)</f>
        <v>80</v>
      </c>
      <c r="C83" s="363">
        <f t="shared" si="149"/>
        <v>11</v>
      </c>
      <c r="D83" s="364">
        <f t="shared" si="149"/>
        <v>220</v>
      </c>
      <c r="E83" s="408">
        <f t="shared" si="149"/>
        <v>10.25</v>
      </c>
      <c r="F83" s="366">
        <f t="shared" si="149"/>
        <v>-15</v>
      </c>
      <c r="G83" s="408">
        <f t="shared" si="149"/>
        <v>0</v>
      </c>
      <c r="H83" s="366">
        <f t="shared" si="149"/>
        <v>-220</v>
      </c>
      <c r="I83" s="408">
        <f t="shared" si="149"/>
        <v>0</v>
      </c>
      <c r="J83" s="366">
        <f t="shared" si="149"/>
        <v>-220</v>
      </c>
      <c r="K83" s="367">
        <f t="shared" ref="K83:L83" si="150">SUM(K79:K82)</f>
        <v>10.25</v>
      </c>
      <c r="L83" s="368">
        <f t="shared" si="150"/>
        <v>-455</v>
      </c>
      <c r="M83" s="408">
        <f t="shared" si="149"/>
        <v>0</v>
      </c>
      <c r="N83" s="366">
        <f t="shared" si="149"/>
        <v>-220</v>
      </c>
      <c r="O83" s="408">
        <f t="shared" si="149"/>
        <v>0</v>
      </c>
      <c r="P83" s="366">
        <f t="shared" si="149"/>
        <v>-220</v>
      </c>
      <c r="Q83" s="408">
        <f t="shared" si="149"/>
        <v>0</v>
      </c>
      <c r="R83" s="366">
        <f t="shared" si="149"/>
        <v>-220</v>
      </c>
      <c r="S83" s="367">
        <f t="shared" si="149"/>
        <v>0</v>
      </c>
      <c r="T83" s="368">
        <f t="shared" si="149"/>
        <v>-660</v>
      </c>
    </row>
    <row r="84" spans="1:20" hidden="1" x14ac:dyDescent="0.25"/>
    <row r="85" spans="1:20" ht="15.75" hidden="1" x14ac:dyDescent="0.25">
      <c r="A85" s="1240" t="s">
        <v>238</v>
      </c>
      <c r="B85" s="1241"/>
      <c r="C85" s="1241"/>
      <c r="D85" s="1241"/>
      <c r="E85" s="1241"/>
      <c r="F85" s="1241"/>
      <c r="G85" s="1241"/>
      <c r="H85" s="1241"/>
      <c r="I85" s="1241"/>
      <c r="J85" s="1241"/>
      <c r="K85" s="1241"/>
      <c r="L85" s="1241"/>
      <c r="M85" s="1241"/>
      <c r="N85" s="1241"/>
      <c r="O85" s="1241"/>
      <c r="P85" s="1241"/>
      <c r="Q85" s="1241"/>
      <c r="R85" s="1241"/>
      <c r="S85" s="1241"/>
      <c r="T85" s="1241"/>
    </row>
    <row r="86" spans="1:20" ht="36.75" hidden="1" thickBot="1" x14ac:dyDescent="0.3">
      <c r="A86" s="85" t="s">
        <v>14</v>
      </c>
      <c r="B86" s="274" t="s">
        <v>222</v>
      </c>
      <c r="C86" s="104" t="s">
        <v>165</v>
      </c>
      <c r="D86" s="302" t="s">
        <v>223</v>
      </c>
      <c r="E86" s="399" t="s">
        <v>2</v>
      </c>
      <c r="F86" s="344" t="s">
        <v>225</v>
      </c>
      <c r="G86" s="399" t="s">
        <v>3</v>
      </c>
      <c r="H86" s="344" t="s">
        <v>226</v>
      </c>
      <c r="I86" s="399" t="s">
        <v>4</v>
      </c>
      <c r="J86" s="344" t="s">
        <v>227</v>
      </c>
      <c r="K86" s="251" t="s">
        <v>197</v>
      </c>
      <c r="L86" s="342" t="s">
        <v>224</v>
      </c>
      <c r="M86" s="399" t="s">
        <v>5</v>
      </c>
      <c r="N86" s="344" t="s">
        <v>228</v>
      </c>
      <c r="O86" s="418" t="s">
        <v>194</v>
      </c>
      <c r="P86" s="344" t="s">
        <v>229</v>
      </c>
      <c r="Q86" s="418" t="s">
        <v>195</v>
      </c>
      <c r="R86" s="344" t="s">
        <v>230</v>
      </c>
      <c r="S86" s="251" t="s">
        <v>197</v>
      </c>
      <c r="T86" s="342" t="s">
        <v>224</v>
      </c>
    </row>
    <row r="87" spans="1:20" ht="15.75" hidden="1" thickTop="1" x14ac:dyDescent="0.25">
      <c r="A87" s="88" t="s">
        <v>20</v>
      </c>
      <c r="B87" s="276">
        <v>20</v>
      </c>
      <c r="C87" s="83">
        <f>'UBS Izolina Mazzei'!B37</f>
        <v>3</v>
      </c>
      <c r="D87" s="297">
        <f t="shared" ref="D87:D90" si="151">C87*B87</f>
        <v>60</v>
      </c>
      <c r="E87" s="400">
        <f>'UBS Izolina Mazzei'!C37</f>
        <v>3</v>
      </c>
      <c r="F87" s="317">
        <f t="shared" ref="F87:F90" si="152">(E87*$B87)-$D87</f>
        <v>0</v>
      </c>
      <c r="G87" s="400">
        <f>'UBS Izolina Mazzei'!D37</f>
        <v>0</v>
      </c>
      <c r="H87" s="317">
        <f t="shared" ref="H87:H90" si="153">(G87*$B87)-$D87</f>
        <v>-60</v>
      </c>
      <c r="I87" s="400">
        <f>'UBS Izolina Mazzei'!E37</f>
        <v>0</v>
      </c>
      <c r="J87" s="317">
        <f t="shared" ref="J87:J90" si="154">(I87*$B87)-$D87</f>
        <v>-60</v>
      </c>
      <c r="K87" s="253">
        <f t="shared" ref="K87:K90" si="155">SUM(E87,G87,I87)</f>
        <v>3</v>
      </c>
      <c r="L87" s="330">
        <f t="shared" ref="L87:L90" si="156">(K87*$B87)-$D87*3</f>
        <v>-120</v>
      </c>
      <c r="M87" s="400">
        <f>'UBS Izolina Mazzei'!F37</f>
        <v>0</v>
      </c>
      <c r="N87" s="317">
        <f t="shared" ref="N87:N90" si="157">(M87*$B87)-$D87</f>
        <v>-60</v>
      </c>
      <c r="O87" s="400">
        <f>'UBS Izolina Mazzei'!G37</f>
        <v>0</v>
      </c>
      <c r="P87" s="317">
        <f t="shared" ref="P87:P90" si="158">(O87*$B87)-$D87</f>
        <v>-60</v>
      </c>
      <c r="Q87" s="400">
        <f>'UBS Izolina Mazzei'!H37</f>
        <v>0</v>
      </c>
      <c r="R87" s="317">
        <f t="shared" ref="R87:R90" si="159">(Q87*$B87)-$D87</f>
        <v>-60</v>
      </c>
      <c r="S87" s="253">
        <f t="shared" ref="S87:S90" si="160">SUM(M87,O87,Q87)</f>
        <v>0</v>
      </c>
      <c r="T87" s="330">
        <f t="shared" ref="T87:T90" si="161">(S87*$B87)-$D87*3</f>
        <v>-180</v>
      </c>
    </row>
    <row r="88" spans="1:20" hidden="1" x14ac:dyDescent="0.25">
      <c r="A88" s="88" t="s">
        <v>43</v>
      </c>
      <c r="B88" s="276">
        <v>20</v>
      </c>
      <c r="C88" s="83">
        <f>'UBS Izolina Mazzei'!B38</f>
        <v>2</v>
      </c>
      <c r="D88" s="297">
        <f t="shared" si="151"/>
        <v>40</v>
      </c>
      <c r="E88" s="400">
        <f>'UBS Izolina Mazzei'!C38</f>
        <v>2</v>
      </c>
      <c r="F88" s="317">
        <f t="shared" si="152"/>
        <v>0</v>
      </c>
      <c r="G88" s="400">
        <f>'UBS Izolina Mazzei'!D38</f>
        <v>0</v>
      </c>
      <c r="H88" s="317">
        <f t="shared" si="153"/>
        <v>-40</v>
      </c>
      <c r="I88" s="400">
        <f>'UBS Izolina Mazzei'!E38</f>
        <v>0</v>
      </c>
      <c r="J88" s="317">
        <f t="shared" si="154"/>
        <v>-40</v>
      </c>
      <c r="K88" s="253">
        <f t="shared" si="155"/>
        <v>2</v>
      </c>
      <c r="L88" s="330">
        <f t="shared" si="156"/>
        <v>-80</v>
      </c>
      <c r="M88" s="400">
        <f>'UBS Izolina Mazzei'!F38</f>
        <v>0</v>
      </c>
      <c r="N88" s="317">
        <f t="shared" si="157"/>
        <v>-40</v>
      </c>
      <c r="O88" s="400">
        <f>'UBS Izolina Mazzei'!G38</f>
        <v>0</v>
      </c>
      <c r="P88" s="317">
        <f t="shared" si="158"/>
        <v>-40</v>
      </c>
      <c r="Q88" s="400">
        <f>'UBS Izolina Mazzei'!H38</f>
        <v>0</v>
      </c>
      <c r="R88" s="317">
        <f t="shared" si="159"/>
        <v>-40</v>
      </c>
      <c r="S88" s="253">
        <f t="shared" si="160"/>
        <v>0</v>
      </c>
      <c r="T88" s="330">
        <f t="shared" si="161"/>
        <v>-120</v>
      </c>
    </row>
    <row r="89" spans="1:20" hidden="1" x14ac:dyDescent="0.25">
      <c r="A89" s="88" t="s">
        <v>184</v>
      </c>
      <c r="B89" s="276">
        <v>20</v>
      </c>
      <c r="C89" s="83">
        <f>'UBS Izolina Mazzei'!B39</f>
        <v>1</v>
      </c>
      <c r="D89" s="297">
        <f t="shared" si="151"/>
        <v>20</v>
      </c>
      <c r="E89" s="400">
        <f>'UBS Izolina Mazzei'!C39</f>
        <v>1</v>
      </c>
      <c r="F89" s="317">
        <f t="shared" si="152"/>
        <v>0</v>
      </c>
      <c r="G89" s="400">
        <f>'UBS Izolina Mazzei'!D39</f>
        <v>0</v>
      </c>
      <c r="H89" s="317">
        <f t="shared" si="153"/>
        <v>-20</v>
      </c>
      <c r="I89" s="400">
        <f>'UBS Izolina Mazzei'!E39</f>
        <v>0</v>
      </c>
      <c r="J89" s="317">
        <f t="shared" si="154"/>
        <v>-20</v>
      </c>
      <c r="K89" s="253">
        <f t="shared" si="155"/>
        <v>1</v>
      </c>
      <c r="L89" s="330">
        <f t="shared" si="156"/>
        <v>-40</v>
      </c>
      <c r="M89" s="400">
        <f>'UBS Izolina Mazzei'!F39</f>
        <v>0</v>
      </c>
      <c r="N89" s="317">
        <f t="shared" si="157"/>
        <v>-20</v>
      </c>
      <c r="O89" s="400">
        <f>'UBS Izolina Mazzei'!G39</f>
        <v>0</v>
      </c>
      <c r="P89" s="317">
        <f t="shared" si="158"/>
        <v>-20</v>
      </c>
      <c r="Q89" s="400">
        <f>'UBS Izolina Mazzei'!H39</f>
        <v>0</v>
      </c>
      <c r="R89" s="317">
        <f t="shared" si="159"/>
        <v>-20</v>
      </c>
      <c r="S89" s="253">
        <f t="shared" si="160"/>
        <v>0</v>
      </c>
      <c r="T89" s="330">
        <f t="shared" si="161"/>
        <v>-60</v>
      </c>
    </row>
    <row r="90" spans="1:20" ht="15.75" hidden="1" thickBot="1" x14ac:dyDescent="0.3">
      <c r="A90" s="88" t="s">
        <v>23</v>
      </c>
      <c r="B90" s="276">
        <v>20</v>
      </c>
      <c r="C90" s="83">
        <f>'UBS Izolina Mazzei'!B40</f>
        <v>2</v>
      </c>
      <c r="D90" s="297">
        <f t="shared" si="151"/>
        <v>40</v>
      </c>
      <c r="E90" s="400">
        <f>'UBS Izolina Mazzei'!C40</f>
        <v>2</v>
      </c>
      <c r="F90" s="317">
        <f t="shared" si="152"/>
        <v>0</v>
      </c>
      <c r="G90" s="400">
        <f>'UBS Izolina Mazzei'!D40</f>
        <v>0</v>
      </c>
      <c r="H90" s="317">
        <f t="shared" si="153"/>
        <v>-40</v>
      </c>
      <c r="I90" s="400">
        <f>'UBS Izolina Mazzei'!E40</f>
        <v>0</v>
      </c>
      <c r="J90" s="317">
        <f t="shared" si="154"/>
        <v>-40</v>
      </c>
      <c r="K90" s="253">
        <f t="shared" si="155"/>
        <v>2</v>
      </c>
      <c r="L90" s="330">
        <f t="shared" si="156"/>
        <v>-80</v>
      </c>
      <c r="M90" s="400">
        <f>'UBS Izolina Mazzei'!F40</f>
        <v>0</v>
      </c>
      <c r="N90" s="317">
        <f t="shared" si="157"/>
        <v>-40</v>
      </c>
      <c r="O90" s="400">
        <f>'UBS Izolina Mazzei'!G40</f>
        <v>0</v>
      </c>
      <c r="P90" s="317">
        <f t="shared" si="158"/>
        <v>-40</v>
      </c>
      <c r="Q90" s="400">
        <f>'UBS Izolina Mazzei'!H40</f>
        <v>0</v>
      </c>
      <c r="R90" s="317">
        <f t="shared" si="159"/>
        <v>-40</v>
      </c>
      <c r="S90" s="253">
        <f t="shared" si="160"/>
        <v>0</v>
      </c>
      <c r="T90" s="330">
        <f t="shared" si="161"/>
        <v>-120</v>
      </c>
    </row>
    <row r="91" spans="1:20" ht="15.75" hidden="1" thickBot="1" x14ac:dyDescent="0.3">
      <c r="A91" s="355" t="s">
        <v>7</v>
      </c>
      <c r="B91" s="356">
        <f t="shared" ref="B91:T91" si="162">SUM(B87:B90)</f>
        <v>80</v>
      </c>
      <c r="C91" s="381">
        <f t="shared" si="162"/>
        <v>8</v>
      </c>
      <c r="D91" s="382">
        <f t="shared" si="162"/>
        <v>160</v>
      </c>
      <c r="E91" s="404">
        <f t="shared" si="162"/>
        <v>8</v>
      </c>
      <c r="F91" s="358">
        <f t="shared" si="162"/>
        <v>0</v>
      </c>
      <c r="G91" s="404">
        <f t="shared" si="162"/>
        <v>0</v>
      </c>
      <c r="H91" s="358">
        <f t="shared" si="162"/>
        <v>-160</v>
      </c>
      <c r="I91" s="404">
        <f t="shared" si="162"/>
        <v>0</v>
      </c>
      <c r="J91" s="358">
        <f t="shared" si="162"/>
        <v>-160</v>
      </c>
      <c r="K91" s="359">
        <f t="shared" ref="K91:L91" si="163">SUM(K87:K90)</f>
        <v>8</v>
      </c>
      <c r="L91" s="360">
        <f t="shared" si="163"/>
        <v>-320</v>
      </c>
      <c r="M91" s="404">
        <f t="shared" si="162"/>
        <v>0</v>
      </c>
      <c r="N91" s="358">
        <f t="shared" si="162"/>
        <v>-160</v>
      </c>
      <c r="O91" s="404">
        <f t="shared" si="162"/>
        <v>0</v>
      </c>
      <c r="P91" s="358">
        <f t="shared" si="162"/>
        <v>-160</v>
      </c>
      <c r="Q91" s="404">
        <f t="shared" si="162"/>
        <v>0</v>
      </c>
      <c r="R91" s="358">
        <f t="shared" si="162"/>
        <v>-160</v>
      </c>
      <c r="S91" s="359">
        <f t="shared" si="162"/>
        <v>0</v>
      </c>
      <c r="T91" s="360">
        <f t="shared" si="162"/>
        <v>-480</v>
      </c>
    </row>
    <row r="92" spans="1:20" hidden="1" x14ac:dyDescent="0.25"/>
    <row r="93" spans="1:20" ht="15.75" hidden="1" x14ac:dyDescent="0.25">
      <c r="A93" s="1240" t="s">
        <v>239</v>
      </c>
      <c r="B93" s="1241"/>
      <c r="C93" s="1241"/>
      <c r="D93" s="1241"/>
      <c r="E93" s="1241"/>
      <c r="F93" s="1241"/>
      <c r="G93" s="1241"/>
      <c r="H93" s="1241"/>
      <c r="I93" s="1241"/>
      <c r="J93" s="1241"/>
      <c r="K93" s="1241"/>
      <c r="L93" s="1241"/>
      <c r="M93" s="1241"/>
      <c r="N93" s="1241"/>
      <c r="O93" s="1241"/>
      <c r="P93" s="1241"/>
      <c r="Q93" s="1241"/>
      <c r="R93" s="1241"/>
      <c r="S93" s="1241"/>
      <c r="T93" s="1241"/>
    </row>
    <row r="94" spans="1:20" ht="36.75" hidden="1" thickBot="1" x14ac:dyDescent="0.3">
      <c r="A94" s="85" t="s">
        <v>14</v>
      </c>
      <c r="B94" s="274" t="s">
        <v>222</v>
      </c>
      <c r="C94" s="104" t="s">
        <v>165</v>
      </c>
      <c r="D94" s="302" t="s">
        <v>223</v>
      </c>
      <c r="E94" s="399" t="s">
        <v>2</v>
      </c>
      <c r="F94" s="344" t="s">
        <v>225</v>
      </c>
      <c r="G94" s="399" t="s">
        <v>3</v>
      </c>
      <c r="H94" s="344" t="s">
        <v>226</v>
      </c>
      <c r="I94" s="399" t="s">
        <v>4</v>
      </c>
      <c r="J94" s="344" t="s">
        <v>227</v>
      </c>
      <c r="K94" s="251" t="s">
        <v>197</v>
      </c>
      <c r="L94" s="342" t="s">
        <v>224</v>
      </c>
      <c r="M94" s="399" t="s">
        <v>5</v>
      </c>
      <c r="N94" s="344" t="s">
        <v>228</v>
      </c>
      <c r="O94" s="418" t="s">
        <v>194</v>
      </c>
      <c r="P94" s="344" t="s">
        <v>229</v>
      </c>
      <c r="Q94" s="418" t="s">
        <v>195</v>
      </c>
      <c r="R94" s="344" t="s">
        <v>230</v>
      </c>
      <c r="S94" s="251" t="s">
        <v>197</v>
      </c>
      <c r="T94" s="342" t="s">
        <v>224</v>
      </c>
    </row>
    <row r="95" spans="1:20" ht="15.75" hidden="1" thickTop="1" x14ac:dyDescent="0.25">
      <c r="A95" s="88" t="s">
        <v>20</v>
      </c>
      <c r="B95" s="276">
        <v>20</v>
      </c>
      <c r="C95" s="83">
        <f>'UBS Jardim Japão'!B21</f>
        <v>3</v>
      </c>
      <c r="D95" s="297">
        <f t="shared" ref="D95:D97" si="164">C95*B95</f>
        <v>60</v>
      </c>
      <c r="E95" s="400">
        <f>'UBS Jardim Japão'!C21</f>
        <v>3</v>
      </c>
      <c r="F95" s="317">
        <f t="shared" ref="F95:F97" si="165">(E95*$B95)-$D95</f>
        <v>0</v>
      </c>
      <c r="G95" s="400">
        <f>'UBS Jardim Japão'!D21</f>
        <v>0</v>
      </c>
      <c r="H95" s="317">
        <f t="shared" ref="H95:H97" si="166">(G95*$B95)-$D95</f>
        <v>-60</v>
      </c>
      <c r="I95" s="400">
        <f>'UBS Jardim Japão'!E21</f>
        <v>0</v>
      </c>
      <c r="J95" s="317">
        <f t="shared" ref="J95:J97" si="167">(I95*$B95)-$D95</f>
        <v>-60</v>
      </c>
      <c r="K95" s="253">
        <f t="shared" ref="K95:K97" si="168">SUM(E95,G95,I95)</f>
        <v>3</v>
      </c>
      <c r="L95" s="330">
        <f t="shared" ref="L95:L97" si="169">(K95*$B95)-$D95*3</f>
        <v>-120</v>
      </c>
      <c r="M95" s="400">
        <f>'UBS Jardim Japão'!F21</f>
        <v>0</v>
      </c>
      <c r="N95" s="317">
        <f t="shared" ref="N95:N97" si="170">(M95*$B95)-$D95</f>
        <v>-60</v>
      </c>
      <c r="O95" s="400">
        <f>'UBS Jardim Japão'!G21</f>
        <v>0</v>
      </c>
      <c r="P95" s="317">
        <f t="shared" ref="P95:P97" si="171">(O95*$B95)-$D95</f>
        <v>-60</v>
      </c>
      <c r="Q95" s="400">
        <f>'UBS Jardim Japão'!H21</f>
        <v>0</v>
      </c>
      <c r="R95" s="317">
        <f t="shared" ref="R95:R97" si="172">(Q95*$B95)-$D95</f>
        <v>-60</v>
      </c>
      <c r="S95" s="253">
        <f t="shared" ref="S95:S97" si="173">SUM(M95,O95,Q95)</f>
        <v>0</v>
      </c>
      <c r="T95" s="330">
        <f t="shared" ref="T95:T97" si="174">(S95*$B95)-$D95*3</f>
        <v>-180</v>
      </c>
    </row>
    <row r="96" spans="1:20" hidden="1" x14ac:dyDescent="0.25">
      <c r="A96" s="88" t="s">
        <v>43</v>
      </c>
      <c r="B96" s="276">
        <v>20</v>
      </c>
      <c r="C96" s="83">
        <f>'UBS Jardim Japão'!B22</f>
        <v>3</v>
      </c>
      <c r="D96" s="297">
        <f t="shared" si="164"/>
        <v>60</v>
      </c>
      <c r="E96" s="400">
        <f>'UBS Jardim Japão'!C22</f>
        <v>2.5</v>
      </c>
      <c r="F96" s="317">
        <f t="shared" si="165"/>
        <v>-10</v>
      </c>
      <c r="G96" s="400">
        <f>'UBS Jardim Japão'!D22</f>
        <v>0</v>
      </c>
      <c r="H96" s="317">
        <f t="shared" si="166"/>
        <v>-60</v>
      </c>
      <c r="I96" s="400">
        <f>'UBS Jardim Japão'!E22</f>
        <v>0</v>
      </c>
      <c r="J96" s="317">
        <f t="shared" si="167"/>
        <v>-60</v>
      </c>
      <c r="K96" s="253">
        <f t="shared" si="168"/>
        <v>2.5</v>
      </c>
      <c r="L96" s="330">
        <f t="shared" si="169"/>
        <v>-130</v>
      </c>
      <c r="M96" s="400">
        <f>'UBS Jardim Japão'!F22</f>
        <v>0</v>
      </c>
      <c r="N96" s="317">
        <f t="shared" si="170"/>
        <v>-60</v>
      </c>
      <c r="O96" s="400">
        <f>'UBS Jardim Japão'!G22</f>
        <v>0</v>
      </c>
      <c r="P96" s="317">
        <f t="shared" si="171"/>
        <v>-60</v>
      </c>
      <c r="Q96" s="400">
        <f>'UBS Jardim Japão'!H22</f>
        <v>0</v>
      </c>
      <c r="R96" s="317">
        <f t="shared" si="172"/>
        <v>-60</v>
      </c>
      <c r="S96" s="253">
        <f t="shared" si="173"/>
        <v>0</v>
      </c>
      <c r="T96" s="330">
        <f t="shared" si="174"/>
        <v>-180</v>
      </c>
    </row>
    <row r="97" spans="1:20" ht="15.75" hidden="1" thickBot="1" x14ac:dyDescent="0.3">
      <c r="A97" s="88" t="s">
        <v>23</v>
      </c>
      <c r="B97" s="276">
        <v>20</v>
      </c>
      <c r="C97" s="83">
        <f>'UBS Jardim Japão'!B23</f>
        <v>3</v>
      </c>
      <c r="D97" s="297">
        <f t="shared" si="164"/>
        <v>60</v>
      </c>
      <c r="E97" s="400">
        <f>'UBS Jardim Japão'!C23</f>
        <v>3</v>
      </c>
      <c r="F97" s="317">
        <f t="shared" si="165"/>
        <v>0</v>
      </c>
      <c r="G97" s="400">
        <f>'UBS Jardim Japão'!D23</f>
        <v>0</v>
      </c>
      <c r="H97" s="317">
        <f t="shared" si="166"/>
        <v>-60</v>
      </c>
      <c r="I97" s="400">
        <f>'UBS Jardim Japão'!E23</f>
        <v>0</v>
      </c>
      <c r="J97" s="317">
        <f t="shared" si="167"/>
        <v>-60</v>
      </c>
      <c r="K97" s="253">
        <f t="shared" si="168"/>
        <v>3</v>
      </c>
      <c r="L97" s="330">
        <f t="shared" si="169"/>
        <v>-120</v>
      </c>
      <c r="M97" s="400">
        <f>'UBS Jardim Japão'!F23</f>
        <v>0</v>
      </c>
      <c r="N97" s="317">
        <f t="shared" si="170"/>
        <v>-60</v>
      </c>
      <c r="O97" s="400">
        <f>'UBS Jardim Japão'!G23</f>
        <v>0</v>
      </c>
      <c r="P97" s="317">
        <f t="shared" si="171"/>
        <v>-60</v>
      </c>
      <c r="Q97" s="400">
        <f>'UBS Jardim Japão'!H23</f>
        <v>0</v>
      </c>
      <c r="R97" s="317">
        <f t="shared" si="172"/>
        <v>-60</v>
      </c>
      <c r="S97" s="253">
        <f t="shared" si="173"/>
        <v>0</v>
      </c>
      <c r="T97" s="330">
        <f t="shared" si="174"/>
        <v>-180</v>
      </c>
    </row>
    <row r="98" spans="1:20" ht="15.75" hidden="1" thickBot="1" x14ac:dyDescent="0.3">
      <c r="A98" s="355" t="s">
        <v>7</v>
      </c>
      <c r="B98" s="356">
        <f t="shared" ref="B98:T98" si="175">SUM(B95:B97)</f>
        <v>60</v>
      </c>
      <c r="C98" s="381">
        <f t="shared" si="175"/>
        <v>9</v>
      </c>
      <c r="D98" s="382">
        <f t="shared" si="175"/>
        <v>180</v>
      </c>
      <c r="E98" s="404">
        <f t="shared" si="175"/>
        <v>8.5</v>
      </c>
      <c r="F98" s="358">
        <f t="shared" si="175"/>
        <v>-10</v>
      </c>
      <c r="G98" s="404">
        <f t="shared" si="175"/>
        <v>0</v>
      </c>
      <c r="H98" s="358">
        <f t="shared" si="175"/>
        <v>-180</v>
      </c>
      <c r="I98" s="404">
        <f t="shared" si="175"/>
        <v>0</v>
      </c>
      <c r="J98" s="358">
        <f t="shared" si="175"/>
        <v>-180</v>
      </c>
      <c r="K98" s="359">
        <f t="shared" ref="K98:L98" si="176">SUM(K95:K97)</f>
        <v>8.5</v>
      </c>
      <c r="L98" s="360">
        <f t="shared" si="176"/>
        <v>-370</v>
      </c>
      <c r="M98" s="404">
        <f t="shared" si="175"/>
        <v>0</v>
      </c>
      <c r="N98" s="358">
        <f t="shared" si="175"/>
        <v>-180</v>
      </c>
      <c r="O98" s="404">
        <f t="shared" si="175"/>
        <v>0</v>
      </c>
      <c r="P98" s="358">
        <f t="shared" si="175"/>
        <v>-180</v>
      </c>
      <c r="Q98" s="404">
        <f t="shared" si="175"/>
        <v>0</v>
      </c>
      <c r="R98" s="358">
        <f t="shared" si="175"/>
        <v>-180</v>
      </c>
      <c r="S98" s="359">
        <f t="shared" si="175"/>
        <v>0</v>
      </c>
      <c r="T98" s="360">
        <f t="shared" si="175"/>
        <v>-540</v>
      </c>
    </row>
    <row r="99" spans="1:20" hidden="1" x14ac:dyDescent="0.25"/>
    <row r="100" spans="1:20" ht="15.75" hidden="1" x14ac:dyDescent="0.25">
      <c r="A100" s="1240" t="s">
        <v>240</v>
      </c>
      <c r="B100" s="1241"/>
      <c r="C100" s="1241"/>
      <c r="D100" s="1241"/>
      <c r="E100" s="1241"/>
      <c r="F100" s="1241"/>
      <c r="G100" s="1241"/>
      <c r="H100" s="1241"/>
      <c r="I100" s="1241"/>
      <c r="J100" s="1241"/>
      <c r="K100" s="1241"/>
      <c r="L100" s="1241"/>
      <c r="M100" s="1241"/>
      <c r="N100" s="1241"/>
      <c r="O100" s="1241"/>
      <c r="P100" s="1241"/>
      <c r="Q100" s="1241"/>
      <c r="R100" s="1241"/>
      <c r="S100" s="1241"/>
      <c r="T100" s="1241"/>
    </row>
    <row r="101" spans="1:20" ht="36.75" hidden="1" thickBot="1" x14ac:dyDescent="0.3">
      <c r="A101" s="85" t="s">
        <v>14</v>
      </c>
      <c r="B101" s="274" t="s">
        <v>222</v>
      </c>
      <c r="C101" s="104" t="s">
        <v>165</v>
      </c>
      <c r="D101" s="302" t="s">
        <v>223</v>
      </c>
      <c r="E101" s="399" t="s">
        <v>2</v>
      </c>
      <c r="F101" s="344" t="s">
        <v>225</v>
      </c>
      <c r="G101" s="399" t="s">
        <v>3</v>
      </c>
      <c r="H101" s="344" t="s">
        <v>226</v>
      </c>
      <c r="I101" s="399" t="s">
        <v>4</v>
      </c>
      <c r="J101" s="344" t="s">
        <v>227</v>
      </c>
      <c r="K101" s="251" t="s">
        <v>197</v>
      </c>
      <c r="L101" s="342" t="s">
        <v>224</v>
      </c>
      <c r="M101" s="399" t="s">
        <v>5</v>
      </c>
      <c r="N101" s="344" t="s">
        <v>228</v>
      </c>
      <c r="O101" s="418" t="s">
        <v>194</v>
      </c>
      <c r="P101" s="344" t="s">
        <v>229</v>
      </c>
      <c r="Q101" s="418" t="s">
        <v>195</v>
      </c>
      <c r="R101" s="344" t="s">
        <v>230</v>
      </c>
      <c r="S101" s="251" t="s">
        <v>197</v>
      </c>
      <c r="T101" s="342" t="s">
        <v>224</v>
      </c>
    </row>
    <row r="102" spans="1:20" ht="16.5" hidden="1" thickTop="1" thickBot="1" x14ac:dyDescent="0.3">
      <c r="A102" s="9" t="s">
        <v>153</v>
      </c>
      <c r="B102" s="275">
        <v>20</v>
      </c>
      <c r="C102" s="89">
        <f>'EMAD na UBS JD JAPÃO'!B21</f>
        <v>1</v>
      </c>
      <c r="D102" s="304">
        <f t="shared" ref="D102" si="177">C102*B102</f>
        <v>20</v>
      </c>
      <c r="E102" s="400">
        <f>'EMAD na UBS JD JAPÃO'!C21</f>
        <v>2</v>
      </c>
      <c r="F102" s="317">
        <f t="shared" ref="F102" si="178">(E102*$B102)-$D102</f>
        <v>20</v>
      </c>
      <c r="G102" s="400">
        <f>'EMAD na UBS JD JAPÃO'!D21</f>
        <v>0</v>
      </c>
      <c r="H102" s="317">
        <f t="shared" ref="H102" si="179">(G102*$B102)-$D102</f>
        <v>-20</v>
      </c>
      <c r="I102" s="400">
        <f>'EMAD na UBS JD JAPÃO'!E21</f>
        <v>0</v>
      </c>
      <c r="J102" s="317">
        <f t="shared" ref="J102" si="180">(I102*$B102)-$D102</f>
        <v>-20</v>
      </c>
      <c r="K102" s="253">
        <f t="shared" ref="K102" si="181">SUM(E102,G102,I102)</f>
        <v>2</v>
      </c>
      <c r="L102" s="330">
        <f t="shared" ref="L102" si="182">(K102*$B102)-$D102*3</f>
        <v>-20</v>
      </c>
      <c r="M102" s="400">
        <f>'EMAD na UBS JD JAPÃO'!F21</f>
        <v>0</v>
      </c>
      <c r="N102" s="317">
        <f t="shared" ref="N102" si="183">(M102*$B102)-$D102</f>
        <v>-20</v>
      </c>
      <c r="O102" s="400">
        <f>'EMAD na UBS JD JAPÃO'!G21</f>
        <v>0</v>
      </c>
      <c r="P102" s="317">
        <f t="shared" ref="P102" si="184">(O102*$B102)-$D102</f>
        <v>-20</v>
      </c>
      <c r="Q102" s="400">
        <f>'EMAD na UBS JD JAPÃO'!H21</f>
        <v>0</v>
      </c>
      <c r="R102" s="317">
        <f t="shared" ref="R102" si="185">(Q102*$B102)-$D102</f>
        <v>-20</v>
      </c>
      <c r="S102" s="253">
        <f t="shared" ref="S102" si="186">SUM(M102,O102,Q102)</f>
        <v>0</v>
      </c>
      <c r="T102" s="330">
        <f t="shared" ref="T102" si="187">(S102*$B102)-$D102*3</f>
        <v>-60</v>
      </c>
    </row>
    <row r="103" spans="1:20" ht="15.75" hidden="1" thickBot="1" x14ac:dyDescent="0.3">
      <c r="A103" s="355" t="s">
        <v>7</v>
      </c>
      <c r="B103" s="356">
        <f t="shared" ref="B103:T103" si="188">SUM(B102:B102)</f>
        <v>20</v>
      </c>
      <c r="C103" s="381">
        <f t="shared" si="188"/>
        <v>1</v>
      </c>
      <c r="D103" s="382">
        <f t="shared" si="188"/>
        <v>20</v>
      </c>
      <c r="E103" s="404">
        <f t="shared" si="188"/>
        <v>2</v>
      </c>
      <c r="F103" s="358">
        <f t="shared" si="188"/>
        <v>20</v>
      </c>
      <c r="G103" s="404">
        <f t="shared" si="188"/>
        <v>0</v>
      </c>
      <c r="H103" s="358">
        <f t="shared" si="188"/>
        <v>-20</v>
      </c>
      <c r="I103" s="404">
        <f t="shared" si="188"/>
        <v>0</v>
      </c>
      <c r="J103" s="358">
        <f t="shared" si="188"/>
        <v>-20</v>
      </c>
      <c r="K103" s="359">
        <f t="shared" ref="K103:L103" si="189">SUM(K102:K102)</f>
        <v>2</v>
      </c>
      <c r="L103" s="360">
        <f t="shared" si="189"/>
        <v>-20</v>
      </c>
      <c r="M103" s="404">
        <f t="shared" si="188"/>
        <v>0</v>
      </c>
      <c r="N103" s="358">
        <f t="shared" si="188"/>
        <v>-20</v>
      </c>
      <c r="O103" s="404">
        <f t="shared" si="188"/>
        <v>0</v>
      </c>
      <c r="P103" s="358">
        <f t="shared" si="188"/>
        <v>-20</v>
      </c>
      <c r="Q103" s="404">
        <f t="shared" si="188"/>
        <v>0</v>
      </c>
      <c r="R103" s="358">
        <f t="shared" si="188"/>
        <v>-20</v>
      </c>
      <c r="S103" s="359">
        <f t="shared" si="188"/>
        <v>0</v>
      </c>
      <c r="T103" s="360">
        <f t="shared" si="188"/>
        <v>-60</v>
      </c>
    </row>
    <row r="104" spans="1:20" hidden="1" x14ac:dyDescent="0.25"/>
    <row r="105" spans="1:20" ht="15.75" hidden="1" x14ac:dyDescent="0.25">
      <c r="A105" s="1240" t="s">
        <v>241</v>
      </c>
      <c r="B105" s="1241"/>
      <c r="C105" s="1241"/>
      <c r="D105" s="1241"/>
      <c r="E105" s="1241"/>
      <c r="F105" s="1241"/>
      <c r="G105" s="1241"/>
      <c r="H105" s="1241"/>
      <c r="I105" s="1241"/>
      <c r="J105" s="1241"/>
      <c r="K105" s="1241"/>
      <c r="L105" s="1241"/>
      <c r="M105" s="1241"/>
      <c r="N105" s="1241"/>
      <c r="O105" s="1241"/>
      <c r="P105" s="1241"/>
      <c r="Q105" s="1241"/>
      <c r="R105" s="1241"/>
      <c r="S105" s="1241"/>
      <c r="T105" s="1241"/>
    </row>
    <row r="106" spans="1:20" ht="36.75" hidden="1" thickBot="1" x14ac:dyDescent="0.3">
      <c r="A106" s="85" t="s">
        <v>14</v>
      </c>
      <c r="B106" s="274" t="s">
        <v>222</v>
      </c>
      <c r="C106" s="104" t="s">
        <v>165</v>
      </c>
      <c r="D106" s="302" t="s">
        <v>223</v>
      </c>
      <c r="E106" s="399" t="s">
        <v>2</v>
      </c>
      <c r="F106" s="344" t="s">
        <v>225</v>
      </c>
      <c r="G106" s="399" t="s">
        <v>3</v>
      </c>
      <c r="H106" s="344" t="s">
        <v>226</v>
      </c>
      <c r="I106" s="399" t="s">
        <v>4</v>
      </c>
      <c r="J106" s="344" t="s">
        <v>227</v>
      </c>
      <c r="K106" s="251" t="s">
        <v>197</v>
      </c>
      <c r="L106" s="342" t="s">
        <v>224</v>
      </c>
      <c r="M106" s="399" t="s">
        <v>5</v>
      </c>
      <c r="N106" s="344" t="s">
        <v>228</v>
      </c>
      <c r="O106" s="418" t="s">
        <v>194</v>
      </c>
      <c r="P106" s="344" t="s">
        <v>229</v>
      </c>
      <c r="Q106" s="418" t="s">
        <v>195</v>
      </c>
      <c r="R106" s="344" t="s">
        <v>230</v>
      </c>
      <c r="S106" s="251" t="s">
        <v>197</v>
      </c>
      <c r="T106" s="342" t="s">
        <v>224</v>
      </c>
    </row>
    <row r="107" spans="1:20" ht="15.75" hidden="1" thickTop="1" x14ac:dyDescent="0.25">
      <c r="A107" s="88" t="s">
        <v>20</v>
      </c>
      <c r="B107" s="276">
        <v>20</v>
      </c>
      <c r="C107" s="83">
        <f>'UBS Vila Ede'!B21</f>
        <v>3</v>
      </c>
      <c r="D107" s="297">
        <f t="shared" ref="D107:D109" si="190">C107*B107</f>
        <v>60</v>
      </c>
      <c r="E107" s="400">
        <f>'UBS Vila Ede'!C21</f>
        <v>3</v>
      </c>
      <c r="F107" s="317">
        <f t="shared" ref="F107:F109" si="191">(E107*$B107)-$D107</f>
        <v>0</v>
      </c>
      <c r="G107" s="400">
        <f>'UBS Vila Ede'!D21</f>
        <v>0</v>
      </c>
      <c r="H107" s="317">
        <f t="shared" ref="H107:H109" si="192">(G107*$B107)-$D107</f>
        <v>-60</v>
      </c>
      <c r="I107" s="400">
        <f>'UBS Vila Ede'!E21</f>
        <v>0</v>
      </c>
      <c r="J107" s="317">
        <f t="shared" ref="J107:J109" si="193">(I107*$B107)-$D107</f>
        <v>-60</v>
      </c>
      <c r="K107" s="253">
        <f t="shared" ref="K107:K109" si="194">SUM(E107,G107,I107)</f>
        <v>3</v>
      </c>
      <c r="L107" s="330">
        <f t="shared" ref="L107:L109" si="195">(K107*$B107)-$D107*3</f>
        <v>-120</v>
      </c>
      <c r="M107" s="400">
        <f>'UBS Vila Ede'!F21</f>
        <v>0</v>
      </c>
      <c r="N107" s="317">
        <f t="shared" ref="N107:N109" si="196">(M107*$B107)-$D107</f>
        <v>-60</v>
      </c>
      <c r="O107" s="400">
        <f>'UBS Vila Ede'!G21</f>
        <v>0</v>
      </c>
      <c r="P107" s="317">
        <f t="shared" ref="P107:P109" si="197">(O107*$B107)-$D107</f>
        <v>-60</v>
      </c>
      <c r="Q107" s="400">
        <f>'UBS Vila Ede'!H21</f>
        <v>0</v>
      </c>
      <c r="R107" s="317">
        <f t="shared" ref="R107:R109" si="198">(Q107*$B107)-$D107</f>
        <v>-60</v>
      </c>
      <c r="S107" s="253">
        <f t="shared" ref="S107:S109" si="199">SUM(M107,O107,Q107)</f>
        <v>0</v>
      </c>
      <c r="T107" s="330">
        <f t="shared" ref="T107:T109" si="200">(S107*$B107)-$D107*3</f>
        <v>-180</v>
      </c>
    </row>
    <row r="108" spans="1:20" hidden="1" x14ac:dyDescent="0.25">
      <c r="A108" s="88" t="s">
        <v>43</v>
      </c>
      <c r="B108" s="276">
        <v>20</v>
      </c>
      <c r="C108" s="83">
        <f>'UBS Vila Ede'!B22</f>
        <v>2</v>
      </c>
      <c r="D108" s="297">
        <f t="shared" si="190"/>
        <v>40</v>
      </c>
      <c r="E108" s="400">
        <f>'UBS Vila Ede'!C22</f>
        <v>2</v>
      </c>
      <c r="F108" s="317">
        <f t="shared" si="191"/>
        <v>0</v>
      </c>
      <c r="G108" s="400">
        <f>'UBS Vila Ede'!D22</f>
        <v>0</v>
      </c>
      <c r="H108" s="317">
        <f t="shared" si="192"/>
        <v>-40</v>
      </c>
      <c r="I108" s="400">
        <f>'UBS Vila Ede'!E22</f>
        <v>0</v>
      </c>
      <c r="J108" s="317">
        <f t="shared" si="193"/>
        <v>-40</v>
      </c>
      <c r="K108" s="253">
        <f t="shared" si="194"/>
        <v>2</v>
      </c>
      <c r="L108" s="330">
        <f t="shared" si="195"/>
        <v>-80</v>
      </c>
      <c r="M108" s="400">
        <f>'UBS Vila Ede'!F22</f>
        <v>0</v>
      </c>
      <c r="N108" s="317">
        <f t="shared" si="196"/>
        <v>-40</v>
      </c>
      <c r="O108" s="400">
        <f>'UBS Vila Ede'!G22</f>
        <v>0</v>
      </c>
      <c r="P108" s="317">
        <f t="shared" si="197"/>
        <v>-40</v>
      </c>
      <c r="Q108" s="400">
        <f>'UBS Vila Ede'!H22</f>
        <v>0</v>
      </c>
      <c r="R108" s="317">
        <f t="shared" si="198"/>
        <v>-40</v>
      </c>
      <c r="S108" s="253">
        <f t="shared" si="199"/>
        <v>0</v>
      </c>
      <c r="T108" s="330">
        <f t="shared" si="200"/>
        <v>-120</v>
      </c>
    </row>
    <row r="109" spans="1:20" ht="15.75" hidden="1" thickBot="1" x14ac:dyDescent="0.3">
      <c r="A109" s="88" t="s">
        <v>23</v>
      </c>
      <c r="B109" s="276">
        <v>20</v>
      </c>
      <c r="C109" s="83">
        <f>'UBS Vila Ede'!B23</f>
        <v>2</v>
      </c>
      <c r="D109" s="297">
        <f t="shared" si="190"/>
        <v>40</v>
      </c>
      <c r="E109" s="400">
        <f>'UBS Vila Ede'!C23</f>
        <v>2</v>
      </c>
      <c r="F109" s="317">
        <f t="shared" si="191"/>
        <v>0</v>
      </c>
      <c r="G109" s="400">
        <f>'UBS Vila Ede'!D23</f>
        <v>0</v>
      </c>
      <c r="H109" s="317">
        <f t="shared" si="192"/>
        <v>-40</v>
      </c>
      <c r="I109" s="400">
        <f>'UBS Vila Ede'!E23</f>
        <v>0</v>
      </c>
      <c r="J109" s="317">
        <f t="shared" si="193"/>
        <v>-40</v>
      </c>
      <c r="K109" s="253">
        <f t="shared" si="194"/>
        <v>2</v>
      </c>
      <c r="L109" s="330">
        <f t="shared" si="195"/>
        <v>-80</v>
      </c>
      <c r="M109" s="400">
        <f>'UBS Vila Ede'!F23</f>
        <v>0</v>
      </c>
      <c r="N109" s="317">
        <f t="shared" si="196"/>
        <v>-40</v>
      </c>
      <c r="O109" s="400">
        <f>'UBS Vila Ede'!G23</f>
        <v>0</v>
      </c>
      <c r="P109" s="317">
        <f t="shared" si="197"/>
        <v>-40</v>
      </c>
      <c r="Q109" s="400">
        <f>'UBS Vila Ede'!H23</f>
        <v>0</v>
      </c>
      <c r="R109" s="317">
        <f t="shared" si="198"/>
        <v>-40</v>
      </c>
      <c r="S109" s="253">
        <f t="shared" si="199"/>
        <v>0</v>
      </c>
      <c r="T109" s="330">
        <f t="shared" si="200"/>
        <v>-120</v>
      </c>
    </row>
    <row r="110" spans="1:20" ht="15.75" hidden="1" thickBot="1" x14ac:dyDescent="0.3">
      <c r="A110" s="369" t="s">
        <v>7</v>
      </c>
      <c r="B110" s="362">
        <f t="shared" ref="B110:T110" si="201">SUM(B107:B109)</f>
        <v>60</v>
      </c>
      <c r="C110" s="363">
        <f t="shared" si="201"/>
        <v>7</v>
      </c>
      <c r="D110" s="364">
        <f t="shared" si="201"/>
        <v>140</v>
      </c>
      <c r="E110" s="408">
        <f t="shared" si="201"/>
        <v>7</v>
      </c>
      <c r="F110" s="366">
        <f t="shared" si="201"/>
        <v>0</v>
      </c>
      <c r="G110" s="408">
        <f t="shared" si="201"/>
        <v>0</v>
      </c>
      <c r="H110" s="366">
        <f t="shared" si="201"/>
        <v>-140</v>
      </c>
      <c r="I110" s="408">
        <f t="shared" si="201"/>
        <v>0</v>
      </c>
      <c r="J110" s="366">
        <f t="shared" si="201"/>
        <v>-140</v>
      </c>
      <c r="K110" s="367">
        <f t="shared" ref="K110:L110" si="202">SUM(K107:K109)</f>
        <v>7</v>
      </c>
      <c r="L110" s="368">
        <f t="shared" si="202"/>
        <v>-280</v>
      </c>
      <c r="M110" s="408">
        <f t="shared" si="201"/>
        <v>0</v>
      </c>
      <c r="N110" s="366">
        <f t="shared" si="201"/>
        <v>-140</v>
      </c>
      <c r="O110" s="408">
        <f t="shared" si="201"/>
        <v>0</v>
      </c>
      <c r="P110" s="366">
        <f t="shared" si="201"/>
        <v>-140</v>
      </c>
      <c r="Q110" s="408">
        <f t="shared" si="201"/>
        <v>0</v>
      </c>
      <c r="R110" s="366">
        <f t="shared" si="201"/>
        <v>-140</v>
      </c>
      <c r="S110" s="367">
        <f t="shared" si="201"/>
        <v>0</v>
      </c>
      <c r="T110" s="368">
        <f t="shared" si="201"/>
        <v>-420</v>
      </c>
    </row>
    <row r="111" spans="1:20" hidden="1" x14ac:dyDescent="0.25"/>
    <row r="112" spans="1:20" ht="15.75" hidden="1" x14ac:dyDescent="0.25">
      <c r="A112" s="1240" t="s">
        <v>242</v>
      </c>
      <c r="B112" s="1241"/>
      <c r="C112" s="1241"/>
      <c r="D112" s="1241"/>
      <c r="E112" s="1241"/>
      <c r="F112" s="1241"/>
      <c r="G112" s="1241"/>
      <c r="H112" s="1241"/>
      <c r="I112" s="1241"/>
      <c r="J112" s="1241"/>
      <c r="K112" s="1241"/>
      <c r="L112" s="1241"/>
      <c r="M112" s="1241"/>
      <c r="N112" s="1241"/>
      <c r="O112" s="1241"/>
      <c r="P112" s="1241"/>
      <c r="Q112" s="1241"/>
      <c r="R112" s="1241"/>
      <c r="S112" s="1241"/>
      <c r="T112" s="1241"/>
    </row>
    <row r="113" spans="1:20" ht="36.75" hidden="1" thickBot="1" x14ac:dyDescent="0.3">
      <c r="A113" s="85" t="s">
        <v>14</v>
      </c>
      <c r="B113" s="274" t="s">
        <v>222</v>
      </c>
      <c r="C113" s="104" t="s">
        <v>165</v>
      </c>
      <c r="D113" s="302" t="s">
        <v>223</v>
      </c>
      <c r="E113" s="399" t="s">
        <v>2</v>
      </c>
      <c r="F113" s="344" t="s">
        <v>225</v>
      </c>
      <c r="G113" s="399" t="s">
        <v>3</v>
      </c>
      <c r="H113" s="344" t="s">
        <v>226</v>
      </c>
      <c r="I113" s="399" t="s">
        <v>4</v>
      </c>
      <c r="J113" s="344" t="s">
        <v>227</v>
      </c>
      <c r="K113" s="251" t="s">
        <v>197</v>
      </c>
      <c r="L113" s="342" t="s">
        <v>224</v>
      </c>
      <c r="M113" s="399" t="s">
        <v>5</v>
      </c>
      <c r="N113" s="344" t="s">
        <v>228</v>
      </c>
      <c r="O113" s="418" t="s">
        <v>194</v>
      </c>
      <c r="P113" s="344" t="s">
        <v>229</v>
      </c>
      <c r="Q113" s="418" t="s">
        <v>195</v>
      </c>
      <c r="R113" s="344" t="s">
        <v>230</v>
      </c>
      <c r="S113" s="251" t="s">
        <v>197</v>
      </c>
      <c r="T113" s="342" t="s">
        <v>224</v>
      </c>
    </row>
    <row r="114" spans="1:20" ht="15.75" hidden="1" thickTop="1" x14ac:dyDescent="0.25">
      <c r="A114" s="88" t="s">
        <v>20</v>
      </c>
      <c r="B114" s="276">
        <v>20</v>
      </c>
      <c r="C114" s="83">
        <f>'UBS Vila Leonor'!B20</f>
        <v>2</v>
      </c>
      <c r="D114" s="297">
        <f t="shared" ref="D114:D116" si="203">C114*B114</f>
        <v>40</v>
      </c>
      <c r="E114" s="400">
        <f>'UBS Vila Leonor'!C20</f>
        <v>2</v>
      </c>
      <c r="F114" s="317">
        <f t="shared" ref="F114:F116" si="204">(E114*$B114)-$D114</f>
        <v>0</v>
      </c>
      <c r="G114" s="400">
        <f>'UBS Vila Leonor'!D20</f>
        <v>0</v>
      </c>
      <c r="H114" s="317">
        <f t="shared" ref="H114:H116" si="205">(G114*$B114)-$D114</f>
        <v>-40</v>
      </c>
      <c r="I114" s="400">
        <f>'UBS Vila Leonor'!E20</f>
        <v>0</v>
      </c>
      <c r="J114" s="317">
        <f t="shared" ref="J114:J116" si="206">(I114*$B114)-$D114</f>
        <v>-40</v>
      </c>
      <c r="K114" s="253">
        <f t="shared" ref="K114:K116" si="207">SUM(E114,G114,I114)</f>
        <v>2</v>
      </c>
      <c r="L114" s="330">
        <f t="shared" ref="L114:L116" si="208">(K114*$B114)-$D114*3</f>
        <v>-80</v>
      </c>
      <c r="M114" s="406">
        <f>'UBS Vila Leonor'!F20</f>
        <v>0</v>
      </c>
      <c r="N114" s="317">
        <f t="shared" ref="N114:N116" si="209">(M114*$B114)-$D114</f>
        <v>-40</v>
      </c>
      <c r="O114" s="400">
        <f>'UBS Vila Leonor'!G20</f>
        <v>0</v>
      </c>
      <c r="P114" s="317">
        <f t="shared" ref="P114:P116" si="210">(O114*$B114)-$D114</f>
        <v>-40</v>
      </c>
      <c r="Q114" s="400">
        <f>'UBS Vila Leonor'!H20</f>
        <v>0</v>
      </c>
      <c r="R114" s="317">
        <f t="shared" ref="R114:R116" si="211">(Q114*$B114)-$D114</f>
        <v>-40</v>
      </c>
      <c r="S114" s="253">
        <f t="shared" ref="S114:S116" si="212">SUM(M114,O114,Q114)</f>
        <v>0</v>
      </c>
      <c r="T114" s="330">
        <f t="shared" ref="T114:T116" si="213">(S114*$B114)-$D114*3</f>
        <v>-120</v>
      </c>
    </row>
    <row r="115" spans="1:20" hidden="1" x14ac:dyDescent="0.25">
      <c r="A115" s="88" t="s">
        <v>43</v>
      </c>
      <c r="B115" s="276">
        <v>20</v>
      </c>
      <c r="C115" s="83">
        <f>'UBS Vila Leonor'!B21</f>
        <v>2</v>
      </c>
      <c r="D115" s="297">
        <f t="shared" si="203"/>
        <v>40</v>
      </c>
      <c r="E115" s="400">
        <f>'UBS Vila Leonor'!C21</f>
        <v>1.9</v>
      </c>
      <c r="F115" s="317">
        <f t="shared" si="204"/>
        <v>-2</v>
      </c>
      <c r="G115" s="400">
        <f>'UBS Vila Leonor'!D21</f>
        <v>0</v>
      </c>
      <c r="H115" s="317">
        <f t="shared" si="205"/>
        <v>-40</v>
      </c>
      <c r="I115" s="400">
        <f>'UBS Vila Leonor'!E21</f>
        <v>0</v>
      </c>
      <c r="J115" s="317">
        <f t="shared" si="206"/>
        <v>-40</v>
      </c>
      <c r="K115" s="253">
        <f t="shared" si="207"/>
        <v>1.9</v>
      </c>
      <c r="L115" s="330">
        <f t="shared" si="208"/>
        <v>-82</v>
      </c>
      <c r="M115" s="406">
        <f>'UBS Vila Leonor'!F21</f>
        <v>0</v>
      </c>
      <c r="N115" s="317">
        <f t="shared" si="209"/>
        <v>-40</v>
      </c>
      <c r="O115" s="400">
        <f>'UBS Vila Leonor'!G21</f>
        <v>0</v>
      </c>
      <c r="P115" s="317">
        <f t="shared" si="210"/>
        <v>-40</v>
      </c>
      <c r="Q115" s="400">
        <f>'UBS Vila Leonor'!H21</f>
        <v>0</v>
      </c>
      <c r="R115" s="317">
        <f t="shared" si="211"/>
        <v>-40</v>
      </c>
      <c r="S115" s="253">
        <f t="shared" si="212"/>
        <v>0</v>
      </c>
      <c r="T115" s="330">
        <f t="shared" si="213"/>
        <v>-120</v>
      </c>
    </row>
    <row r="116" spans="1:20" ht="15.75" hidden="1" thickBot="1" x14ac:dyDescent="0.3">
      <c r="A116" s="88" t="s">
        <v>23</v>
      </c>
      <c r="B116" s="276">
        <v>20</v>
      </c>
      <c r="C116" s="83">
        <f>'UBS Vila Leonor'!B22</f>
        <v>2</v>
      </c>
      <c r="D116" s="297">
        <f t="shared" si="203"/>
        <v>40</v>
      </c>
      <c r="E116" s="400">
        <f>'UBS Vila Leonor'!C22</f>
        <v>2</v>
      </c>
      <c r="F116" s="317">
        <f t="shared" si="204"/>
        <v>0</v>
      </c>
      <c r="G116" s="400">
        <f>'UBS Vila Leonor'!D22</f>
        <v>0</v>
      </c>
      <c r="H116" s="317">
        <f t="shared" si="205"/>
        <v>-40</v>
      </c>
      <c r="I116" s="400">
        <f>'UBS Vila Leonor'!E22</f>
        <v>0</v>
      </c>
      <c r="J116" s="317">
        <f t="shared" si="206"/>
        <v>-40</v>
      </c>
      <c r="K116" s="253">
        <f t="shared" si="207"/>
        <v>2</v>
      </c>
      <c r="L116" s="330">
        <f t="shared" si="208"/>
        <v>-80</v>
      </c>
      <c r="M116" s="406">
        <f>'UBS Vila Leonor'!F22</f>
        <v>0</v>
      </c>
      <c r="N116" s="317">
        <f t="shared" si="209"/>
        <v>-40</v>
      </c>
      <c r="O116" s="400">
        <f>'UBS Vila Leonor'!G22</f>
        <v>0</v>
      </c>
      <c r="P116" s="317">
        <f t="shared" si="210"/>
        <v>-40</v>
      </c>
      <c r="Q116" s="400">
        <f>'UBS Vila Leonor'!H22</f>
        <v>0</v>
      </c>
      <c r="R116" s="317">
        <f t="shared" si="211"/>
        <v>-40</v>
      </c>
      <c r="S116" s="253">
        <f t="shared" si="212"/>
        <v>0</v>
      </c>
      <c r="T116" s="330">
        <f t="shared" si="213"/>
        <v>-120</v>
      </c>
    </row>
    <row r="117" spans="1:20" ht="15.75" hidden="1" thickBot="1" x14ac:dyDescent="0.3">
      <c r="A117" s="369" t="s">
        <v>7</v>
      </c>
      <c r="B117" s="362">
        <f t="shared" ref="B117:T117" si="214">SUM(B114:B116)</f>
        <v>60</v>
      </c>
      <c r="C117" s="363">
        <f t="shared" si="214"/>
        <v>6</v>
      </c>
      <c r="D117" s="364">
        <f t="shared" si="214"/>
        <v>120</v>
      </c>
      <c r="E117" s="408">
        <f t="shared" si="214"/>
        <v>5.9</v>
      </c>
      <c r="F117" s="366">
        <f t="shared" si="214"/>
        <v>-2</v>
      </c>
      <c r="G117" s="408">
        <f t="shared" si="214"/>
        <v>0</v>
      </c>
      <c r="H117" s="366">
        <f t="shared" si="214"/>
        <v>-120</v>
      </c>
      <c r="I117" s="408">
        <f t="shared" si="214"/>
        <v>0</v>
      </c>
      <c r="J117" s="366">
        <f t="shared" si="214"/>
        <v>-120</v>
      </c>
      <c r="K117" s="367">
        <f t="shared" ref="K117:L117" si="215">SUM(K114:K116)</f>
        <v>5.9</v>
      </c>
      <c r="L117" s="368">
        <f t="shared" si="215"/>
        <v>-242</v>
      </c>
      <c r="M117" s="408">
        <f t="shared" si="214"/>
        <v>0</v>
      </c>
      <c r="N117" s="366">
        <f t="shared" si="214"/>
        <v>-120</v>
      </c>
      <c r="O117" s="408">
        <f t="shared" si="214"/>
        <v>0</v>
      </c>
      <c r="P117" s="366">
        <f t="shared" si="214"/>
        <v>-120</v>
      </c>
      <c r="Q117" s="408">
        <f t="shared" si="214"/>
        <v>0</v>
      </c>
      <c r="R117" s="366">
        <f t="shared" si="214"/>
        <v>-120</v>
      </c>
      <c r="S117" s="367">
        <f t="shared" si="214"/>
        <v>0</v>
      </c>
      <c r="T117" s="368">
        <f t="shared" si="214"/>
        <v>-360</v>
      </c>
    </row>
    <row r="118" spans="1:20" hidden="1" x14ac:dyDescent="0.25"/>
    <row r="119" spans="1:20" ht="15.75" hidden="1" x14ac:dyDescent="0.25">
      <c r="A119" s="1240" t="s">
        <v>243</v>
      </c>
      <c r="B119" s="1241"/>
      <c r="C119" s="1241"/>
      <c r="D119" s="1241"/>
      <c r="E119" s="1241"/>
      <c r="F119" s="1241"/>
      <c r="G119" s="1241"/>
      <c r="H119" s="1241"/>
      <c r="I119" s="1241"/>
      <c r="J119" s="1241"/>
      <c r="K119" s="1241"/>
      <c r="L119" s="1241"/>
      <c r="M119" s="1241"/>
      <c r="N119" s="1241"/>
      <c r="O119" s="1241"/>
      <c r="P119" s="1241"/>
      <c r="Q119" s="1241"/>
      <c r="R119" s="1241"/>
      <c r="S119" s="1241"/>
      <c r="T119" s="1241"/>
    </row>
    <row r="120" spans="1:20" ht="36.75" hidden="1" thickBot="1" x14ac:dyDescent="0.3">
      <c r="A120" s="85" t="s">
        <v>14</v>
      </c>
      <c r="B120" s="274" t="s">
        <v>222</v>
      </c>
      <c r="C120" s="104" t="s">
        <v>165</v>
      </c>
      <c r="D120" s="302" t="s">
        <v>223</v>
      </c>
      <c r="E120" s="399" t="s">
        <v>2</v>
      </c>
      <c r="F120" s="344" t="s">
        <v>225</v>
      </c>
      <c r="G120" s="399" t="s">
        <v>3</v>
      </c>
      <c r="H120" s="344" t="s">
        <v>226</v>
      </c>
      <c r="I120" s="399" t="s">
        <v>4</v>
      </c>
      <c r="J120" s="344" t="s">
        <v>227</v>
      </c>
      <c r="K120" s="251" t="s">
        <v>197</v>
      </c>
      <c r="L120" s="342" t="s">
        <v>224</v>
      </c>
      <c r="M120" s="399" t="s">
        <v>5</v>
      </c>
      <c r="N120" s="344" t="s">
        <v>228</v>
      </c>
      <c r="O120" s="418" t="s">
        <v>194</v>
      </c>
      <c r="P120" s="344" t="s">
        <v>229</v>
      </c>
      <c r="Q120" s="418" t="s">
        <v>195</v>
      </c>
      <c r="R120" s="344" t="s">
        <v>230</v>
      </c>
      <c r="S120" s="251" t="s">
        <v>197</v>
      </c>
      <c r="T120" s="342" t="s">
        <v>224</v>
      </c>
    </row>
    <row r="121" spans="1:20" ht="15.75" hidden="1" thickTop="1" x14ac:dyDescent="0.25">
      <c r="A121" s="88" t="s">
        <v>20</v>
      </c>
      <c r="B121" s="276">
        <v>20</v>
      </c>
      <c r="C121" s="83">
        <f>'UBS Vila Sabrina'!B20</f>
        <v>3</v>
      </c>
      <c r="D121" s="297">
        <f t="shared" ref="D121:D123" si="216">C121*B121</f>
        <v>60</v>
      </c>
      <c r="E121" s="400">
        <f>'UBS Vila Sabrina'!C20</f>
        <v>2</v>
      </c>
      <c r="F121" s="317">
        <f t="shared" ref="F121:F123" si="217">(E121*$B121)-$D121</f>
        <v>-20</v>
      </c>
      <c r="G121" s="400">
        <f>'UBS Vila Sabrina'!D20</f>
        <v>0</v>
      </c>
      <c r="H121" s="317">
        <f t="shared" ref="H121:H123" si="218">(G121*$B121)-$D121</f>
        <v>-60</v>
      </c>
      <c r="I121" s="400">
        <f>'UBS Vila Sabrina'!E20</f>
        <v>0</v>
      </c>
      <c r="J121" s="317">
        <f t="shared" ref="J121:J123" si="219">(I121*$B121)-$D121</f>
        <v>-60</v>
      </c>
      <c r="K121" s="253">
        <f t="shared" ref="K121:K123" si="220">SUM(E121,G121,I121)</f>
        <v>2</v>
      </c>
      <c r="L121" s="330">
        <f t="shared" ref="L121:L123" si="221">(K121*$B121)-$D121*3</f>
        <v>-140</v>
      </c>
      <c r="M121" s="400">
        <f>'UBS Vila Sabrina'!F20</f>
        <v>0</v>
      </c>
      <c r="N121" s="317">
        <f t="shared" ref="N121:N123" si="222">(M121*$B121)-$D121</f>
        <v>-60</v>
      </c>
      <c r="O121" s="400">
        <f>'UBS Vila Sabrina'!G20</f>
        <v>0</v>
      </c>
      <c r="P121" s="317">
        <f t="shared" ref="P121:P123" si="223">(O121*$B121)-$D121</f>
        <v>-60</v>
      </c>
      <c r="Q121" s="400">
        <f>'UBS Vila Sabrina'!H20</f>
        <v>0</v>
      </c>
      <c r="R121" s="317">
        <f t="shared" ref="R121:R123" si="224">(Q121*$B121)-$D121</f>
        <v>-60</v>
      </c>
      <c r="S121" s="253">
        <f t="shared" ref="S121:S123" si="225">SUM(M121,O121,Q121)</f>
        <v>0</v>
      </c>
      <c r="T121" s="330">
        <f t="shared" ref="T121:T123" si="226">(S121*$B121)-$D121*3</f>
        <v>-180</v>
      </c>
    </row>
    <row r="122" spans="1:20" hidden="1" x14ac:dyDescent="0.25">
      <c r="A122" s="88" t="s">
        <v>43</v>
      </c>
      <c r="B122" s="276">
        <v>20</v>
      </c>
      <c r="C122" s="83">
        <f>'UBS Vila Sabrina'!B21</f>
        <v>2</v>
      </c>
      <c r="D122" s="297">
        <f t="shared" si="216"/>
        <v>40</v>
      </c>
      <c r="E122" s="400">
        <f>'UBS Vila Sabrina'!C21</f>
        <v>2</v>
      </c>
      <c r="F122" s="317">
        <f t="shared" si="217"/>
        <v>0</v>
      </c>
      <c r="G122" s="400">
        <f>'UBS Vila Sabrina'!D21</f>
        <v>0</v>
      </c>
      <c r="H122" s="317">
        <f t="shared" si="218"/>
        <v>-40</v>
      </c>
      <c r="I122" s="400">
        <f>'UBS Vila Sabrina'!E21</f>
        <v>0</v>
      </c>
      <c r="J122" s="317">
        <f t="shared" si="219"/>
        <v>-40</v>
      </c>
      <c r="K122" s="253">
        <f t="shared" si="220"/>
        <v>2</v>
      </c>
      <c r="L122" s="330">
        <f t="shared" si="221"/>
        <v>-80</v>
      </c>
      <c r="M122" s="400">
        <f>'UBS Vila Sabrina'!F21</f>
        <v>0</v>
      </c>
      <c r="N122" s="317">
        <f t="shared" si="222"/>
        <v>-40</v>
      </c>
      <c r="O122" s="400">
        <f>'UBS Vila Sabrina'!G21</f>
        <v>0</v>
      </c>
      <c r="P122" s="317">
        <f t="shared" si="223"/>
        <v>-40</v>
      </c>
      <c r="Q122" s="400">
        <f>'UBS Vila Sabrina'!H21</f>
        <v>0</v>
      </c>
      <c r="R122" s="317">
        <f t="shared" si="224"/>
        <v>-40</v>
      </c>
      <c r="S122" s="253">
        <f t="shared" si="225"/>
        <v>0</v>
      </c>
      <c r="T122" s="330">
        <f t="shared" si="226"/>
        <v>-120</v>
      </c>
    </row>
    <row r="123" spans="1:20" ht="15.75" hidden="1" thickBot="1" x14ac:dyDescent="0.3">
      <c r="A123" s="88" t="s">
        <v>23</v>
      </c>
      <c r="B123" s="276">
        <v>20</v>
      </c>
      <c r="C123" s="83">
        <f>'UBS Vila Sabrina'!B22</f>
        <v>2</v>
      </c>
      <c r="D123" s="297">
        <f t="shared" si="216"/>
        <v>40</v>
      </c>
      <c r="E123" s="400">
        <f>'UBS Vila Sabrina'!C22</f>
        <v>2</v>
      </c>
      <c r="F123" s="317">
        <f t="shared" si="217"/>
        <v>0</v>
      </c>
      <c r="G123" s="400">
        <f>'UBS Vila Sabrina'!D22</f>
        <v>0</v>
      </c>
      <c r="H123" s="317">
        <f t="shared" si="218"/>
        <v>-40</v>
      </c>
      <c r="I123" s="400">
        <f>'UBS Vila Sabrina'!E22</f>
        <v>0</v>
      </c>
      <c r="J123" s="317">
        <f t="shared" si="219"/>
        <v>-40</v>
      </c>
      <c r="K123" s="253">
        <f t="shared" si="220"/>
        <v>2</v>
      </c>
      <c r="L123" s="330">
        <f t="shared" si="221"/>
        <v>-80</v>
      </c>
      <c r="M123" s="400">
        <f>'UBS Vila Sabrina'!F22</f>
        <v>0</v>
      </c>
      <c r="N123" s="317">
        <f t="shared" si="222"/>
        <v>-40</v>
      </c>
      <c r="O123" s="400">
        <f>'UBS Vila Sabrina'!G22</f>
        <v>0</v>
      </c>
      <c r="P123" s="317">
        <f t="shared" si="223"/>
        <v>-40</v>
      </c>
      <c r="Q123" s="400">
        <f>'UBS Vila Sabrina'!H22</f>
        <v>0</v>
      </c>
      <c r="R123" s="317">
        <f t="shared" si="224"/>
        <v>-40</v>
      </c>
      <c r="S123" s="253">
        <f t="shared" si="225"/>
        <v>0</v>
      </c>
      <c r="T123" s="330">
        <f t="shared" si="226"/>
        <v>-120</v>
      </c>
    </row>
    <row r="124" spans="1:20" ht="15.75" hidden="1" thickBot="1" x14ac:dyDescent="0.3">
      <c r="A124" s="355" t="s">
        <v>7</v>
      </c>
      <c r="B124" s="356">
        <f t="shared" ref="B124:T124" si="227">SUM(B121:B123)</f>
        <v>60</v>
      </c>
      <c r="C124" s="381">
        <f t="shared" si="227"/>
        <v>7</v>
      </c>
      <c r="D124" s="382">
        <f t="shared" si="227"/>
        <v>140</v>
      </c>
      <c r="E124" s="404">
        <f t="shared" si="227"/>
        <v>6</v>
      </c>
      <c r="F124" s="358">
        <f t="shared" si="227"/>
        <v>-20</v>
      </c>
      <c r="G124" s="404">
        <f t="shared" si="227"/>
        <v>0</v>
      </c>
      <c r="H124" s="358">
        <f t="shared" si="227"/>
        <v>-140</v>
      </c>
      <c r="I124" s="404">
        <f t="shared" si="227"/>
        <v>0</v>
      </c>
      <c r="J124" s="358">
        <f t="shared" si="227"/>
        <v>-140</v>
      </c>
      <c r="K124" s="359">
        <f t="shared" ref="K124:L124" si="228">SUM(K121:K123)</f>
        <v>6</v>
      </c>
      <c r="L124" s="360">
        <f t="shared" si="228"/>
        <v>-300</v>
      </c>
      <c r="M124" s="404">
        <f t="shared" si="227"/>
        <v>0</v>
      </c>
      <c r="N124" s="358">
        <f t="shared" si="227"/>
        <v>-140</v>
      </c>
      <c r="O124" s="404">
        <f t="shared" si="227"/>
        <v>0</v>
      </c>
      <c r="P124" s="358">
        <f t="shared" si="227"/>
        <v>-140</v>
      </c>
      <c r="Q124" s="404">
        <f t="shared" si="227"/>
        <v>0</v>
      </c>
      <c r="R124" s="358">
        <f t="shared" si="227"/>
        <v>-140</v>
      </c>
      <c r="S124" s="359">
        <f t="shared" si="227"/>
        <v>0</v>
      </c>
      <c r="T124" s="360">
        <f t="shared" si="227"/>
        <v>-420</v>
      </c>
    </row>
    <row r="125" spans="1:20" hidden="1" x14ac:dyDescent="0.25"/>
    <row r="126" spans="1:20" ht="15.75" hidden="1" x14ac:dyDescent="0.25">
      <c r="A126" s="1240" t="s">
        <v>244</v>
      </c>
      <c r="B126" s="1241"/>
      <c r="C126" s="1241"/>
      <c r="D126" s="1241"/>
      <c r="E126" s="1241"/>
      <c r="F126" s="1241"/>
      <c r="G126" s="1241"/>
      <c r="H126" s="1241"/>
      <c r="I126" s="1241"/>
      <c r="J126" s="1241"/>
      <c r="K126" s="1241"/>
      <c r="L126" s="1241"/>
      <c r="M126" s="1241"/>
      <c r="N126" s="1241"/>
      <c r="O126" s="1241"/>
      <c r="P126" s="1241"/>
      <c r="Q126" s="1241"/>
      <c r="R126" s="1241"/>
      <c r="S126" s="1241"/>
      <c r="T126" s="1241"/>
    </row>
    <row r="127" spans="1:20" ht="36.75" hidden="1" thickBot="1" x14ac:dyDescent="0.3">
      <c r="A127" s="85" t="s">
        <v>14</v>
      </c>
      <c r="B127" s="274" t="s">
        <v>222</v>
      </c>
      <c r="C127" s="104" t="s">
        <v>165</v>
      </c>
      <c r="D127" s="302" t="s">
        <v>223</v>
      </c>
      <c r="E127" s="399" t="s">
        <v>2</v>
      </c>
      <c r="F127" s="344" t="s">
        <v>225</v>
      </c>
      <c r="G127" s="399" t="s">
        <v>3</v>
      </c>
      <c r="H127" s="344" t="s">
        <v>226</v>
      </c>
      <c r="I127" s="399" t="s">
        <v>4</v>
      </c>
      <c r="J127" s="344" t="s">
        <v>227</v>
      </c>
      <c r="K127" s="251" t="s">
        <v>197</v>
      </c>
      <c r="L127" s="342" t="s">
        <v>224</v>
      </c>
      <c r="M127" s="399" t="s">
        <v>5</v>
      </c>
      <c r="N127" s="344" t="s">
        <v>228</v>
      </c>
      <c r="O127" s="418" t="s">
        <v>194</v>
      </c>
      <c r="P127" s="344" t="s">
        <v>229</v>
      </c>
      <c r="Q127" s="418" t="s">
        <v>195</v>
      </c>
      <c r="R127" s="344" t="s">
        <v>230</v>
      </c>
      <c r="S127" s="251" t="s">
        <v>197</v>
      </c>
      <c r="T127" s="342" t="s">
        <v>224</v>
      </c>
    </row>
    <row r="128" spans="1:20" ht="15.75" hidden="1" thickTop="1" x14ac:dyDescent="0.25">
      <c r="A128" s="88" t="s">
        <v>20</v>
      </c>
      <c r="B128" s="276">
        <v>20</v>
      </c>
      <c r="C128" s="83">
        <f>'UBS Carandiru'!B22</f>
        <v>4</v>
      </c>
      <c r="D128" s="297">
        <f t="shared" ref="D128:D133" si="229">C128*B128</f>
        <v>80</v>
      </c>
      <c r="E128" s="400">
        <f>'UBS Carandiru'!C22</f>
        <v>3</v>
      </c>
      <c r="F128" s="317">
        <f t="shared" ref="F128:F133" si="230">(E128*$B128)-$D128</f>
        <v>-20</v>
      </c>
      <c r="G128" s="400">
        <f>'UBS Carandiru'!D22</f>
        <v>0</v>
      </c>
      <c r="H128" s="317">
        <f t="shared" ref="H128:H133" si="231">(G128*$B128)-$D128</f>
        <v>-80</v>
      </c>
      <c r="I128" s="400">
        <f>'UBS Carandiru'!E22</f>
        <v>0</v>
      </c>
      <c r="J128" s="317">
        <f t="shared" ref="J128:J133" si="232">(I128*$B128)-$D128</f>
        <v>-80</v>
      </c>
      <c r="K128" s="253">
        <f t="shared" ref="K128:K133" si="233">SUM(E128,G128,I128)</f>
        <v>3</v>
      </c>
      <c r="L128" s="330">
        <f t="shared" ref="L128:L133" si="234">(K128*$B128)-$D128*3</f>
        <v>-180</v>
      </c>
      <c r="M128" s="400">
        <f>'UBS Carandiru'!F22</f>
        <v>0</v>
      </c>
      <c r="N128" s="317">
        <f t="shared" ref="N128:N133" si="235">(M128*$B128)-$D128</f>
        <v>-80</v>
      </c>
      <c r="O128" s="400">
        <f>'UBS Carandiru'!G22</f>
        <v>0</v>
      </c>
      <c r="P128" s="317">
        <f t="shared" ref="P128:P133" si="236">(O128*$B128)-$D128</f>
        <v>-80</v>
      </c>
      <c r="Q128" s="400">
        <f>'UBS Carandiru'!H22</f>
        <v>0</v>
      </c>
      <c r="R128" s="317">
        <f t="shared" ref="R128:R133" si="237">(Q128*$B128)-$D128</f>
        <v>-80</v>
      </c>
      <c r="S128" s="253">
        <f t="shared" ref="S128:S133" si="238">SUM(M128,O128,Q128)</f>
        <v>0</v>
      </c>
      <c r="T128" s="330">
        <f t="shared" ref="T128:T133" si="239">(S128*$B128)-$D128*3</f>
        <v>-240</v>
      </c>
    </row>
    <row r="129" spans="1:20" hidden="1" x14ac:dyDescent="0.25">
      <c r="A129" s="88" t="s">
        <v>43</v>
      </c>
      <c r="B129" s="276">
        <v>20</v>
      </c>
      <c r="C129" s="83">
        <f>'UBS Carandiru'!B23</f>
        <v>3</v>
      </c>
      <c r="D129" s="297">
        <f t="shared" si="229"/>
        <v>60</v>
      </c>
      <c r="E129" s="400">
        <f>'UBS Carandiru'!C23</f>
        <v>2.5</v>
      </c>
      <c r="F129" s="317">
        <f t="shared" si="230"/>
        <v>-10</v>
      </c>
      <c r="G129" s="400">
        <f>'UBS Carandiru'!D23</f>
        <v>0</v>
      </c>
      <c r="H129" s="317">
        <f t="shared" si="231"/>
        <v>-60</v>
      </c>
      <c r="I129" s="400">
        <f>'UBS Carandiru'!E23</f>
        <v>0</v>
      </c>
      <c r="J129" s="317">
        <f t="shared" si="232"/>
        <v>-60</v>
      </c>
      <c r="K129" s="253">
        <f t="shared" si="233"/>
        <v>2.5</v>
      </c>
      <c r="L129" s="330">
        <f t="shared" si="234"/>
        <v>-130</v>
      </c>
      <c r="M129" s="400">
        <f>'UBS Carandiru'!F23</f>
        <v>0</v>
      </c>
      <c r="N129" s="317">
        <f t="shared" si="235"/>
        <v>-60</v>
      </c>
      <c r="O129" s="400">
        <f>'UBS Carandiru'!G23</f>
        <v>0</v>
      </c>
      <c r="P129" s="317">
        <f t="shared" si="236"/>
        <v>-60</v>
      </c>
      <c r="Q129" s="400">
        <f>'UBS Carandiru'!H23</f>
        <v>0</v>
      </c>
      <c r="R129" s="317">
        <f t="shared" si="237"/>
        <v>-60</v>
      </c>
      <c r="S129" s="253">
        <f t="shared" si="238"/>
        <v>0</v>
      </c>
      <c r="T129" s="330">
        <f t="shared" si="239"/>
        <v>-180</v>
      </c>
    </row>
    <row r="130" spans="1:20" hidden="1" x14ac:dyDescent="0.25">
      <c r="A130" s="88" t="s">
        <v>22</v>
      </c>
      <c r="B130" s="276">
        <v>20</v>
      </c>
      <c r="C130" s="83">
        <f>'UBS Carandiru'!B24</f>
        <v>1</v>
      </c>
      <c r="D130" s="297">
        <f t="shared" si="229"/>
        <v>20</v>
      </c>
      <c r="E130" s="400">
        <f>'UBS Carandiru'!C24</f>
        <v>0.5</v>
      </c>
      <c r="F130" s="317">
        <f t="shared" si="230"/>
        <v>-10</v>
      </c>
      <c r="G130" s="400">
        <f>'UBS Carandiru'!D24</f>
        <v>0</v>
      </c>
      <c r="H130" s="317">
        <f t="shared" si="231"/>
        <v>-20</v>
      </c>
      <c r="I130" s="400">
        <f>'UBS Carandiru'!E24</f>
        <v>0</v>
      </c>
      <c r="J130" s="317">
        <f t="shared" si="232"/>
        <v>-20</v>
      </c>
      <c r="K130" s="253">
        <f t="shared" si="233"/>
        <v>0.5</v>
      </c>
      <c r="L130" s="330">
        <f t="shared" si="234"/>
        <v>-50</v>
      </c>
      <c r="M130" s="400">
        <f>'UBS Carandiru'!F24</f>
        <v>0</v>
      </c>
      <c r="N130" s="317">
        <f t="shared" si="235"/>
        <v>-20</v>
      </c>
      <c r="O130" s="400">
        <f>'UBS Carandiru'!G24</f>
        <v>0</v>
      </c>
      <c r="P130" s="317">
        <f t="shared" si="236"/>
        <v>-20</v>
      </c>
      <c r="Q130" s="400">
        <f>'UBS Carandiru'!H24</f>
        <v>0</v>
      </c>
      <c r="R130" s="317">
        <f t="shared" si="237"/>
        <v>-20</v>
      </c>
      <c r="S130" s="253">
        <f t="shared" si="238"/>
        <v>0</v>
      </c>
      <c r="T130" s="330">
        <f t="shared" si="239"/>
        <v>-60</v>
      </c>
    </row>
    <row r="131" spans="1:20" hidden="1" x14ac:dyDescent="0.25">
      <c r="A131" s="88" t="s">
        <v>50</v>
      </c>
      <c r="B131" s="276">
        <v>20</v>
      </c>
      <c r="C131" s="83">
        <f>'UBS Carandiru'!B25</f>
        <v>1</v>
      </c>
      <c r="D131" s="297">
        <f t="shared" si="229"/>
        <v>20</v>
      </c>
      <c r="E131" s="400">
        <f>'UBS Carandiru'!C25</f>
        <v>0</v>
      </c>
      <c r="F131" s="317">
        <f t="shared" si="230"/>
        <v>-20</v>
      </c>
      <c r="G131" s="400">
        <f>'UBS Carandiru'!D25</f>
        <v>0</v>
      </c>
      <c r="H131" s="317">
        <f t="shared" si="231"/>
        <v>-20</v>
      </c>
      <c r="I131" s="400">
        <f>'UBS Carandiru'!E25</f>
        <v>0</v>
      </c>
      <c r="J131" s="317">
        <f t="shared" si="232"/>
        <v>-20</v>
      </c>
      <c r="K131" s="253">
        <f t="shared" si="233"/>
        <v>0</v>
      </c>
      <c r="L131" s="330">
        <f t="shared" si="234"/>
        <v>-60</v>
      </c>
      <c r="M131" s="400">
        <f>'UBS Carandiru'!F25</f>
        <v>0</v>
      </c>
      <c r="N131" s="317">
        <f t="shared" si="235"/>
        <v>-20</v>
      </c>
      <c r="O131" s="400">
        <f>'UBS Carandiru'!G25</f>
        <v>0</v>
      </c>
      <c r="P131" s="317">
        <f t="shared" si="236"/>
        <v>-20</v>
      </c>
      <c r="Q131" s="400">
        <f>'UBS Carandiru'!H25</f>
        <v>0</v>
      </c>
      <c r="R131" s="317">
        <f t="shared" si="237"/>
        <v>-20</v>
      </c>
      <c r="S131" s="253">
        <f t="shared" si="238"/>
        <v>0</v>
      </c>
      <c r="T131" s="330">
        <f t="shared" si="239"/>
        <v>-60</v>
      </c>
    </row>
    <row r="132" spans="1:20" hidden="1" x14ac:dyDescent="0.25">
      <c r="A132" s="88" t="s">
        <v>23</v>
      </c>
      <c r="B132" s="276">
        <v>20</v>
      </c>
      <c r="C132" s="83">
        <f>'UBS Carandiru'!B26</f>
        <v>2</v>
      </c>
      <c r="D132" s="297">
        <f t="shared" si="229"/>
        <v>40</v>
      </c>
      <c r="E132" s="400">
        <f>'UBS Carandiru'!C26</f>
        <v>1</v>
      </c>
      <c r="F132" s="317">
        <f t="shared" si="230"/>
        <v>-20</v>
      </c>
      <c r="G132" s="400">
        <f>'UBS Carandiru'!D26</f>
        <v>0</v>
      </c>
      <c r="H132" s="317">
        <f t="shared" si="231"/>
        <v>-40</v>
      </c>
      <c r="I132" s="400">
        <f>'UBS Carandiru'!E26</f>
        <v>0</v>
      </c>
      <c r="J132" s="317">
        <f t="shared" si="232"/>
        <v>-40</v>
      </c>
      <c r="K132" s="253">
        <f t="shared" si="233"/>
        <v>1</v>
      </c>
      <c r="L132" s="330">
        <f t="shared" si="234"/>
        <v>-100</v>
      </c>
      <c r="M132" s="400">
        <f>'UBS Carandiru'!F26</f>
        <v>0</v>
      </c>
      <c r="N132" s="317">
        <f t="shared" si="235"/>
        <v>-40</v>
      </c>
      <c r="O132" s="400">
        <f>'UBS Carandiru'!G26</f>
        <v>0</v>
      </c>
      <c r="P132" s="317">
        <f t="shared" si="236"/>
        <v>-40</v>
      </c>
      <c r="Q132" s="400">
        <f>'UBS Carandiru'!H26</f>
        <v>0</v>
      </c>
      <c r="R132" s="317">
        <f t="shared" si="237"/>
        <v>-40</v>
      </c>
      <c r="S132" s="253">
        <f t="shared" si="238"/>
        <v>0</v>
      </c>
      <c r="T132" s="330">
        <f t="shared" si="239"/>
        <v>-120</v>
      </c>
    </row>
    <row r="133" spans="1:20" ht="15.75" hidden="1" thickBot="1" x14ac:dyDescent="0.3">
      <c r="A133" s="88" t="s">
        <v>201</v>
      </c>
      <c r="B133" s="276">
        <v>10</v>
      </c>
      <c r="C133" s="83">
        <f>'UBS Carandiru'!B27</f>
        <v>1</v>
      </c>
      <c r="D133" s="297">
        <f t="shared" si="229"/>
        <v>10</v>
      </c>
      <c r="E133" s="400">
        <f>'UBS Carandiru'!C27</f>
        <v>1</v>
      </c>
      <c r="F133" s="317">
        <f t="shared" si="230"/>
        <v>0</v>
      </c>
      <c r="G133" s="400">
        <f>'UBS Carandiru'!D27</f>
        <v>0</v>
      </c>
      <c r="H133" s="317">
        <f t="shared" si="231"/>
        <v>-10</v>
      </c>
      <c r="I133" s="400">
        <f>'UBS Carandiru'!E27</f>
        <v>0</v>
      </c>
      <c r="J133" s="317">
        <f t="shared" si="232"/>
        <v>-10</v>
      </c>
      <c r="K133" s="253">
        <f t="shared" si="233"/>
        <v>1</v>
      </c>
      <c r="L133" s="330">
        <f t="shared" si="234"/>
        <v>-20</v>
      </c>
      <c r="M133" s="400">
        <f>'UBS Carandiru'!F27</f>
        <v>0</v>
      </c>
      <c r="N133" s="317">
        <f t="shared" si="235"/>
        <v>-10</v>
      </c>
      <c r="O133" s="400">
        <f>'UBS Carandiru'!G27</f>
        <v>0</v>
      </c>
      <c r="P133" s="317">
        <f t="shared" si="236"/>
        <v>-10</v>
      </c>
      <c r="Q133" s="400">
        <f>'UBS Carandiru'!H27</f>
        <v>0</v>
      </c>
      <c r="R133" s="317">
        <f t="shared" si="237"/>
        <v>-10</v>
      </c>
      <c r="S133" s="253">
        <f t="shared" si="238"/>
        <v>0</v>
      </c>
      <c r="T133" s="330">
        <f t="shared" si="239"/>
        <v>-30</v>
      </c>
    </row>
    <row r="134" spans="1:20" ht="15.75" hidden="1" thickBot="1" x14ac:dyDescent="0.3">
      <c r="A134" s="355" t="s">
        <v>7</v>
      </c>
      <c r="B134" s="356">
        <f t="shared" ref="B134:T134" si="240">SUM(B128:B133)</f>
        <v>110</v>
      </c>
      <c r="C134" s="381">
        <f t="shared" si="240"/>
        <v>12</v>
      </c>
      <c r="D134" s="382">
        <f t="shared" si="240"/>
        <v>230</v>
      </c>
      <c r="E134" s="404">
        <f t="shared" si="240"/>
        <v>8</v>
      </c>
      <c r="F134" s="358">
        <f t="shared" si="240"/>
        <v>-80</v>
      </c>
      <c r="G134" s="404">
        <f t="shared" si="240"/>
        <v>0</v>
      </c>
      <c r="H134" s="358">
        <f t="shared" si="240"/>
        <v>-230</v>
      </c>
      <c r="I134" s="404">
        <f t="shared" si="240"/>
        <v>0</v>
      </c>
      <c r="J134" s="358">
        <f t="shared" si="240"/>
        <v>-230</v>
      </c>
      <c r="K134" s="359">
        <f t="shared" ref="K134:L134" si="241">SUM(K128:K133)</f>
        <v>8</v>
      </c>
      <c r="L134" s="360">
        <f t="shared" si="241"/>
        <v>-540</v>
      </c>
      <c r="M134" s="404">
        <f t="shared" si="240"/>
        <v>0</v>
      </c>
      <c r="N134" s="358">
        <f t="shared" si="240"/>
        <v>-230</v>
      </c>
      <c r="O134" s="404">
        <f t="shared" si="240"/>
        <v>0</v>
      </c>
      <c r="P134" s="358">
        <f t="shared" si="240"/>
        <v>-230</v>
      </c>
      <c r="Q134" s="404">
        <f t="shared" si="240"/>
        <v>0</v>
      </c>
      <c r="R134" s="358">
        <f t="shared" si="240"/>
        <v>-230</v>
      </c>
      <c r="S134" s="359">
        <f t="shared" si="240"/>
        <v>0</v>
      </c>
      <c r="T134" s="360">
        <f t="shared" si="240"/>
        <v>-690</v>
      </c>
    </row>
    <row r="135" spans="1:20" hidden="1" x14ac:dyDescent="0.25"/>
    <row r="136" spans="1:20" ht="15.75" hidden="1" x14ac:dyDescent="0.25">
      <c r="A136" s="1240" t="s">
        <v>245</v>
      </c>
      <c r="B136" s="1241"/>
      <c r="C136" s="1241"/>
      <c r="D136" s="1241"/>
      <c r="E136" s="1241"/>
      <c r="F136" s="1241"/>
      <c r="G136" s="1241"/>
      <c r="H136" s="1241"/>
      <c r="I136" s="1241"/>
      <c r="J136" s="1241"/>
      <c r="K136" s="1241"/>
      <c r="L136" s="1241"/>
      <c r="M136" s="1241"/>
      <c r="N136" s="1241"/>
      <c r="O136" s="1241"/>
      <c r="P136" s="1241"/>
      <c r="Q136" s="1241"/>
      <c r="R136" s="1241"/>
      <c r="S136" s="1241"/>
      <c r="T136" s="1241"/>
    </row>
    <row r="137" spans="1:20" ht="36.75" hidden="1" thickBot="1" x14ac:dyDescent="0.3">
      <c r="A137" s="85" t="s">
        <v>14</v>
      </c>
      <c r="B137" s="274" t="s">
        <v>222</v>
      </c>
      <c r="C137" s="104" t="s">
        <v>165</v>
      </c>
      <c r="D137" s="302" t="s">
        <v>223</v>
      </c>
      <c r="E137" s="399" t="s">
        <v>2</v>
      </c>
      <c r="F137" s="344" t="s">
        <v>225</v>
      </c>
      <c r="G137" s="399" t="s">
        <v>3</v>
      </c>
      <c r="H137" s="344" t="s">
        <v>226</v>
      </c>
      <c r="I137" s="399" t="s">
        <v>4</v>
      </c>
      <c r="J137" s="344" t="s">
        <v>227</v>
      </c>
      <c r="K137" s="251" t="s">
        <v>197</v>
      </c>
      <c r="L137" s="342" t="s">
        <v>224</v>
      </c>
      <c r="M137" s="399" t="s">
        <v>5</v>
      </c>
      <c r="N137" s="344" t="s">
        <v>228</v>
      </c>
      <c r="O137" s="418" t="s">
        <v>194</v>
      </c>
      <c r="P137" s="344" t="s">
        <v>229</v>
      </c>
      <c r="Q137" s="418" t="s">
        <v>195</v>
      </c>
      <c r="R137" s="344" t="s">
        <v>230</v>
      </c>
      <c r="S137" s="251" t="s">
        <v>197</v>
      </c>
      <c r="T137" s="342" t="s">
        <v>224</v>
      </c>
    </row>
    <row r="138" spans="1:20" ht="15.75" hidden="1" thickTop="1" x14ac:dyDescent="0.25">
      <c r="A138" s="47" t="s">
        <v>138</v>
      </c>
      <c r="B138" s="49">
        <v>20</v>
      </c>
      <c r="C138" s="249">
        <f>'CER Carandiru'!B17</f>
        <v>1</v>
      </c>
      <c r="D138" s="307">
        <f t="shared" ref="D138:D140" si="242">C138*B138</f>
        <v>20</v>
      </c>
      <c r="E138" s="409">
        <f>'CER Carandiru'!C17</f>
        <v>0</v>
      </c>
      <c r="F138" s="323">
        <f t="shared" ref="F138:F140" si="243">(E138*$B138)-$D138</f>
        <v>-20</v>
      </c>
      <c r="G138" s="409">
        <f>'CER Carandiru'!D17</f>
        <v>0</v>
      </c>
      <c r="H138" s="323">
        <f t="shared" ref="H138:H140" si="244">(G138*$B138)-$D138</f>
        <v>-20</v>
      </c>
      <c r="I138" s="409">
        <f>'CER Carandiru'!E17</f>
        <v>0</v>
      </c>
      <c r="J138" s="323">
        <f t="shared" ref="J138:J140" si="245">(I138*$B138)-$D138</f>
        <v>-20</v>
      </c>
      <c r="K138" s="258">
        <f t="shared" ref="K138:K140" si="246">SUM(E138,G138,I138)</f>
        <v>0</v>
      </c>
      <c r="L138" s="336">
        <f t="shared" ref="L138:L140" si="247">(K138*$B138)-$D138*3</f>
        <v>-60</v>
      </c>
      <c r="M138" s="409">
        <f>'CER Carandiru'!F17</f>
        <v>0</v>
      </c>
      <c r="N138" s="323">
        <f t="shared" ref="N138:N140" si="248">(M138*$B138)-$D138</f>
        <v>-20</v>
      </c>
      <c r="O138" s="409">
        <f>'CER Carandiru'!G17</f>
        <v>0</v>
      </c>
      <c r="P138" s="323">
        <f t="shared" ref="P138:P140" si="249">(O138*$B138)-$D138</f>
        <v>-20</v>
      </c>
      <c r="Q138" s="409">
        <f>'CER Carandiru'!H17</f>
        <v>0</v>
      </c>
      <c r="R138" s="323">
        <f t="shared" ref="R138:R140" si="250">(Q138*$B138)-$D138</f>
        <v>-20</v>
      </c>
      <c r="S138" s="258">
        <f t="shared" ref="S138:S140" si="251">SUM(M138,O138,Q138)</f>
        <v>0</v>
      </c>
      <c r="T138" s="336">
        <f t="shared" ref="T138:T140" si="252">(S138*$B138)-$D138*3</f>
        <v>-60</v>
      </c>
    </row>
    <row r="139" spans="1:20" hidden="1" x14ac:dyDescent="0.25">
      <c r="A139" s="125" t="s">
        <v>145</v>
      </c>
      <c r="B139" s="126">
        <v>20</v>
      </c>
      <c r="C139" s="250">
        <f>'CER Carandiru'!B18</f>
        <v>1</v>
      </c>
      <c r="D139" s="308">
        <f t="shared" si="242"/>
        <v>20</v>
      </c>
      <c r="E139" s="410">
        <f>'CER Carandiru'!C18</f>
        <v>1.5</v>
      </c>
      <c r="F139" s="324">
        <f t="shared" si="243"/>
        <v>10</v>
      </c>
      <c r="G139" s="410">
        <f>'CER Carandiru'!D18</f>
        <v>0</v>
      </c>
      <c r="H139" s="324">
        <f t="shared" si="244"/>
        <v>-20</v>
      </c>
      <c r="I139" s="410">
        <f>'CER Carandiru'!E18</f>
        <v>0</v>
      </c>
      <c r="J139" s="324">
        <f t="shared" si="245"/>
        <v>-20</v>
      </c>
      <c r="K139" s="259">
        <f t="shared" si="246"/>
        <v>1.5</v>
      </c>
      <c r="L139" s="337">
        <f t="shared" si="247"/>
        <v>-30</v>
      </c>
      <c r="M139" s="410">
        <f>'CER Carandiru'!F18</f>
        <v>0</v>
      </c>
      <c r="N139" s="324">
        <f t="shared" si="248"/>
        <v>-20</v>
      </c>
      <c r="O139" s="410">
        <f>'CER Carandiru'!G18</f>
        <v>0</v>
      </c>
      <c r="P139" s="324">
        <f t="shared" si="249"/>
        <v>-20</v>
      </c>
      <c r="Q139" s="410">
        <f>'CER Carandiru'!H18</f>
        <v>0</v>
      </c>
      <c r="R139" s="324">
        <f t="shared" si="250"/>
        <v>-20</v>
      </c>
      <c r="S139" s="259">
        <f t="shared" si="251"/>
        <v>0</v>
      </c>
      <c r="T139" s="337">
        <f t="shared" si="252"/>
        <v>-60</v>
      </c>
    </row>
    <row r="140" spans="1:20" ht="15.75" hidden="1" thickBot="1" x14ac:dyDescent="0.3">
      <c r="A140" s="125" t="s">
        <v>146</v>
      </c>
      <c r="B140" s="126">
        <v>20</v>
      </c>
      <c r="C140" s="250">
        <f>'CER Carandiru'!B19</f>
        <v>1</v>
      </c>
      <c r="D140" s="308">
        <f t="shared" si="242"/>
        <v>20</v>
      </c>
      <c r="E140" s="410">
        <f>'CER Carandiru'!C19</f>
        <v>0.6</v>
      </c>
      <c r="F140" s="324">
        <f t="shared" si="243"/>
        <v>-8</v>
      </c>
      <c r="G140" s="410">
        <f>'CER Carandiru'!D19</f>
        <v>0</v>
      </c>
      <c r="H140" s="324">
        <f t="shared" si="244"/>
        <v>-20</v>
      </c>
      <c r="I140" s="410">
        <f>'CER Carandiru'!E19</f>
        <v>0</v>
      </c>
      <c r="J140" s="324">
        <f t="shared" si="245"/>
        <v>-20</v>
      </c>
      <c r="K140" s="259">
        <f t="shared" si="246"/>
        <v>0.6</v>
      </c>
      <c r="L140" s="337">
        <f t="shared" si="247"/>
        <v>-48</v>
      </c>
      <c r="M140" s="410">
        <f>'CER Carandiru'!F19</f>
        <v>0</v>
      </c>
      <c r="N140" s="324">
        <f t="shared" si="248"/>
        <v>-20</v>
      </c>
      <c r="O140" s="410">
        <f>'CER Carandiru'!G19</f>
        <v>0</v>
      </c>
      <c r="P140" s="324">
        <f t="shared" si="249"/>
        <v>-20</v>
      </c>
      <c r="Q140" s="410">
        <f>'CER Carandiru'!H19</f>
        <v>0</v>
      </c>
      <c r="R140" s="324">
        <f t="shared" si="250"/>
        <v>-20</v>
      </c>
      <c r="S140" s="259">
        <f t="shared" si="251"/>
        <v>0</v>
      </c>
      <c r="T140" s="337">
        <f t="shared" si="252"/>
        <v>-60</v>
      </c>
    </row>
    <row r="141" spans="1:20" ht="15.75" hidden="1" thickBot="1" x14ac:dyDescent="0.3">
      <c r="A141" s="355" t="s">
        <v>7</v>
      </c>
      <c r="B141" s="356">
        <f t="shared" ref="B141:T141" si="253">SUM(B138:B140)</f>
        <v>60</v>
      </c>
      <c r="C141" s="381">
        <f t="shared" si="253"/>
        <v>3</v>
      </c>
      <c r="D141" s="382">
        <f t="shared" si="253"/>
        <v>60</v>
      </c>
      <c r="E141" s="404">
        <f t="shared" si="253"/>
        <v>2.1</v>
      </c>
      <c r="F141" s="358">
        <f t="shared" si="253"/>
        <v>-18</v>
      </c>
      <c r="G141" s="404">
        <f t="shared" si="253"/>
        <v>0</v>
      </c>
      <c r="H141" s="358">
        <f t="shared" si="253"/>
        <v>-60</v>
      </c>
      <c r="I141" s="404">
        <f t="shared" si="253"/>
        <v>0</v>
      </c>
      <c r="J141" s="358">
        <f t="shared" si="253"/>
        <v>-60</v>
      </c>
      <c r="K141" s="359">
        <f t="shared" ref="K141:L141" si="254">SUM(K138:K140)</f>
        <v>2.1</v>
      </c>
      <c r="L141" s="360">
        <f t="shared" si="254"/>
        <v>-138</v>
      </c>
      <c r="M141" s="404">
        <f t="shared" si="253"/>
        <v>0</v>
      </c>
      <c r="N141" s="358">
        <f t="shared" si="253"/>
        <v>-60</v>
      </c>
      <c r="O141" s="404">
        <f t="shared" si="253"/>
        <v>0</v>
      </c>
      <c r="P141" s="358">
        <f t="shared" si="253"/>
        <v>-60</v>
      </c>
      <c r="Q141" s="404">
        <f t="shared" si="253"/>
        <v>0</v>
      </c>
      <c r="R141" s="358">
        <f t="shared" si="253"/>
        <v>-60</v>
      </c>
      <c r="S141" s="359">
        <f t="shared" si="253"/>
        <v>0</v>
      </c>
      <c r="T141" s="360">
        <f t="shared" si="253"/>
        <v>-180</v>
      </c>
    </row>
    <row r="142" spans="1:20" hidden="1" x14ac:dyDescent="0.25"/>
    <row r="143" spans="1:20" ht="15.75" hidden="1" x14ac:dyDescent="0.25">
      <c r="A143" s="1240" t="s">
        <v>246</v>
      </c>
      <c r="B143" s="1241"/>
      <c r="C143" s="1241"/>
      <c r="D143" s="1241"/>
      <c r="E143" s="1241"/>
      <c r="F143" s="1241"/>
      <c r="G143" s="1241"/>
      <c r="H143" s="1241"/>
      <c r="I143" s="1241"/>
      <c r="J143" s="1241"/>
      <c r="K143" s="1241"/>
      <c r="L143" s="1241"/>
      <c r="M143" s="1241"/>
      <c r="N143" s="1241"/>
      <c r="O143" s="1241"/>
      <c r="P143" s="1241"/>
      <c r="Q143" s="1241"/>
      <c r="R143" s="1241"/>
      <c r="S143" s="1241"/>
      <c r="T143" s="1241"/>
    </row>
    <row r="144" spans="1:20" ht="36.75" hidden="1" thickBot="1" x14ac:dyDescent="0.3">
      <c r="A144" s="85" t="s">
        <v>14</v>
      </c>
      <c r="B144" s="274" t="s">
        <v>222</v>
      </c>
      <c r="C144" s="104" t="s">
        <v>165</v>
      </c>
      <c r="D144" s="302" t="s">
        <v>223</v>
      </c>
      <c r="E144" s="399" t="s">
        <v>2</v>
      </c>
      <c r="F144" s="344" t="s">
        <v>225</v>
      </c>
      <c r="G144" s="399" t="s">
        <v>3</v>
      </c>
      <c r="H144" s="344" t="s">
        <v>226</v>
      </c>
      <c r="I144" s="399" t="s">
        <v>4</v>
      </c>
      <c r="J144" s="344" t="s">
        <v>227</v>
      </c>
      <c r="K144" s="251" t="s">
        <v>197</v>
      </c>
      <c r="L144" s="342" t="s">
        <v>224</v>
      </c>
      <c r="M144" s="399" t="s">
        <v>5</v>
      </c>
      <c r="N144" s="344" t="s">
        <v>228</v>
      </c>
      <c r="O144" s="418" t="s">
        <v>194</v>
      </c>
      <c r="P144" s="344" t="s">
        <v>229</v>
      </c>
      <c r="Q144" s="418" t="s">
        <v>195</v>
      </c>
      <c r="R144" s="344" t="s">
        <v>230</v>
      </c>
      <c r="S144" s="251" t="s">
        <v>197</v>
      </c>
      <c r="T144" s="342" t="s">
        <v>224</v>
      </c>
    </row>
    <row r="145" spans="1:20" ht="16.5" hidden="1" thickTop="1" thickBot="1" x14ac:dyDescent="0.3">
      <c r="A145" s="88" t="s">
        <v>84</v>
      </c>
      <c r="B145" s="275">
        <v>20</v>
      </c>
      <c r="C145" s="10" t="e">
        <f>#REF!</f>
        <v>#REF!</v>
      </c>
      <c r="D145" s="296" t="e">
        <f t="shared" ref="D145" si="255">C145*B145</f>
        <v>#REF!</v>
      </c>
      <c r="E145" s="411" t="e">
        <f>#REF!</f>
        <v>#REF!</v>
      </c>
      <c r="F145" s="316" t="e">
        <f t="shared" ref="F145" si="256">(E145*$B145)-$D145</f>
        <v>#REF!</v>
      </c>
      <c r="G145" s="411" t="e">
        <f>#REF!</f>
        <v>#REF!</v>
      </c>
      <c r="H145" s="316" t="e">
        <f t="shared" ref="H145" si="257">(G145*$B145)-$D145</f>
        <v>#REF!</v>
      </c>
      <c r="I145" s="411" t="e">
        <f>#REF!</f>
        <v>#REF!</v>
      </c>
      <c r="J145" s="316" t="e">
        <f t="shared" ref="J145" si="258">(I145*$B145)-$D145</f>
        <v>#REF!</v>
      </c>
      <c r="K145" s="241" t="e">
        <f t="shared" ref="K145" si="259">SUM(E145,G145,I145)</f>
        <v>#REF!</v>
      </c>
      <c r="L145" s="329" t="e">
        <f t="shared" ref="L145" si="260">(K145*$B145)-$D145*3</f>
        <v>#REF!</v>
      </c>
      <c r="M145" s="411" t="e">
        <f>#REF!</f>
        <v>#REF!</v>
      </c>
      <c r="N145" s="316" t="e">
        <f t="shared" ref="N145" si="261">(M145*$B145)-$D145</f>
        <v>#REF!</v>
      </c>
      <c r="O145" s="411" t="e">
        <f>#REF!</f>
        <v>#REF!</v>
      </c>
      <c r="P145" s="316" t="e">
        <f t="shared" ref="P145" si="262">(O145*$B145)-$D145</f>
        <v>#REF!</v>
      </c>
      <c r="Q145" s="411" t="e">
        <f>#REF!</f>
        <v>#REF!</v>
      </c>
      <c r="R145" s="316" t="e">
        <f t="shared" ref="R145" si="263">(Q145*$B145)-$D145</f>
        <v>#REF!</v>
      </c>
      <c r="S145" s="241" t="e">
        <f t="shared" ref="S145" si="264">SUM(M145,O145,Q145)</f>
        <v>#REF!</v>
      </c>
      <c r="T145" s="329" t="e">
        <f t="shared" ref="T145" si="265">(S145*$B145)-$D145*3</f>
        <v>#REF!</v>
      </c>
    </row>
    <row r="146" spans="1:20" ht="15.75" hidden="1" thickBot="1" x14ac:dyDescent="0.3">
      <c r="A146" s="355" t="s">
        <v>7</v>
      </c>
      <c r="B146" s="356">
        <f t="shared" ref="B146:T146" si="266">SUM(B145:B145)</f>
        <v>20</v>
      </c>
      <c r="C146" s="381" t="e">
        <f t="shared" si="266"/>
        <v>#REF!</v>
      </c>
      <c r="D146" s="382" t="e">
        <f t="shared" si="266"/>
        <v>#REF!</v>
      </c>
      <c r="E146" s="404" t="e">
        <f t="shared" si="266"/>
        <v>#REF!</v>
      </c>
      <c r="F146" s="358" t="e">
        <f t="shared" si="266"/>
        <v>#REF!</v>
      </c>
      <c r="G146" s="404" t="e">
        <f t="shared" si="266"/>
        <v>#REF!</v>
      </c>
      <c r="H146" s="358" t="e">
        <f t="shared" si="266"/>
        <v>#REF!</v>
      </c>
      <c r="I146" s="404" t="e">
        <f t="shared" si="266"/>
        <v>#REF!</v>
      </c>
      <c r="J146" s="358" t="e">
        <f t="shared" si="266"/>
        <v>#REF!</v>
      </c>
      <c r="K146" s="359" t="e">
        <f t="shared" ref="K146:L146" si="267">SUM(K145:K145)</f>
        <v>#REF!</v>
      </c>
      <c r="L146" s="360" t="e">
        <f t="shared" si="267"/>
        <v>#REF!</v>
      </c>
      <c r="M146" s="404" t="e">
        <f t="shared" si="266"/>
        <v>#REF!</v>
      </c>
      <c r="N146" s="358" t="e">
        <f t="shared" si="266"/>
        <v>#REF!</v>
      </c>
      <c r="O146" s="404" t="e">
        <f t="shared" si="266"/>
        <v>#REF!</v>
      </c>
      <c r="P146" s="358" t="e">
        <f t="shared" si="266"/>
        <v>#REF!</v>
      </c>
      <c r="Q146" s="404" t="e">
        <f t="shared" si="266"/>
        <v>#REF!</v>
      </c>
      <c r="R146" s="358" t="e">
        <f t="shared" si="266"/>
        <v>#REF!</v>
      </c>
      <c r="S146" s="359" t="e">
        <f t="shared" si="266"/>
        <v>#REF!</v>
      </c>
      <c r="T146" s="360" t="e">
        <f t="shared" si="266"/>
        <v>#REF!</v>
      </c>
    </row>
    <row r="147" spans="1:20" hidden="1" x14ac:dyDescent="0.25"/>
    <row r="148" spans="1:20" ht="15.75" hidden="1" x14ac:dyDescent="0.25">
      <c r="A148" s="1240" t="s">
        <v>247</v>
      </c>
      <c r="B148" s="1241"/>
      <c r="C148" s="1241"/>
      <c r="D148" s="1241"/>
      <c r="E148" s="1241"/>
      <c r="F148" s="1241"/>
      <c r="G148" s="1241"/>
      <c r="H148" s="1241"/>
      <c r="I148" s="1241"/>
      <c r="J148" s="1241"/>
      <c r="K148" s="1241"/>
      <c r="L148" s="1241"/>
      <c r="M148" s="1241"/>
      <c r="N148" s="1241"/>
      <c r="O148" s="1241"/>
      <c r="P148" s="1241"/>
      <c r="Q148" s="1241"/>
      <c r="R148" s="1241"/>
      <c r="S148" s="1241"/>
      <c r="T148" s="1241"/>
    </row>
    <row r="149" spans="1:20" ht="36.75" hidden="1" thickBot="1" x14ac:dyDescent="0.3">
      <c r="A149" s="85" t="s">
        <v>14</v>
      </c>
      <c r="B149" s="274" t="s">
        <v>222</v>
      </c>
      <c r="C149" s="104" t="s">
        <v>165</v>
      </c>
      <c r="D149" s="302" t="s">
        <v>223</v>
      </c>
      <c r="E149" s="399" t="s">
        <v>2</v>
      </c>
      <c r="F149" s="344" t="s">
        <v>225</v>
      </c>
      <c r="G149" s="399" t="s">
        <v>3</v>
      </c>
      <c r="H149" s="344" t="s">
        <v>226</v>
      </c>
      <c r="I149" s="399" t="s">
        <v>4</v>
      </c>
      <c r="J149" s="344" t="s">
        <v>227</v>
      </c>
      <c r="K149" s="251" t="s">
        <v>197</v>
      </c>
      <c r="L149" s="342" t="s">
        <v>224</v>
      </c>
      <c r="M149" s="399" t="s">
        <v>5</v>
      </c>
      <c r="N149" s="344" t="s">
        <v>228</v>
      </c>
      <c r="O149" s="418" t="s">
        <v>194</v>
      </c>
      <c r="P149" s="344" t="s">
        <v>229</v>
      </c>
      <c r="Q149" s="418" t="s">
        <v>195</v>
      </c>
      <c r="R149" s="344" t="s">
        <v>230</v>
      </c>
      <c r="S149" s="251" t="s">
        <v>197</v>
      </c>
      <c r="T149" s="342" t="s">
        <v>224</v>
      </c>
    </row>
    <row r="150" spans="1:20" ht="15.75" hidden="1" thickTop="1" x14ac:dyDescent="0.25">
      <c r="A150" s="88" t="s">
        <v>20</v>
      </c>
      <c r="B150" s="276">
        <v>20</v>
      </c>
      <c r="C150" s="83">
        <f>'UBS Vila Maria P Gnecco'!B21</f>
        <v>3</v>
      </c>
      <c r="D150" s="297">
        <f t="shared" ref="D150:D152" si="268">C150*B150</f>
        <v>60</v>
      </c>
      <c r="E150" s="400">
        <f>'UBS Vila Maria P Gnecco'!C21</f>
        <v>3</v>
      </c>
      <c r="F150" s="317">
        <f t="shared" ref="F150:F152" si="269">(E150*$B150)-$D150</f>
        <v>0</v>
      </c>
      <c r="G150" s="400">
        <f>'UBS Vila Maria P Gnecco'!D21</f>
        <v>0</v>
      </c>
      <c r="H150" s="317">
        <f t="shared" ref="H150:H152" si="270">(G150*$B150)-$D150</f>
        <v>-60</v>
      </c>
      <c r="I150" s="400">
        <f>'UBS Vila Maria P Gnecco'!E21</f>
        <v>0</v>
      </c>
      <c r="J150" s="317">
        <f t="shared" ref="J150:J152" si="271">(I150*$B150)-$D150</f>
        <v>-60</v>
      </c>
      <c r="K150" s="253">
        <f t="shared" ref="K150:K152" si="272">SUM(E150,G150,I150)</f>
        <v>3</v>
      </c>
      <c r="L150" s="330">
        <f t="shared" ref="L150:L152" si="273">(K150*$B150)-$D150*3</f>
        <v>-120</v>
      </c>
      <c r="M150" s="400">
        <f>'UBS Vila Maria P Gnecco'!F21</f>
        <v>0</v>
      </c>
      <c r="N150" s="317">
        <f t="shared" ref="N150:N152" si="274">(M150*$B150)-$D150</f>
        <v>-60</v>
      </c>
      <c r="O150" s="400">
        <f>'UBS Vila Maria P Gnecco'!G21</f>
        <v>0</v>
      </c>
      <c r="P150" s="317">
        <f t="shared" ref="P150:P152" si="275">(O150*$B150)-$D150</f>
        <v>-60</v>
      </c>
      <c r="Q150" s="400">
        <f>'UBS Vila Maria P Gnecco'!H21</f>
        <v>0</v>
      </c>
      <c r="R150" s="317">
        <f t="shared" ref="R150:R152" si="276">(Q150*$B150)-$D150</f>
        <v>-60</v>
      </c>
      <c r="S150" s="253">
        <f t="shared" ref="S150:S152" si="277">SUM(M150,O150,Q150)</f>
        <v>0</v>
      </c>
      <c r="T150" s="330">
        <f t="shared" ref="T150:T152" si="278">(S150*$B150)-$D150*3</f>
        <v>-180</v>
      </c>
    </row>
    <row r="151" spans="1:20" hidden="1" x14ac:dyDescent="0.25">
      <c r="A151" s="88" t="s">
        <v>43</v>
      </c>
      <c r="B151" s="276">
        <v>20</v>
      </c>
      <c r="C151" s="83">
        <f>'UBS Vila Maria P Gnecco'!B22</f>
        <v>3</v>
      </c>
      <c r="D151" s="297">
        <f t="shared" si="268"/>
        <v>60</v>
      </c>
      <c r="E151" s="400">
        <f>'UBS Vila Maria P Gnecco'!C22</f>
        <v>3</v>
      </c>
      <c r="F151" s="317">
        <f t="shared" si="269"/>
        <v>0</v>
      </c>
      <c r="G151" s="400">
        <f>'UBS Vila Maria P Gnecco'!D22</f>
        <v>0</v>
      </c>
      <c r="H151" s="317">
        <f t="shared" si="270"/>
        <v>-60</v>
      </c>
      <c r="I151" s="400">
        <f>'UBS Vila Maria P Gnecco'!E22</f>
        <v>0</v>
      </c>
      <c r="J151" s="317">
        <f t="shared" si="271"/>
        <v>-60</v>
      </c>
      <c r="K151" s="253">
        <f t="shared" si="272"/>
        <v>3</v>
      </c>
      <c r="L151" s="330">
        <f t="shared" si="273"/>
        <v>-120</v>
      </c>
      <c r="M151" s="400">
        <f>'UBS Vila Maria P Gnecco'!F22</f>
        <v>0</v>
      </c>
      <c r="N151" s="317">
        <f t="shared" si="274"/>
        <v>-60</v>
      </c>
      <c r="O151" s="400">
        <f>'UBS Vila Maria P Gnecco'!G22</f>
        <v>0</v>
      </c>
      <c r="P151" s="317">
        <f t="shared" si="275"/>
        <v>-60</v>
      </c>
      <c r="Q151" s="400">
        <f>'UBS Vila Maria P Gnecco'!H22</f>
        <v>0</v>
      </c>
      <c r="R151" s="317">
        <f t="shared" si="276"/>
        <v>-60</v>
      </c>
      <c r="S151" s="253">
        <f t="shared" si="277"/>
        <v>0</v>
      </c>
      <c r="T151" s="330">
        <f t="shared" si="278"/>
        <v>-180</v>
      </c>
    </row>
    <row r="152" spans="1:20" ht="15.75" hidden="1" thickBot="1" x14ac:dyDescent="0.3">
      <c r="A152" s="88" t="s">
        <v>23</v>
      </c>
      <c r="B152" s="276">
        <v>20</v>
      </c>
      <c r="C152" s="83">
        <f>'UBS Vila Maria P Gnecco'!B23</f>
        <v>3</v>
      </c>
      <c r="D152" s="297">
        <f t="shared" si="268"/>
        <v>60</v>
      </c>
      <c r="E152" s="400">
        <f>'UBS Vila Maria P Gnecco'!C23</f>
        <v>3</v>
      </c>
      <c r="F152" s="317">
        <f t="shared" si="269"/>
        <v>0</v>
      </c>
      <c r="G152" s="400">
        <f>'UBS Vila Maria P Gnecco'!D23</f>
        <v>0</v>
      </c>
      <c r="H152" s="317">
        <f t="shared" si="270"/>
        <v>-60</v>
      </c>
      <c r="I152" s="400">
        <f>'UBS Vila Maria P Gnecco'!E23</f>
        <v>0</v>
      </c>
      <c r="J152" s="317">
        <f t="shared" si="271"/>
        <v>-60</v>
      </c>
      <c r="K152" s="253">
        <f t="shared" si="272"/>
        <v>3</v>
      </c>
      <c r="L152" s="330">
        <f t="shared" si="273"/>
        <v>-120</v>
      </c>
      <c r="M152" s="400">
        <f>'UBS Vila Maria P Gnecco'!F23</f>
        <v>0</v>
      </c>
      <c r="N152" s="317">
        <f t="shared" si="274"/>
        <v>-60</v>
      </c>
      <c r="O152" s="400">
        <f>'UBS Vila Maria P Gnecco'!G23</f>
        <v>0</v>
      </c>
      <c r="P152" s="317">
        <f t="shared" si="275"/>
        <v>-60</v>
      </c>
      <c r="Q152" s="400">
        <f>'UBS Vila Maria P Gnecco'!H23</f>
        <v>0</v>
      </c>
      <c r="R152" s="317">
        <f t="shared" si="276"/>
        <v>-60</v>
      </c>
      <c r="S152" s="253">
        <f t="shared" si="277"/>
        <v>0</v>
      </c>
      <c r="T152" s="330">
        <f t="shared" si="278"/>
        <v>-180</v>
      </c>
    </row>
    <row r="153" spans="1:20" ht="15.75" hidden="1" thickBot="1" x14ac:dyDescent="0.3">
      <c r="A153" s="369" t="s">
        <v>7</v>
      </c>
      <c r="B153" s="362">
        <f t="shared" ref="B153:T153" si="279">SUM(B150:B152)</f>
        <v>60</v>
      </c>
      <c r="C153" s="363">
        <f t="shared" si="279"/>
        <v>9</v>
      </c>
      <c r="D153" s="364">
        <f t="shared" si="279"/>
        <v>180</v>
      </c>
      <c r="E153" s="408">
        <f t="shared" si="279"/>
        <v>9</v>
      </c>
      <c r="F153" s="366">
        <f t="shared" si="279"/>
        <v>0</v>
      </c>
      <c r="G153" s="408">
        <f t="shared" si="279"/>
        <v>0</v>
      </c>
      <c r="H153" s="366">
        <f t="shared" si="279"/>
        <v>-180</v>
      </c>
      <c r="I153" s="408">
        <f t="shared" si="279"/>
        <v>0</v>
      </c>
      <c r="J153" s="366">
        <f t="shared" si="279"/>
        <v>-180</v>
      </c>
      <c r="K153" s="367">
        <f t="shared" ref="K153:L153" si="280">SUM(K150:K152)</f>
        <v>9</v>
      </c>
      <c r="L153" s="368">
        <f t="shared" si="280"/>
        <v>-360</v>
      </c>
      <c r="M153" s="408">
        <f t="shared" si="279"/>
        <v>0</v>
      </c>
      <c r="N153" s="366">
        <f t="shared" si="279"/>
        <v>-180</v>
      </c>
      <c r="O153" s="408">
        <f t="shared" si="279"/>
        <v>0</v>
      </c>
      <c r="P153" s="366">
        <f t="shared" si="279"/>
        <v>-180</v>
      </c>
      <c r="Q153" s="408">
        <f t="shared" si="279"/>
        <v>0</v>
      </c>
      <c r="R153" s="366">
        <f t="shared" si="279"/>
        <v>-180</v>
      </c>
      <c r="S153" s="367">
        <f t="shared" si="279"/>
        <v>0</v>
      </c>
      <c r="T153" s="368">
        <f t="shared" si="279"/>
        <v>-540</v>
      </c>
    </row>
    <row r="154" spans="1:20" hidden="1" x14ac:dyDescent="0.25"/>
    <row r="155" spans="1:20" ht="15.75" hidden="1" x14ac:dyDescent="0.25">
      <c r="A155" s="1240" t="s">
        <v>248</v>
      </c>
      <c r="B155" s="1241"/>
      <c r="C155" s="1241"/>
      <c r="D155" s="1241"/>
      <c r="E155" s="1241"/>
      <c r="F155" s="1241"/>
      <c r="G155" s="1241"/>
      <c r="H155" s="1241"/>
      <c r="I155" s="1241"/>
      <c r="J155" s="1241"/>
      <c r="K155" s="1241"/>
      <c r="L155" s="1241"/>
      <c r="M155" s="1241"/>
      <c r="N155" s="1241"/>
      <c r="O155" s="1241"/>
      <c r="P155" s="1241"/>
      <c r="Q155" s="1241"/>
      <c r="R155" s="1241"/>
      <c r="S155" s="1241"/>
      <c r="T155" s="1241"/>
    </row>
    <row r="156" spans="1:20" ht="36.75" hidden="1" thickBot="1" x14ac:dyDescent="0.3">
      <c r="A156" s="85" t="s">
        <v>14</v>
      </c>
      <c r="B156" s="274" t="s">
        <v>222</v>
      </c>
      <c r="C156" s="104" t="s">
        <v>165</v>
      </c>
      <c r="D156" s="302" t="s">
        <v>223</v>
      </c>
      <c r="E156" s="399" t="s">
        <v>2</v>
      </c>
      <c r="F156" s="344" t="s">
        <v>225</v>
      </c>
      <c r="G156" s="399" t="s">
        <v>3</v>
      </c>
      <c r="H156" s="344" t="s">
        <v>226</v>
      </c>
      <c r="I156" s="399" t="s">
        <v>4</v>
      </c>
      <c r="J156" s="344" t="s">
        <v>227</v>
      </c>
      <c r="K156" s="251" t="s">
        <v>197</v>
      </c>
      <c r="L156" s="342" t="s">
        <v>224</v>
      </c>
      <c r="M156" s="399" t="s">
        <v>5</v>
      </c>
      <c r="N156" s="344" t="s">
        <v>228</v>
      </c>
      <c r="O156" s="418" t="s">
        <v>194</v>
      </c>
      <c r="P156" s="344" t="s">
        <v>229</v>
      </c>
      <c r="Q156" s="418" t="s">
        <v>195</v>
      </c>
      <c r="R156" s="344" t="s">
        <v>230</v>
      </c>
      <c r="S156" s="251" t="s">
        <v>197</v>
      </c>
      <c r="T156" s="342" t="s">
        <v>224</v>
      </c>
    </row>
    <row r="157" spans="1:20" ht="15.75" hidden="1" thickTop="1" x14ac:dyDescent="0.25">
      <c r="A157" s="88" t="s">
        <v>20</v>
      </c>
      <c r="B157" s="276">
        <v>20</v>
      </c>
      <c r="C157" s="89" t="e">
        <f>'UBS Jardim Julieta'!#REF!</f>
        <v>#REF!</v>
      </c>
      <c r="D157" s="304" t="e">
        <f t="shared" ref="D157:D159" si="281">C157*B157</f>
        <v>#REF!</v>
      </c>
      <c r="E157" s="400" t="e">
        <f>'UBS Jardim Julieta'!#REF!</f>
        <v>#REF!</v>
      </c>
      <c r="F157" s="317" t="e">
        <f t="shared" ref="F157:F159" si="282">(E157*$B157)-$D157</f>
        <v>#REF!</v>
      </c>
      <c r="G157" s="400" t="e">
        <f>'UBS Jardim Julieta'!#REF!</f>
        <v>#REF!</v>
      </c>
      <c r="H157" s="317" t="e">
        <f t="shared" ref="H157:H159" si="283">(G157*$B157)-$D157</f>
        <v>#REF!</v>
      </c>
      <c r="I157" s="400" t="e">
        <f>'UBS Jardim Julieta'!#REF!</f>
        <v>#REF!</v>
      </c>
      <c r="J157" s="317" t="e">
        <f t="shared" ref="J157:J159" si="284">(I157*$B157)-$D157</f>
        <v>#REF!</v>
      </c>
      <c r="K157" s="253" t="e">
        <f t="shared" ref="K157:K159" si="285">SUM(E157,G157,I157)</f>
        <v>#REF!</v>
      </c>
      <c r="L157" s="330" t="e">
        <f t="shared" ref="L157:L159" si="286">(K157*$B157)-$D157*3</f>
        <v>#REF!</v>
      </c>
      <c r="M157" s="400" t="e">
        <f>'UBS Jardim Julieta'!#REF!</f>
        <v>#REF!</v>
      </c>
      <c r="N157" s="317" t="e">
        <f t="shared" ref="N157:N159" si="287">(M157*$B157)-$D157</f>
        <v>#REF!</v>
      </c>
      <c r="O157" s="400" t="e">
        <f>'UBS Jardim Julieta'!#REF!</f>
        <v>#REF!</v>
      </c>
      <c r="P157" s="317" t="e">
        <f t="shared" ref="P157:P159" si="288">(O157*$B157)-$D157</f>
        <v>#REF!</v>
      </c>
      <c r="Q157" s="400" t="e">
        <f>'UBS Jardim Julieta'!#REF!</f>
        <v>#REF!</v>
      </c>
      <c r="R157" s="317" t="e">
        <f t="shared" ref="R157:R159" si="289">(Q157*$B157)-$D157</f>
        <v>#REF!</v>
      </c>
      <c r="S157" s="253" t="e">
        <f t="shared" ref="S157:S159" si="290">SUM(M157,O157,Q157)</f>
        <v>#REF!</v>
      </c>
      <c r="T157" s="330" t="e">
        <f t="shared" ref="T157:T159" si="291">(S157*$B157)-$D157*3</f>
        <v>#REF!</v>
      </c>
    </row>
    <row r="158" spans="1:20" hidden="1" x14ac:dyDescent="0.25">
      <c r="A158" s="88" t="s">
        <v>43</v>
      </c>
      <c r="B158" s="276">
        <v>20</v>
      </c>
      <c r="C158" s="89" t="e">
        <f>'UBS Jardim Julieta'!#REF!</f>
        <v>#REF!</v>
      </c>
      <c r="D158" s="304" t="e">
        <f t="shared" si="281"/>
        <v>#REF!</v>
      </c>
      <c r="E158" s="400" t="e">
        <f>'UBS Jardim Julieta'!#REF!</f>
        <v>#REF!</v>
      </c>
      <c r="F158" s="317" t="e">
        <f t="shared" si="282"/>
        <v>#REF!</v>
      </c>
      <c r="G158" s="400" t="e">
        <f>'UBS Jardim Julieta'!#REF!</f>
        <v>#REF!</v>
      </c>
      <c r="H158" s="317" t="e">
        <f t="shared" si="283"/>
        <v>#REF!</v>
      </c>
      <c r="I158" s="400" t="e">
        <f>'UBS Jardim Julieta'!#REF!</f>
        <v>#REF!</v>
      </c>
      <c r="J158" s="317" t="e">
        <f t="shared" si="284"/>
        <v>#REF!</v>
      </c>
      <c r="K158" s="253" t="e">
        <f t="shared" si="285"/>
        <v>#REF!</v>
      </c>
      <c r="L158" s="330" t="e">
        <f t="shared" si="286"/>
        <v>#REF!</v>
      </c>
      <c r="M158" s="400" t="e">
        <f>'UBS Jardim Julieta'!#REF!</f>
        <v>#REF!</v>
      </c>
      <c r="N158" s="317" t="e">
        <f t="shared" si="287"/>
        <v>#REF!</v>
      </c>
      <c r="O158" s="400" t="e">
        <f>'UBS Jardim Julieta'!#REF!</f>
        <v>#REF!</v>
      </c>
      <c r="P158" s="317" t="e">
        <f t="shared" si="288"/>
        <v>#REF!</v>
      </c>
      <c r="Q158" s="400" t="e">
        <f>'UBS Jardim Julieta'!#REF!</f>
        <v>#REF!</v>
      </c>
      <c r="R158" s="317" t="e">
        <f t="shared" si="289"/>
        <v>#REF!</v>
      </c>
      <c r="S158" s="253" t="e">
        <f t="shared" si="290"/>
        <v>#REF!</v>
      </c>
      <c r="T158" s="330" t="e">
        <f t="shared" si="291"/>
        <v>#REF!</v>
      </c>
    </row>
    <row r="159" spans="1:20" ht="15.75" hidden="1" thickBot="1" x14ac:dyDescent="0.3">
      <c r="A159" s="88" t="s">
        <v>23</v>
      </c>
      <c r="B159" s="276">
        <v>20</v>
      </c>
      <c r="C159" s="89" t="e">
        <f>'UBS Jardim Julieta'!#REF!</f>
        <v>#REF!</v>
      </c>
      <c r="D159" s="304" t="e">
        <f t="shared" si="281"/>
        <v>#REF!</v>
      </c>
      <c r="E159" s="400" t="e">
        <f>'UBS Jardim Julieta'!#REF!</f>
        <v>#REF!</v>
      </c>
      <c r="F159" s="317" t="e">
        <f t="shared" si="282"/>
        <v>#REF!</v>
      </c>
      <c r="G159" s="400" t="e">
        <f>'UBS Jardim Julieta'!#REF!</f>
        <v>#REF!</v>
      </c>
      <c r="H159" s="317" t="e">
        <f t="shared" si="283"/>
        <v>#REF!</v>
      </c>
      <c r="I159" s="400" t="e">
        <f>'UBS Jardim Julieta'!#REF!</f>
        <v>#REF!</v>
      </c>
      <c r="J159" s="317" t="e">
        <f t="shared" si="284"/>
        <v>#REF!</v>
      </c>
      <c r="K159" s="253" t="e">
        <f t="shared" si="285"/>
        <v>#REF!</v>
      </c>
      <c r="L159" s="330" t="e">
        <f t="shared" si="286"/>
        <v>#REF!</v>
      </c>
      <c r="M159" s="400" t="e">
        <f>'UBS Jardim Julieta'!#REF!</f>
        <v>#REF!</v>
      </c>
      <c r="N159" s="317" t="e">
        <f t="shared" si="287"/>
        <v>#REF!</v>
      </c>
      <c r="O159" s="400" t="e">
        <f>'UBS Jardim Julieta'!#REF!</f>
        <v>#REF!</v>
      </c>
      <c r="P159" s="317" t="e">
        <f t="shared" si="288"/>
        <v>#REF!</v>
      </c>
      <c r="Q159" s="400" t="e">
        <f>'UBS Jardim Julieta'!#REF!</f>
        <v>#REF!</v>
      </c>
      <c r="R159" s="317" t="e">
        <f t="shared" si="289"/>
        <v>#REF!</v>
      </c>
      <c r="S159" s="253" t="e">
        <f t="shared" si="290"/>
        <v>#REF!</v>
      </c>
      <c r="T159" s="330" t="e">
        <f t="shared" si="291"/>
        <v>#REF!</v>
      </c>
    </row>
    <row r="160" spans="1:20" ht="15.75" hidden="1" thickBot="1" x14ac:dyDescent="0.3">
      <c r="A160" s="355" t="s">
        <v>7</v>
      </c>
      <c r="B160" s="356">
        <f t="shared" ref="B160:T160" si="292">SUM(B157:B159)</f>
        <v>60</v>
      </c>
      <c r="C160" s="381" t="e">
        <f t="shared" si="292"/>
        <v>#REF!</v>
      </c>
      <c r="D160" s="382" t="e">
        <f t="shared" si="292"/>
        <v>#REF!</v>
      </c>
      <c r="E160" s="404" t="e">
        <f t="shared" si="292"/>
        <v>#REF!</v>
      </c>
      <c r="F160" s="358" t="e">
        <f t="shared" si="292"/>
        <v>#REF!</v>
      </c>
      <c r="G160" s="404" t="e">
        <f t="shared" si="292"/>
        <v>#REF!</v>
      </c>
      <c r="H160" s="358" t="e">
        <f t="shared" si="292"/>
        <v>#REF!</v>
      </c>
      <c r="I160" s="404" t="e">
        <f t="shared" si="292"/>
        <v>#REF!</v>
      </c>
      <c r="J160" s="358" t="e">
        <f t="shared" si="292"/>
        <v>#REF!</v>
      </c>
      <c r="K160" s="359" t="e">
        <f t="shared" ref="K160:L160" si="293">SUM(K157:K159)</f>
        <v>#REF!</v>
      </c>
      <c r="L160" s="360" t="e">
        <f t="shared" si="293"/>
        <v>#REF!</v>
      </c>
      <c r="M160" s="404" t="e">
        <f t="shared" si="292"/>
        <v>#REF!</v>
      </c>
      <c r="N160" s="358" t="e">
        <f t="shared" si="292"/>
        <v>#REF!</v>
      </c>
      <c r="O160" s="404" t="e">
        <f t="shared" si="292"/>
        <v>#REF!</v>
      </c>
      <c r="P160" s="358" t="e">
        <f t="shared" si="292"/>
        <v>#REF!</v>
      </c>
      <c r="Q160" s="404" t="e">
        <f t="shared" si="292"/>
        <v>#REF!</v>
      </c>
      <c r="R160" s="358" t="e">
        <f t="shared" si="292"/>
        <v>#REF!</v>
      </c>
      <c r="S160" s="359" t="e">
        <f t="shared" si="292"/>
        <v>#REF!</v>
      </c>
      <c r="T160" s="360" t="e">
        <f t="shared" si="292"/>
        <v>#REF!</v>
      </c>
    </row>
    <row r="161" spans="1:20" hidden="1" x14ac:dyDescent="0.25"/>
    <row r="162" spans="1:20" ht="15.75" hidden="1" x14ac:dyDescent="0.25">
      <c r="A162" s="1240" t="s">
        <v>249</v>
      </c>
      <c r="B162" s="1241"/>
      <c r="C162" s="1241"/>
      <c r="D162" s="1241"/>
      <c r="E162" s="1241"/>
      <c r="F162" s="1241"/>
      <c r="G162" s="1241"/>
      <c r="H162" s="1241"/>
      <c r="I162" s="1241"/>
      <c r="J162" s="1241"/>
      <c r="K162" s="1241"/>
      <c r="L162" s="1241"/>
      <c r="M162" s="1241"/>
      <c r="N162" s="1241"/>
      <c r="O162" s="1241"/>
      <c r="P162" s="1241"/>
      <c r="Q162" s="1241"/>
      <c r="R162" s="1241"/>
      <c r="S162" s="1241"/>
      <c r="T162" s="1241"/>
    </row>
    <row r="163" spans="1:20" ht="36.75" hidden="1" thickBot="1" x14ac:dyDescent="0.3">
      <c r="A163" s="85" t="s">
        <v>14</v>
      </c>
      <c r="B163" s="274" t="s">
        <v>222</v>
      </c>
      <c r="C163" s="104" t="s">
        <v>165</v>
      </c>
      <c r="D163" s="302" t="s">
        <v>223</v>
      </c>
      <c r="E163" s="399" t="s">
        <v>2</v>
      </c>
      <c r="F163" s="344" t="s">
        <v>225</v>
      </c>
      <c r="G163" s="399" t="s">
        <v>3</v>
      </c>
      <c r="H163" s="344" t="s">
        <v>226</v>
      </c>
      <c r="I163" s="399" t="s">
        <v>4</v>
      </c>
      <c r="J163" s="344" t="s">
        <v>227</v>
      </c>
      <c r="K163" s="251" t="s">
        <v>197</v>
      </c>
      <c r="L163" s="342" t="s">
        <v>224</v>
      </c>
      <c r="M163" s="399" t="s">
        <v>5</v>
      </c>
      <c r="N163" s="344" t="s">
        <v>228</v>
      </c>
      <c r="O163" s="418" t="s">
        <v>194</v>
      </c>
      <c r="P163" s="344" t="s">
        <v>229</v>
      </c>
      <c r="Q163" s="418" t="s">
        <v>195</v>
      </c>
      <c r="R163" s="344" t="s">
        <v>230</v>
      </c>
      <c r="S163" s="251" t="s">
        <v>197</v>
      </c>
      <c r="T163" s="342" t="s">
        <v>224</v>
      </c>
    </row>
    <row r="164" spans="1:20" ht="16.5" hidden="1" thickTop="1" thickBot="1" x14ac:dyDescent="0.3">
      <c r="A164" s="46" t="s">
        <v>119</v>
      </c>
      <c r="B164" s="285">
        <v>20</v>
      </c>
      <c r="C164" s="98">
        <f>'CAPS INF II VM-VG'!B15</f>
        <v>5</v>
      </c>
      <c r="D164" s="311">
        <f t="shared" ref="D164" si="294">C164*B164</f>
        <v>100</v>
      </c>
      <c r="E164" s="412">
        <f>'CAPS INF II VM-VG'!C15</f>
        <v>5</v>
      </c>
      <c r="F164" s="323">
        <f t="shared" ref="F164" si="295">(E164*$B164)-$D164</f>
        <v>0</v>
      </c>
      <c r="G164" s="412">
        <f>'CAPS INF II VM-VG'!D15</f>
        <v>0</v>
      </c>
      <c r="H164" s="323">
        <f t="shared" ref="H164" si="296">(G164*$B164)-$D164</f>
        <v>-100</v>
      </c>
      <c r="I164" s="412">
        <f>'CAPS INF II VM-VG'!E15</f>
        <v>0</v>
      </c>
      <c r="J164" s="323">
        <f t="shared" ref="J164" si="297">(I164*$B164)-$D164</f>
        <v>-100</v>
      </c>
      <c r="K164" s="262">
        <f t="shared" ref="K164" si="298">SUM(E164,G164,I164)</f>
        <v>5</v>
      </c>
      <c r="L164" s="336">
        <f t="shared" ref="L164" si="299">(K164*$B164)-$D164*3</f>
        <v>-200</v>
      </c>
      <c r="M164" s="412">
        <f>'CAPS INF II VM-VG'!F15</f>
        <v>0</v>
      </c>
      <c r="N164" s="323">
        <f t="shared" ref="N164" si="300">(M164*$B164)-$D164</f>
        <v>-100</v>
      </c>
      <c r="O164" s="412">
        <f>'CAPS INF II VM-VG'!G15</f>
        <v>0</v>
      </c>
      <c r="P164" s="323">
        <f t="shared" ref="P164" si="301">(O164*$B164)-$D164</f>
        <v>-100</v>
      </c>
      <c r="Q164" s="412">
        <f>'CAPS INF II VM-VG'!H15</f>
        <v>0</v>
      </c>
      <c r="R164" s="323">
        <f t="shared" ref="R164" si="302">(Q164*$B164)-$D164</f>
        <v>-100</v>
      </c>
      <c r="S164" s="262">
        <f t="shared" ref="S164" si="303">SUM(M164,O164,Q164)</f>
        <v>0</v>
      </c>
      <c r="T164" s="336">
        <f t="shared" ref="T164" si="304">(S164*$B164)-$D164*3</f>
        <v>-300</v>
      </c>
    </row>
    <row r="165" spans="1:20" ht="15.75" hidden="1" thickBot="1" x14ac:dyDescent="0.3">
      <c r="A165" s="355" t="s">
        <v>7</v>
      </c>
      <c r="B165" s="356">
        <f t="shared" ref="B165:T165" si="305">SUM(B164:B164)</f>
        <v>20</v>
      </c>
      <c r="C165" s="381">
        <f t="shared" si="305"/>
        <v>5</v>
      </c>
      <c r="D165" s="382">
        <f t="shared" si="305"/>
        <v>100</v>
      </c>
      <c r="E165" s="404">
        <f t="shared" si="305"/>
        <v>5</v>
      </c>
      <c r="F165" s="358">
        <f t="shared" si="305"/>
        <v>0</v>
      </c>
      <c r="G165" s="404">
        <f t="shared" si="305"/>
        <v>0</v>
      </c>
      <c r="H165" s="358">
        <f t="shared" si="305"/>
        <v>-100</v>
      </c>
      <c r="I165" s="404">
        <f t="shared" si="305"/>
        <v>0</v>
      </c>
      <c r="J165" s="358">
        <f t="shared" si="305"/>
        <v>-100</v>
      </c>
      <c r="K165" s="359">
        <f t="shared" ref="K165:L165" si="306">SUM(K164:K164)</f>
        <v>5</v>
      </c>
      <c r="L165" s="360">
        <f t="shared" si="306"/>
        <v>-200</v>
      </c>
      <c r="M165" s="404">
        <f t="shared" si="305"/>
        <v>0</v>
      </c>
      <c r="N165" s="358">
        <f t="shared" si="305"/>
        <v>-100</v>
      </c>
      <c r="O165" s="404">
        <f t="shared" si="305"/>
        <v>0</v>
      </c>
      <c r="P165" s="358">
        <f t="shared" si="305"/>
        <v>-100</v>
      </c>
      <c r="Q165" s="404">
        <f t="shared" si="305"/>
        <v>0</v>
      </c>
      <c r="R165" s="358">
        <f t="shared" si="305"/>
        <v>-100</v>
      </c>
      <c r="S165" s="359">
        <f t="shared" si="305"/>
        <v>0</v>
      </c>
      <c r="T165" s="360">
        <f t="shared" si="305"/>
        <v>-300</v>
      </c>
    </row>
    <row r="166" spans="1:20" hidden="1" x14ac:dyDescent="0.25"/>
    <row r="167" spans="1:20" ht="15.75" hidden="1" x14ac:dyDescent="0.25">
      <c r="A167" s="1240" t="s">
        <v>250</v>
      </c>
      <c r="B167" s="1241"/>
      <c r="C167" s="1241"/>
      <c r="D167" s="1241"/>
      <c r="E167" s="1241"/>
      <c r="F167" s="1241"/>
      <c r="G167" s="1241"/>
      <c r="H167" s="1241"/>
      <c r="I167" s="1241"/>
      <c r="J167" s="1241"/>
      <c r="K167" s="1241"/>
      <c r="L167" s="1241"/>
      <c r="M167" s="1241"/>
      <c r="N167" s="1241"/>
      <c r="O167" s="1241"/>
      <c r="P167" s="1241"/>
      <c r="Q167" s="1241"/>
      <c r="R167" s="1241"/>
      <c r="S167" s="1241"/>
      <c r="T167" s="1241"/>
    </row>
    <row r="168" spans="1:20" ht="36.75" hidden="1" thickBot="1" x14ac:dyDescent="0.3">
      <c r="A168" s="85" t="s">
        <v>14</v>
      </c>
      <c r="B168" s="274" t="s">
        <v>222</v>
      </c>
      <c r="C168" s="104" t="s">
        <v>165</v>
      </c>
      <c r="D168" s="302" t="s">
        <v>223</v>
      </c>
      <c r="E168" s="399" t="s">
        <v>2</v>
      </c>
      <c r="F168" s="344" t="s">
        <v>225</v>
      </c>
      <c r="G168" s="399" t="s">
        <v>3</v>
      </c>
      <c r="H168" s="344" t="s">
        <v>226</v>
      </c>
      <c r="I168" s="399" t="s">
        <v>4</v>
      </c>
      <c r="J168" s="344" t="s">
        <v>227</v>
      </c>
      <c r="K168" s="251" t="s">
        <v>197</v>
      </c>
      <c r="L168" s="342" t="s">
        <v>224</v>
      </c>
      <c r="M168" s="399" t="s">
        <v>5</v>
      </c>
      <c r="N168" s="344" t="s">
        <v>228</v>
      </c>
      <c r="O168" s="418" t="s">
        <v>194</v>
      </c>
      <c r="P168" s="344" t="s">
        <v>229</v>
      </c>
      <c r="Q168" s="418" t="s">
        <v>195</v>
      </c>
      <c r="R168" s="344" t="s">
        <v>230</v>
      </c>
      <c r="S168" s="251" t="s">
        <v>197</v>
      </c>
      <c r="T168" s="342" t="s">
        <v>224</v>
      </c>
    </row>
    <row r="169" spans="1:20" ht="15.75" hidden="1" thickTop="1" x14ac:dyDescent="0.25">
      <c r="A169" s="42" t="s">
        <v>108</v>
      </c>
      <c r="B169" s="288">
        <v>12</v>
      </c>
      <c r="C169" s="98" t="e">
        <f>'HORA CERTA'!#REF!</f>
        <v>#REF!</v>
      </c>
      <c r="D169" s="311" t="e">
        <f t="shared" ref="D169:D180" si="307">C169*B169</f>
        <v>#REF!</v>
      </c>
      <c r="E169" s="412" t="e">
        <f>'HORA CERTA'!#REF!</f>
        <v>#REF!</v>
      </c>
      <c r="F169" s="323" t="e">
        <f t="shared" ref="F169:F180" si="308">(E169*$B169)-$D169</f>
        <v>#REF!</v>
      </c>
      <c r="G169" s="412" t="e">
        <f>'HORA CERTA'!#REF!</f>
        <v>#REF!</v>
      </c>
      <c r="H169" s="323" t="e">
        <f t="shared" ref="H169:H180" si="309">(G169*$B169)-$D169</f>
        <v>#REF!</v>
      </c>
      <c r="I169" s="412" t="e">
        <f>'HORA CERTA'!#REF!</f>
        <v>#REF!</v>
      </c>
      <c r="J169" s="323" t="e">
        <f t="shared" ref="J169:J180" si="310">(I169*$B169)-$D169</f>
        <v>#REF!</v>
      </c>
      <c r="K169" s="262" t="e">
        <f t="shared" ref="K169:K180" si="311">SUM(E169,G169,I169)</f>
        <v>#REF!</v>
      </c>
      <c r="L169" s="336" t="e">
        <f t="shared" ref="L169:L180" si="312">(K169*$B169)-$D169*3</f>
        <v>#REF!</v>
      </c>
      <c r="M169" s="412" t="e">
        <f>'HORA CERTA'!#REF!</f>
        <v>#REF!</v>
      </c>
      <c r="N169" s="323" t="e">
        <f t="shared" ref="N169:N180" si="313">(M169*$B169)-$D169</f>
        <v>#REF!</v>
      </c>
      <c r="O169" s="412" t="e">
        <f>'HORA CERTA'!#REF!</f>
        <v>#REF!</v>
      </c>
      <c r="P169" s="323" t="e">
        <f t="shared" ref="P169:P180" si="314">(O169*$B169)-$D169</f>
        <v>#REF!</v>
      </c>
      <c r="Q169" s="412" t="e">
        <f>'HORA CERTA'!#REF!</f>
        <v>#REF!</v>
      </c>
      <c r="R169" s="323" t="e">
        <f t="shared" ref="R169:R180" si="315">(Q169*$B169)-$D169</f>
        <v>#REF!</v>
      </c>
      <c r="S169" s="262" t="e">
        <f t="shared" ref="S169:S180" si="316">SUM(M169,O169,Q169)</f>
        <v>#REF!</v>
      </c>
      <c r="T169" s="336" t="e">
        <f t="shared" ref="T169:T180" si="317">(S169*$B169)-$D169*3</f>
        <v>#REF!</v>
      </c>
    </row>
    <row r="170" spans="1:20" hidden="1" x14ac:dyDescent="0.25">
      <c r="A170" s="141" t="s">
        <v>109</v>
      </c>
      <c r="B170" s="289">
        <v>12</v>
      </c>
      <c r="C170" s="204" t="e">
        <f>'HORA CERTA'!#REF!</f>
        <v>#REF!</v>
      </c>
      <c r="D170" s="312" t="e">
        <f t="shared" si="307"/>
        <v>#REF!</v>
      </c>
      <c r="E170" s="413" t="e">
        <f>'HORA CERTA'!#REF!</f>
        <v>#REF!</v>
      </c>
      <c r="F170" s="371" t="e">
        <f t="shared" si="308"/>
        <v>#REF!</v>
      </c>
      <c r="G170" s="413" t="e">
        <f>'HORA CERTA'!#REF!</f>
        <v>#REF!</v>
      </c>
      <c r="H170" s="371" t="e">
        <f t="shared" si="309"/>
        <v>#REF!</v>
      </c>
      <c r="I170" s="413" t="e">
        <f>'HORA CERTA'!#REF!</f>
        <v>#REF!</v>
      </c>
      <c r="J170" s="371" t="e">
        <f t="shared" si="310"/>
        <v>#REF!</v>
      </c>
      <c r="K170" s="264" t="e">
        <f t="shared" si="311"/>
        <v>#REF!</v>
      </c>
      <c r="L170" s="340" t="e">
        <f t="shared" si="312"/>
        <v>#REF!</v>
      </c>
      <c r="M170" s="413" t="e">
        <f>'HORA CERTA'!#REF!</f>
        <v>#REF!</v>
      </c>
      <c r="N170" s="371" t="e">
        <f t="shared" si="313"/>
        <v>#REF!</v>
      </c>
      <c r="O170" s="413" t="e">
        <f>'HORA CERTA'!#REF!</f>
        <v>#REF!</v>
      </c>
      <c r="P170" s="371" t="e">
        <f t="shared" si="314"/>
        <v>#REF!</v>
      </c>
      <c r="Q170" s="413" t="e">
        <f>'HORA CERTA'!#REF!</f>
        <v>#REF!</v>
      </c>
      <c r="R170" s="371" t="e">
        <f t="shared" si="315"/>
        <v>#REF!</v>
      </c>
      <c r="S170" s="264" t="e">
        <f t="shared" si="316"/>
        <v>#REF!</v>
      </c>
      <c r="T170" s="340" t="e">
        <f t="shared" si="317"/>
        <v>#REF!</v>
      </c>
    </row>
    <row r="171" spans="1:20" hidden="1" x14ac:dyDescent="0.25">
      <c r="A171" s="141" t="s">
        <v>110</v>
      </c>
      <c r="B171" s="289">
        <v>12</v>
      </c>
      <c r="C171" s="204" t="e">
        <f>'HORA CERTA'!#REF!</f>
        <v>#REF!</v>
      </c>
      <c r="D171" s="312" t="e">
        <f t="shared" si="307"/>
        <v>#REF!</v>
      </c>
      <c r="E171" s="413" t="e">
        <f>'HORA CERTA'!#REF!</f>
        <v>#REF!</v>
      </c>
      <c r="F171" s="371" t="e">
        <f t="shared" si="308"/>
        <v>#REF!</v>
      </c>
      <c r="G171" s="413" t="e">
        <f>'HORA CERTA'!#REF!</f>
        <v>#REF!</v>
      </c>
      <c r="H171" s="371" t="e">
        <f t="shared" si="309"/>
        <v>#REF!</v>
      </c>
      <c r="I171" s="413" t="e">
        <f>'HORA CERTA'!#REF!</f>
        <v>#REF!</v>
      </c>
      <c r="J171" s="371" t="e">
        <f t="shared" si="310"/>
        <v>#REF!</v>
      </c>
      <c r="K171" s="264" t="e">
        <f t="shared" si="311"/>
        <v>#REF!</v>
      </c>
      <c r="L171" s="340" t="e">
        <f t="shared" si="312"/>
        <v>#REF!</v>
      </c>
      <c r="M171" s="413" t="e">
        <f>'HORA CERTA'!#REF!</f>
        <v>#REF!</v>
      </c>
      <c r="N171" s="371" t="e">
        <f t="shared" si="313"/>
        <v>#REF!</v>
      </c>
      <c r="O171" s="413" t="e">
        <f>'HORA CERTA'!#REF!</f>
        <v>#REF!</v>
      </c>
      <c r="P171" s="371" t="e">
        <f t="shared" si="314"/>
        <v>#REF!</v>
      </c>
      <c r="Q171" s="413" t="e">
        <f>'HORA CERTA'!#REF!</f>
        <v>#REF!</v>
      </c>
      <c r="R171" s="371" t="e">
        <f t="shared" si="315"/>
        <v>#REF!</v>
      </c>
      <c r="S171" s="264" t="e">
        <f t="shared" si="316"/>
        <v>#REF!</v>
      </c>
      <c r="T171" s="340" t="e">
        <f t="shared" si="317"/>
        <v>#REF!</v>
      </c>
    </row>
    <row r="172" spans="1:20" hidden="1" x14ac:dyDescent="0.25">
      <c r="A172" s="141" t="s">
        <v>111</v>
      </c>
      <c r="B172" s="289">
        <v>12</v>
      </c>
      <c r="C172" s="204" t="e">
        <f>'HORA CERTA'!#REF!</f>
        <v>#REF!</v>
      </c>
      <c r="D172" s="312" t="e">
        <f t="shared" si="307"/>
        <v>#REF!</v>
      </c>
      <c r="E172" s="413" t="e">
        <f>'HORA CERTA'!#REF!</f>
        <v>#REF!</v>
      </c>
      <c r="F172" s="371" t="e">
        <f t="shared" si="308"/>
        <v>#REF!</v>
      </c>
      <c r="G172" s="413" t="e">
        <f>'HORA CERTA'!#REF!</f>
        <v>#REF!</v>
      </c>
      <c r="H172" s="371" t="e">
        <f t="shared" si="309"/>
        <v>#REF!</v>
      </c>
      <c r="I172" s="413" t="e">
        <f>'HORA CERTA'!#REF!</f>
        <v>#REF!</v>
      </c>
      <c r="J172" s="371" t="e">
        <f t="shared" si="310"/>
        <v>#REF!</v>
      </c>
      <c r="K172" s="264" t="e">
        <f t="shared" si="311"/>
        <v>#REF!</v>
      </c>
      <c r="L172" s="340" t="e">
        <f t="shared" si="312"/>
        <v>#REF!</v>
      </c>
      <c r="M172" s="413" t="e">
        <f>'HORA CERTA'!#REF!</f>
        <v>#REF!</v>
      </c>
      <c r="N172" s="371" t="e">
        <f t="shared" si="313"/>
        <v>#REF!</v>
      </c>
      <c r="O172" s="413" t="e">
        <f>'HORA CERTA'!#REF!</f>
        <v>#REF!</v>
      </c>
      <c r="P172" s="371" t="e">
        <f t="shared" si="314"/>
        <v>#REF!</v>
      </c>
      <c r="Q172" s="413" t="e">
        <f>'HORA CERTA'!#REF!</f>
        <v>#REF!</v>
      </c>
      <c r="R172" s="371" t="e">
        <f t="shared" si="315"/>
        <v>#REF!</v>
      </c>
      <c r="S172" s="264" t="e">
        <f t="shared" si="316"/>
        <v>#REF!</v>
      </c>
      <c r="T172" s="340" t="e">
        <f t="shared" si="317"/>
        <v>#REF!</v>
      </c>
    </row>
    <row r="173" spans="1:20" hidden="1" x14ac:dyDescent="0.25">
      <c r="A173" s="141" t="s">
        <v>112</v>
      </c>
      <c r="B173" s="289">
        <v>12</v>
      </c>
      <c r="C173" s="204" t="e">
        <f>'HORA CERTA'!#REF!</f>
        <v>#REF!</v>
      </c>
      <c r="D173" s="312" t="e">
        <f t="shared" si="307"/>
        <v>#REF!</v>
      </c>
      <c r="E173" s="413" t="e">
        <f>'HORA CERTA'!#REF!</f>
        <v>#REF!</v>
      </c>
      <c r="F173" s="371" t="e">
        <f t="shared" si="308"/>
        <v>#REF!</v>
      </c>
      <c r="G173" s="413" t="e">
        <f>'HORA CERTA'!#REF!</f>
        <v>#REF!</v>
      </c>
      <c r="H173" s="371" t="e">
        <f t="shared" si="309"/>
        <v>#REF!</v>
      </c>
      <c r="I173" s="413" t="e">
        <f>'HORA CERTA'!#REF!</f>
        <v>#REF!</v>
      </c>
      <c r="J173" s="371" t="e">
        <f t="shared" si="310"/>
        <v>#REF!</v>
      </c>
      <c r="K173" s="264" t="e">
        <f t="shared" si="311"/>
        <v>#REF!</v>
      </c>
      <c r="L173" s="340" t="e">
        <f t="shared" si="312"/>
        <v>#REF!</v>
      </c>
      <c r="M173" s="413" t="e">
        <f>'HORA CERTA'!#REF!</f>
        <v>#REF!</v>
      </c>
      <c r="N173" s="371" t="e">
        <f t="shared" si="313"/>
        <v>#REF!</v>
      </c>
      <c r="O173" s="413" t="e">
        <f>'HORA CERTA'!#REF!</f>
        <v>#REF!</v>
      </c>
      <c r="P173" s="371" t="e">
        <f t="shared" si="314"/>
        <v>#REF!</v>
      </c>
      <c r="Q173" s="413" t="e">
        <f>'HORA CERTA'!#REF!</f>
        <v>#REF!</v>
      </c>
      <c r="R173" s="371" t="e">
        <f t="shared" si="315"/>
        <v>#REF!</v>
      </c>
      <c r="S173" s="264" t="e">
        <f t="shared" si="316"/>
        <v>#REF!</v>
      </c>
      <c r="T173" s="340" t="e">
        <f t="shared" si="317"/>
        <v>#REF!</v>
      </c>
    </row>
    <row r="174" spans="1:20" hidden="1" x14ac:dyDescent="0.25">
      <c r="A174" s="141" t="s">
        <v>183</v>
      </c>
      <c r="B174" s="289">
        <v>12</v>
      </c>
      <c r="C174" s="204" t="e">
        <f>'HORA CERTA'!#REF!</f>
        <v>#REF!</v>
      </c>
      <c r="D174" s="312" t="e">
        <f t="shared" si="307"/>
        <v>#REF!</v>
      </c>
      <c r="E174" s="413" t="e">
        <f>'HORA CERTA'!#REF!</f>
        <v>#REF!</v>
      </c>
      <c r="F174" s="371" t="e">
        <f t="shared" si="308"/>
        <v>#REF!</v>
      </c>
      <c r="G174" s="413" t="e">
        <f>'HORA CERTA'!#REF!</f>
        <v>#REF!</v>
      </c>
      <c r="H174" s="371" t="e">
        <f t="shared" si="309"/>
        <v>#REF!</v>
      </c>
      <c r="I174" s="413" t="e">
        <f>'HORA CERTA'!#REF!</f>
        <v>#REF!</v>
      </c>
      <c r="J174" s="371" t="e">
        <f t="shared" si="310"/>
        <v>#REF!</v>
      </c>
      <c r="K174" s="264" t="e">
        <f t="shared" si="311"/>
        <v>#REF!</v>
      </c>
      <c r="L174" s="340" t="e">
        <f t="shared" si="312"/>
        <v>#REF!</v>
      </c>
      <c r="M174" s="413" t="e">
        <f>'HORA CERTA'!#REF!</f>
        <v>#REF!</v>
      </c>
      <c r="N174" s="371" t="e">
        <f t="shared" si="313"/>
        <v>#REF!</v>
      </c>
      <c r="O174" s="413" t="e">
        <f>'HORA CERTA'!#REF!</f>
        <v>#REF!</v>
      </c>
      <c r="P174" s="371" t="e">
        <f t="shared" si="314"/>
        <v>#REF!</v>
      </c>
      <c r="Q174" s="413" t="e">
        <f>'HORA CERTA'!#REF!</f>
        <v>#REF!</v>
      </c>
      <c r="R174" s="371" t="e">
        <f t="shared" si="315"/>
        <v>#REF!</v>
      </c>
      <c r="S174" s="264" t="e">
        <f t="shared" si="316"/>
        <v>#REF!</v>
      </c>
      <c r="T174" s="340" t="e">
        <f t="shared" si="317"/>
        <v>#REF!</v>
      </c>
    </row>
    <row r="175" spans="1:20" hidden="1" x14ac:dyDescent="0.25">
      <c r="A175" s="141" t="s">
        <v>113</v>
      </c>
      <c r="B175" s="289">
        <v>12</v>
      </c>
      <c r="C175" s="204" t="e">
        <f>'HORA CERTA'!#REF!</f>
        <v>#REF!</v>
      </c>
      <c r="D175" s="312" t="e">
        <f t="shared" si="307"/>
        <v>#REF!</v>
      </c>
      <c r="E175" s="413" t="e">
        <f>'HORA CERTA'!#REF!</f>
        <v>#REF!</v>
      </c>
      <c r="F175" s="371" t="e">
        <f t="shared" si="308"/>
        <v>#REF!</v>
      </c>
      <c r="G175" s="413" t="e">
        <f>'HORA CERTA'!#REF!</f>
        <v>#REF!</v>
      </c>
      <c r="H175" s="371" t="e">
        <f t="shared" si="309"/>
        <v>#REF!</v>
      </c>
      <c r="I175" s="413" t="e">
        <f>'HORA CERTA'!#REF!</f>
        <v>#REF!</v>
      </c>
      <c r="J175" s="371" t="e">
        <f t="shared" si="310"/>
        <v>#REF!</v>
      </c>
      <c r="K175" s="264" t="e">
        <f t="shared" si="311"/>
        <v>#REF!</v>
      </c>
      <c r="L175" s="340" t="e">
        <f t="shared" si="312"/>
        <v>#REF!</v>
      </c>
      <c r="M175" s="413" t="e">
        <f>'HORA CERTA'!#REF!</f>
        <v>#REF!</v>
      </c>
      <c r="N175" s="371" t="e">
        <f t="shared" si="313"/>
        <v>#REF!</v>
      </c>
      <c r="O175" s="413" t="e">
        <f>'HORA CERTA'!#REF!</f>
        <v>#REF!</v>
      </c>
      <c r="P175" s="371" t="e">
        <f t="shared" si="314"/>
        <v>#REF!</v>
      </c>
      <c r="Q175" s="413" t="e">
        <f>'HORA CERTA'!#REF!</f>
        <v>#REF!</v>
      </c>
      <c r="R175" s="371" t="e">
        <f t="shared" si="315"/>
        <v>#REF!</v>
      </c>
      <c r="S175" s="264" t="e">
        <f t="shared" si="316"/>
        <v>#REF!</v>
      </c>
      <c r="T175" s="340" t="e">
        <f t="shared" si="317"/>
        <v>#REF!</v>
      </c>
    </row>
    <row r="176" spans="1:20" hidden="1" x14ac:dyDescent="0.25">
      <c r="A176" s="141" t="s">
        <v>114</v>
      </c>
      <c r="B176" s="289">
        <v>12</v>
      </c>
      <c r="C176" s="204" t="e">
        <f>'HORA CERTA'!#REF!</f>
        <v>#REF!</v>
      </c>
      <c r="D176" s="312" t="e">
        <f t="shared" si="307"/>
        <v>#REF!</v>
      </c>
      <c r="E176" s="414" t="e">
        <f>'HORA CERTA'!#REF!</f>
        <v>#REF!</v>
      </c>
      <c r="F176" s="371" t="e">
        <f t="shared" si="308"/>
        <v>#REF!</v>
      </c>
      <c r="G176" s="414" t="e">
        <f>'HORA CERTA'!#REF!</f>
        <v>#REF!</v>
      </c>
      <c r="H176" s="371" t="e">
        <f t="shared" si="309"/>
        <v>#REF!</v>
      </c>
      <c r="I176" s="414" t="e">
        <f>'HORA CERTA'!#REF!</f>
        <v>#REF!</v>
      </c>
      <c r="J176" s="371" t="e">
        <f t="shared" si="310"/>
        <v>#REF!</v>
      </c>
      <c r="K176" s="146" t="e">
        <f t="shared" si="311"/>
        <v>#REF!</v>
      </c>
      <c r="L176" s="340" t="e">
        <f t="shared" si="312"/>
        <v>#REF!</v>
      </c>
      <c r="M176" s="414" t="e">
        <f>'HORA CERTA'!#REF!</f>
        <v>#REF!</v>
      </c>
      <c r="N176" s="371" t="e">
        <f t="shared" si="313"/>
        <v>#REF!</v>
      </c>
      <c r="O176" s="414" t="e">
        <f>'HORA CERTA'!#REF!</f>
        <v>#REF!</v>
      </c>
      <c r="P176" s="371" t="e">
        <f t="shared" si="314"/>
        <v>#REF!</v>
      </c>
      <c r="Q176" s="414" t="e">
        <f>'HORA CERTA'!#REF!</f>
        <v>#REF!</v>
      </c>
      <c r="R176" s="371" t="e">
        <f t="shared" si="315"/>
        <v>#REF!</v>
      </c>
      <c r="S176" s="146" t="e">
        <f t="shared" si="316"/>
        <v>#REF!</v>
      </c>
      <c r="T176" s="340" t="e">
        <f t="shared" si="317"/>
        <v>#REF!</v>
      </c>
    </row>
    <row r="177" spans="1:20" hidden="1" x14ac:dyDescent="0.25">
      <c r="A177" s="141" t="s">
        <v>115</v>
      </c>
      <c r="B177" s="289">
        <v>12</v>
      </c>
      <c r="C177" s="204" t="e">
        <f>'HORA CERTA'!#REF!</f>
        <v>#REF!</v>
      </c>
      <c r="D177" s="312" t="e">
        <f t="shared" si="307"/>
        <v>#REF!</v>
      </c>
      <c r="E177" s="414" t="e">
        <f>'HORA CERTA'!#REF!</f>
        <v>#REF!</v>
      </c>
      <c r="F177" s="371" t="e">
        <f t="shared" si="308"/>
        <v>#REF!</v>
      </c>
      <c r="G177" s="414" t="e">
        <f>'HORA CERTA'!#REF!</f>
        <v>#REF!</v>
      </c>
      <c r="H177" s="371" t="e">
        <f t="shared" si="309"/>
        <v>#REF!</v>
      </c>
      <c r="I177" s="414" t="e">
        <f>'HORA CERTA'!#REF!</f>
        <v>#REF!</v>
      </c>
      <c r="J177" s="371" t="e">
        <f t="shared" si="310"/>
        <v>#REF!</v>
      </c>
      <c r="K177" s="146" t="e">
        <f t="shared" si="311"/>
        <v>#REF!</v>
      </c>
      <c r="L177" s="340" t="e">
        <f t="shared" si="312"/>
        <v>#REF!</v>
      </c>
      <c r="M177" s="414" t="e">
        <f>'HORA CERTA'!#REF!</f>
        <v>#REF!</v>
      </c>
      <c r="N177" s="371" t="e">
        <f t="shared" si="313"/>
        <v>#REF!</v>
      </c>
      <c r="O177" s="414" t="e">
        <f>'HORA CERTA'!#REF!</f>
        <v>#REF!</v>
      </c>
      <c r="P177" s="371" t="e">
        <f t="shared" si="314"/>
        <v>#REF!</v>
      </c>
      <c r="Q177" s="414" t="e">
        <f>'HORA CERTA'!#REF!</f>
        <v>#REF!</v>
      </c>
      <c r="R177" s="371" t="e">
        <f t="shared" si="315"/>
        <v>#REF!</v>
      </c>
      <c r="S177" s="146" t="e">
        <f t="shared" si="316"/>
        <v>#REF!</v>
      </c>
      <c r="T177" s="340" t="e">
        <f t="shared" si="317"/>
        <v>#REF!</v>
      </c>
    </row>
    <row r="178" spans="1:20" hidden="1" x14ac:dyDescent="0.25">
      <c r="A178" s="141" t="s">
        <v>116</v>
      </c>
      <c r="B178" s="289">
        <v>12</v>
      </c>
      <c r="C178" s="204" t="e">
        <f>'HORA CERTA'!#REF!</f>
        <v>#REF!</v>
      </c>
      <c r="D178" s="312" t="e">
        <f t="shared" si="307"/>
        <v>#REF!</v>
      </c>
      <c r="E178" s="414" t="e">
        <f>'HORA CERTA'!#REF!</f>
        <v>#REF!</v>
      </c>
      <c r="F178" s="371" t="e">
        <f t="shared" si="308"/>
        <v>#REF!</v>
      </c>
      <c r="G178" s="414" t="e">
        <f>'HORA CERTA'!#REF!</f>
        <v>#REF!</v>
      </c>
      <c r="H178" s="371" t="e">
        <f t="shared" si="309"/>
        <v>#REF!</v>
      </c>
      <c r="I178" s="414" t="e">
        <f>'HORA CERTA'!#REF!</f>
        <v>#REF!</v>
      </c>
      <c r="J178" s="371" t="e">
        <f t="shared" si="310"/>
        <v>#REF!</v>
      </c>
      <c r="K178" s="146" t="e">
        <f t="shared" si="311"/>
        <v>#REF!</v>
      </c>
      <c r="L178" s="340" t="e">
        <f t="shared" si="312"/>
        <v>#REF!</v>
      </c>
      <c r="M178" s="414" t="e">
        <f>'HORA CERTA'!#REF!</f>
        <v>#REF!</v>
      </c>
      <c r="N178" s="371" t="e">
        <f t="shared" si="313"/>
        <v>#REF!</v>
      </c>
      <c r="O178" s="414" t="e">
        <f>'HORA CERTA'!#REF!</f>
        <v>#REF!</v>
      </c>
      <c r="P178" s="371" t="e">
        <f t="shared" si="314"/>
        <v>#REF!</v>
      </c>
      <c r="Q178" s="414" t="e">
        <f>'HORA CERTA'!#REF!</f>
        <v>#REF!</v>
      </c>
      <c r="R178" s="371" t="e">
        <f t="shared" si="315"/>
        <v>#REF!</v>
      </c>
      <c r="S178" s="146" t="e">
        <f t="shared" si="316"/>
        <v>#REF!</v>
      </c>
      <c r="T178" s="340" t="e">
        <f t="shared" si="317"/>
        <v>#REF!</v>
      </c>
    </row>
    <row r="179" spans="1:20" hidden="1" x14ac:dyDescent="0.25">
      <c r="A179" s="141" t="s">
        <v>117</v>
      </c>
      <c r="B179" s="289">
        <v>40</v>
      </c>
      <c r="C179" s="204" t="e">
        <f>'HORA CERTA'!#REF!</f>
        <v>#REF!</v>
      </c>
      <c r="D179" s="312" t="e">
        <f t="shared" si="307"/>
        <v>#REF!</v>
      </c>
      <c r="E179" s="414" t="e">
        <f>'HORA CERTA'!#REF!</f>
        <v>#REF!</v>
      </c>
      <c r="F179" s="371" t="e">
        <f t="shared" si="308"/>
        <v>#REF!</v>
      </c>
      <c r="G179" s="414" t="e">
        <f>'HORA CERTA'!#REF!</f>
        <v>#REF!</v>
      </c>
      <c r="H179" s="371" t="e">
        <f t="shared" si="309"/>
        <v>#REF!</v>
      </c>
      <c r="I179" s="414" t="e">
        <f>'HORA CERTA'!#REF!</f>
        <v>#REF!</v>
      </c>
      <c r="J179" s="371" t="e">
        <f t="shared" si="310"/>
        <v>#REF!</v>
      </c>
      <c r="K179" s="146" t="e">
        <f t="shared" si="311"/>
        <v>#REF!</v>
      </c>
      <c r="L179" s="340" t="e">
        <f t="shared" si="312"/>
        <v>#REF!</v>
      </c>
      <c r="M179" s="414" t="e">
        <f>'HORA CERTA'!#REF!</f>
        <v>#REF!</v>
      </c>
      <c r="N179" s="371" t="e">
        <f t="shared" si="313"/>
        <v>#REF!</v>
      </c>
      <c r="O179" s="414" t="e">
        <f>'HORA CERTA'!#REF!</f>
        <v>#REF!</v>
      </c>
      <c r="P179" s="371" t="e">
        <f t="shared" si="314"/>
        <v>#REF!</v>
      </c>
      <c r="Q179" s="414" t="e">
        <f>'HORA CERTA'!#REF!</f>
        <v>#REF!</v>
      </c>
      <c r="R179" s="371" t="e">
        <f t="shared" si="315"/>
        <v>#REF!</v>
      </c>
      <c r="S179" s="146" t="e">
        <f t="shared" si="316"/>
        <v>#REF!</v>
      </c>
      <c r="T179" s="340" t="e">
        <f t="shared" si="317"/>
        <v>#REF!</v>
      </c>
    </row>
    <row r="180" spans="1:20" ht="15.75" hidden="1" thickBot="1" x14ac:dyDescent="0.3">
      <c r="A180" s="147" t="s">
        <v>118</v>
      </c>
      <c r="B180" s="290">
        <v>36</v>
      </c>
      <c r="C180" s="99" t="e">
        <f>'HORA CERTA'!#REF!</f>
        <v>#REF!</v>
      </c>
      <c r="D180" s="313" t="e">
        <f t="shared" si="307"/>
        <v>#REF!</v>
      </c>
      <c r="E180" s="415" t="e">
        <f>'HORA CERTA'!#REF!</f>
        <v>#REF!</v>
      </c>
      <c r="F180" s="370" t="e">
        <f t="shared" si="308"/>
        <v>#REF!</v>
      </c>
      <c r="G180" s="415" t="e">
        <f>'HORA CERTA'!#REF!</f>
        <v>#REF!</v>
      </c>
      <c r="H180" s="370" t="e">
        <f t="shared" si="309"/>
        <v>#REF!</v>
      </c>
      <c r="I180" s="415" t="e">
        <f>'HORA CERTA'!#REF!</f>
        <v>#REF!</v>
      </c>
      <c r="J180" s="370" t="e">
        <f t="shared" si="310"/>
        <v>#REF!</v>
      </c>
      <c r="K180" s="149" t="e">
        <f t="shared" si="311"/>
        <v>#REF!</v>
      </c>
      <c r="L180" s="339" t="e">
        <f t="shared" si="312"/>
        <v>#REF!</v>
      </c>
      <c r="M180" s="415" t="e">
        <f>'HORA CERTA'!#REF!</f>
        <v>#REF!</v>
      </c>
      <c r="N180" s="370" t="e">
        <f t="shared" si="313"/>
        <v>#REF!</v>
      </c>
      <c r="O180" s="415" t="e">
        <f>'HORA CERTA'!#REF!</f>
        <v>#REF!</v>
      </c>
      <c r="P180" s="370" t="e">
        <f t="shared" si="314"/>
        <v>#REF!</v>
      </c>
      <c r="Q180" s="415" t="e">
        <f>'HORA CERTA'!#REF!</f>
        <v>#REF!</v>
      </c>
      <c r="R180" s="370" t="e">
        <f t="shared" si="315"/>
        <v>#REF!</v>
      </c>
      <c r="S180" s="149" t="e">
        <f t="shared" si="316"/>
        <v>#REF!</v>
      </c>
      <c r="T180" s="339" t="e">
        <f t="shared" si="317"/>
        <v>#REF!</v>
      </c>
    </row>
    <row r="181" spans="1:20" ht="15.75" hidden="1" thickBot="1" x14ac:dyDescent="0.3">
      <c r="A181" s="38" t="s">
        <v>7</v>
      </c>
      <c r="B181" s="294">
        <f>SUM(B169:B180)</f>
        <v>196</v>
      </c>
      <c r="C181" s="39" t="e">
        <f>SUM(C169:C180)</f>
        <v>#REF!</v>
      </c>
      <c r="D181" s="314" t="e">
        <f t="shared" ref="D181:T181" si="318">SUM(D169:D180)</f>
        <v>#REF!</v>
      </c>
      <c r="E181" s="416" t="e">
        <f t="shared" si="318"/>
        <v>#REF!</v>
      </c>
      <c r="F181" s="326" t="e">
        <f t="shared" si="318"/>
        <v>#REF!</v>
      </c>
      <c r="G181" s="416" t="e">
        <f t="shared" si="318"/>
        <v>#REF!</v>
      </c>
      <c r="H181" s="326" t="e">
        <f t="shared" si="318"/>
        <v>#REF!</v>
      </c>
      <c r="I181" s="416" t="e">
        <f t="shared" si="318"/>
        <v>#REF!</v>
      </c>
      <c r="J181" s="326" t="e">
        <f t="shared" si="318"/>
        <v>#REF!</v>
      </c>
      <c r="K181" s="150" t="e">
        <f t="shared" ref="K181:L181" si="319">SUM(K169:K180)</f>
        <v>#REF!</v>
      </c>
      <c r="L181" s="341" t="e">
        <f t="shared" si="319"/>
        <v>#REF!</v>
      </c>
      <c r="M181" s="416" t="e">
        <f t="shared" si="318"/>
        <v>#REF!</v>
      </c>
      <c r="N181" s="326" t="e">
        <f t="shared" si="318"/>
        <v>#REF!</v>
      </c>
      <c r="O181" s="416" t="e">
        <f t="shared" si="318"/>
        <v>#REF!</v>
      </c>
      <c r="P181" s="326" t="e">
        <f t="shared" si="318"/>
        <v>#REF!</v>
      </c>
      <c r="Q181" s="416" t="e">
        <f t="shared" si="318"/>
        <v>#REF!</v>
      </c>
      <c r="R181" s="326" t="e">
        <f t="shared" si="318"/>
        <v>#REF!</v>
      </c>
      <c r="S181" s="150" t="e">
        <f t="shared" si="318"/>
        <v>#REF!</v>
      </c>
      <c r="T181" s="341" t="e">
        <f t="shared" si="318"/>
        <v>#REF!</v>
      </c>
    </row>
    <row r="182" spans="1:20" hidden="1" x14ac:dyDescent="0.25"/>
    <row r="183" spans="1:20" ht="15.75" x14ac:dyDescent="0.25">
      <c r="A183" s="1240" t="s">
        <v>262</v>
      </c>
      <c r="B183" s="1241"/>
      <c r="C183" s="1241"/>
      <c r="D183" s="1241"/>
      <c r="E183" s="1241"/>
      <c r="F183" s="1241"/>
      <c r="G183" s="1241"/>
      <c r="H183" s="1241"/>
      <c r="I183" s="1241"/>
      <c r="J183" s="1241"/>
      <c r="K183" s="1241"/>
      <c r="L183" s="1241"/>
      <c r="M183" s="1241"/>
      <c r="N183" s="1241"/>
      <c r="O183" s="1241"/>
      <c r="P183" s="1241"/>
      <c r="Q183" s="1241"/>
      <c r="R183" s="1241"/>
      <c r="S183" s="1241"/>
      <c r="T183" s="1241"/>
    </row>
    <row r="184" spans="1:20" ht="36.75" thickBot="1" x14ac:dyDescent="0.3">
      <c r="A184" s="85" t="s">
        <v>14</v>
      </c>
      <c r="B184" s="274" t="s">
        <v>222</v>
      </c>
      <c r="C184" s="104" t="s">
        <v>165</v>
      </c>
      <c r="D184" s="302" t="s">
        <v>223</v>
      </c>
      <c r="E184" s="399" t="str">
        <f>'Eq Minima Unds Horas'!E5</f>
        <v>MAR</v>
      </c>
      <c r="F184" s="344" t="str">
        <f>'Eq Minima Unds Horas'!F5</f>
        <v>Saldo Mar</v>
      </c>
      <c r="G184" s="399" t="str">
        <f>'Eq Minima Unds Horas'!G5</f>
        <v>ABR</v>
      </c>
      <c r="H184" s="344" t="str">
        <f>'Eq Minima Unds Horas'!H5</f>
        <v>Saldo Abr</v>
      </c>
      <c r="I184" s="399" t="str">
        <f>'Eq Minima Unds Horas'!I5</f>
        <v>MAI</v>
      </c>
      <c r="J184" s="344" t="str">
        <f>'Eq Minima Unds Horas'!J5</f>
        <v>Saldo Mai</v>
      </c>
      <c r="K184" s="251" t="str">
        <f>'Eq Minima Unds Horas'!K5</f>
        <v>3º Trimestre</v>
      </c>
      <c r="L184" s="342" t="str">
        <f>'Eq Minima Unds Horas'!L5</f>
        <v>Saldo Trim</v>
      </c>
      <c r="M184" s="399" t="str">
        <f>'Eq Minima Unds Horas'!M5</f>
        <v>JUN</v>
      </c>
      <c r="N184" s="344" t="str">
        <f>'Eq Minima Unds Horas'!N5</f>
        <v>Saldo Jun</v>
      </c>
      <c r="O184" s="418" t="str">
        <f>'Eq Minima Unds Horas'!O5</f>
        <v>JUL</v>
      </c>
      <c r="P184" s="344" t="str">
        <f>'Eq Minima Unds Horas'!P5</f>
        <v>Saldo Jul</v>
      </c>
      <c r="Q184" s="418" t="str">
        <f>'Eq Minima Unds Horas'!Q5</f>
        <v>AGO</v>
      </c>
      <c r="R184" s="344" t="str">
        <f>'Eq Minima Unds Horas'!R5</f>
        <v>Saldo Ago</v>
      </c>
      <c r="S184" s="251" t="str">
        <f>'Eq Minima Unds Horas'!S5</f>
        <v>4º Trimestre</v>
      </c>
      <c r="T184" s="342" t="str">
        <f>'Eq Minima Unds Horas'!T5</f>
        <v>Saldo Trim</v>
      </c>
    </row>
    <row r="185" spans="1:20" ht="15.75" thickTop="1" x14ac:dyDescent="0.25">
      <c r="A185" s="9" t="s">
        <v>179</v>
      </c>
      <c r="B185" s="275">
        <v>12</v>
      </c>
      <c r="C185" s="10">
        <f>'PSM V MARIA BAIXA'!B9</f>
        <v>40</v>
      </c>
      <c r="D185" s="296">
        <f t="shared" ref="D185:D189" si="320">C185*B185</f>
        <v>480</v>
      </c>
      <c r="E185" s="411">
        <f>'PSM V MARIA BAIXA'!C9</f>
        <v>0</v>
      </c>
      <c r="F185" s="316">
        <f t="shared" ref="F185:F189" si="321">(E185*$B185)-$D185</f>
        <v>-480</v>
      </c>
      <c r="G185" s="411">
        <f>'PSM V MARIA BAIXA'!D9</f>
        <v>0</v>
      </c>
      <c r="H185" s="316">
        <f t="shared" ref="H185:H189" si="322">(G185*$B185)-$D185</f>
        <v>-480</v>
      </c>
      <c r="I185" s="411">
        <f>'PSM V MARIA BAIXA'!E9</f>
        <v>0</v>
      </c>
      <c r="J185" s="316">
        <f t="shared" ref="J185:J189" si="323">(I185*$B185)-$D185</f>
        <v>-480</v>
      </c>
      <c r="K185" s="241">
        <f t="shared" ref="K185:K189" si="324">SUM(E185,G185,I185)</f>
        <v>0</v>
      </c>
      <c r="L185" s="329">
        <f t="shared" ref="L185:L189" si="325">(K185*$B185)-$D185*3</f>
        <v>-1440</v>
      </c>
      <c r="M185" s="411">
        <f>'PSM V MARIA BAIXA'!F9</f>
        <v>0</v>
      </c>
      <c r="N185" s="316">
        <f t="shared" ref="N185:N189" si="326">(M185*$B185)-$D185</f>
        <v>-480</v>
      </c>
      <c r="O185" s="411">
        <f>'PSM V MARIA BAIXA'!G9</f>
        <v>0</v>
      </c>
      <c r="P185" s="316">
        <f t="shared" ref="P185:P189" si="327">(O185*$B185)-$D185</f>
        <v>-480</v>
      </c>
      <c r="Q185" s="411">
        <f>'PSM V MARIA BAIXA'!H9</f>
        <v>0</v>
      </c>
      <c r="R185" s="316">
        <f t="shared" ref="R185:R189" si="328">(Q185*$B185)-$D185</f>
        <v>-480</v>
      </c>
      <c r="S185" s="241">
        <f t="shared" ref="S185:S189" si="329">SUM(M185,O185,Q185)</f>
        <v>0</v>
      </c>
      <c r="T185" s="329">
        <f t="shared" ref="T185:T189" si="330">(S185*$B185)-$D185*3</f>
        <v>-1440</v>
      </c>
    </row>
    <row r="186" spans="1:20" x14ac:dyDescent="0.25">
      <c r="A186" s="9" t="s">
        <v>176</v>
      </c>
      <c r="B186" s="275">
        <v>30</v>
      </c>
      <c r="C186" s="83">
        <f>'PSM V MARIA BAIXA'!B10</f>
        <v>1</v>
      </c>
      <c r="D186" s="297">
        <f t="shared" si="320"/>
        <v>30</v>
      </c>
      <c r="E186" s="400">
        <f>'PSM V MARIA BAIXA'!C10</f>
        <v>0</v>
      </c>
      <c r="F186" s="317">
        <f t="shared" si="321"/>
        <v>-30</v>
      </c>
      <c r="G186" s="400">
        <f>'PSM V MARIA BAIXA'!D10</f>
        <v>0</v>
      </c>
      <c r="H186" s="317">
        <f t="shared" si="322"/>
        <v>-30</v>
      </c>
      <c r="I186" s="400">
        <f>'PSM V MARIA BAIXA'!E10</f>
        <v>0</v>
      </c>
      <c r="J186" s="317">
        <f t="shared" si="323"/>
        <v>-30</v>
      </c>
      <c r="K186" s="253">
        <f t="shared" si="324"/>
        <v>0</v>
      </c>
      <c r="L186" s="330">
        <f t="shared" si="325"/>
        <v>-90</v>
      </c>
      <c r="M186" s="400">
        <f>'PSM V MARIA BAIXA'!F10</f>
        <v>0</v>
      </c>
      <c r="N186" s="317">
        <f t="shared" si="326"/>
        <v>-30</v>
      </c>
      <c r="O186" s="400">
        <f>'PSM V MARIA BAIXA'!G10</f>
        <v>0</v>
      </c>
      <c r="P186" s="317">
        <f t="shared" si="327"/>
        <v>-30</v>
      </c>
      <c r="Q186" s="400">
        <f>'PSM V MARIA BAIXA'!H10</f>
        <v>0</v>
      </c>
      <c r="R186" s="317">
        <f t="shared" si="328"/>
        <v>-30</v>
      </c>
      <c r="S186" s="253">
        <f t="shared" si="329"/>
        <v>0</v>
      </c>
      <c r="T186" s="330">
        <f t="shared" si="330"/>
        <v>-90</v>
      </c>
    </row>
    <row r="187" spans="1:20" x14ac:dyDescent="0.25">
      <c r="A187" s="152" t="s">
        <v>180</v>
      </c>
      <c r="B187" s="291">
        <v>12</v>
      </c>
      <c r="C187" s="73">
        <f>'PSM V MARIA BAIXA'!B11</f>
        <v>14</v>
      </c>
      <c r="D187" s="298">
        <f t="shared" si="320"/>
        <v>168</v>
      </c>
      <c r="E187" s="400">
        <f>'PSM V MARIA BAIXA'!C11</f>
        <v>0</v>
      </c>
      <c r="F187" s="317">
        <f t="shared" si="321"/>
        <v>-168</v>
      </c>
      <c r="G187" s="400">
        <f>'PSM V MARIA BAIXA'!D11</f>
        <v>0</v>
      </c>
      <c r="H187" s="317">
        <f t="shared" si="322"/>
        <v>-168</v>
      </c>
      <c r="I187" s="400">
        <f>'PSM V MARIA BAIXA'!E11</f>
        <v>0</v>
      </c>
      <c r="J187" s="317">
        <f t="shared" si="323"/>
        <v>-168</v>
      </c>
      <c r="K187" s="253">
        <f t="shared" si="324"/>
        <v>0</v>
      </c>
      <c r="L187" s="330">
        <f t="shared" si="325"/>
        <v>-504</v>
      </c>
      <c r="M187" s="400">
        <f>'PSM V MARIA BAIXA'!F11</f>
        <v>0</v>
      </c>
      <c r="N187" s="317">
        <f t="shared" si="326"/>
        <v>-168</v>
      </c>
      <c r="O187" s="400">
        <f>'PSM V MARIA BAIXA'!G11</f>
        <v>0</v>
      </c>
      <c r="P187" s="317">
        <f t="shared" si="327"/>
        <v>-168</v>
      </c>
      <c r="Q187" s="400">
        <f>'PSM V MARIA BAIXA'!H11</f>
        <v>0</v>
      </c>
      <c r="R187" s="317">
        <f t="shared" si="328"/>
        <v>-168</v>
      </c>
      <c r="S187" s="253">
        <f t="shared" si="329"/>
        <v>0</v>
      </c>
      <c r="T187" s="330">
        <f t="shared" si="330"/>
        <v>-504</v>
      </c>
    </row>
    <row r="188" spans="1:20" x14ac:dyDescent="0.25">
      <c r="A188" s="88" t="s">
        <v>181</v>
      </c>
      <c r="B188" s="276">
        <v>12</v>
      </c>
      <c r="C188" s="83">
        <f>'PSM V MARIA BAIXA'!B12</f>
        <v>28</v>
      </c>
      <c r="D188" s="297">
        <f t="shared" si="320"/>
        <v>336</v>
      </c>
      <c r="E188" s="400">
        <f>'PSM V MARIA BAIXA'!C12</f>
        <v>0</v>
      </c>
      <c r="F188" s="317">
        <f t="shared" si="321"/>
        <v>-336</v>
      </c>
      <c r="G188" s="400">
        <f>'PSM V MARIA BAIXA'!D12</f>
        <v>0</v>
      </c>
      <c r="H188" s="317">
        <f t="shared" si="322"/>
        <v>-336</v>
      </c>
      <c r="I188" s="400">
        <f>'PSM V MARIA BAIXA'!E12</f>
        <v>0</v>
      </c>
      <c r="J188" s="317">
        <f t="shared" si="323"/>
        <v>-336</v>
      </c>
      <c r="K188" s="253">
        <f t="shared" si="324"/>
        <v>0</v>
      </c>
      <c r="L188" s="330">
        <f t="shared" si="325"/>
        <v>-1008</v>
      </c>
      <c r="M188" s="400">
        <f>'PSM V MARIA BAIXA'!F12</f>
        <v>0</v>
      </c>
      <c r="N188" s="317">
        <f t="shared" si="326"/>
        <v>-336</v>
      </c>
      <c r="O188" s="400">
        <f>'PSM V MARIA BAIXA'!G12</f>
        <v>0</v>
      </c>
      <c r="P188" s="317">
        <f t="shared" si="327"/>
        <v>-336</v>
      </c>
      <c r="Q188" s="400">
        <f>'PSM V MARIA BAIXA'!H12</f>
        <v>0</v>
      </c>
      <c r="R188" s="317">
        <f t="shared" si="328"/>
        <v>-336</v>
      </c>
      <c r="S188" s="253">
        <f t="shared" si="329"/>
        <v>0</v>
      </c>
      <c r="T188" s="330">
        <f t="shared" si="330"/>
        <v>-1008</v>
      </c>
    </row>
    <row r="189" spans="1:20" ht="15.75" thickBot="1" x14ac:dyDescent="0.3">
      <c r="A189" s="110" t="s">
        <v>182</v>
      </c>
      <c r="B189" s="277">
        <v>30</v>
      </c>
      <c r="C189" s="92">
        <f>'PSM V MARIA BAIXA'!B13</f>
        <v>1</v>
      </c>
      <c r="D189" s="299">
        <f t="shared" si="320"/>
        <v>30</v>
      </c>
      <c r="E189" s="417">
        <f>'PSM V MARIA BAIXA'!C13</f>
        <v>0</v>
      </c>
      <c r="F189" s="318">
        <f t="shared" si="321"/>
        <v>-30</v>
      </c>
      <c r="G189" s="417">
        <f>'PSM V MARIA BAIXA'!D13</f>
        <v>0</v>
      </c>
      <c r="H189" s="318">
        <f t="shared" si="322"/>
        <v>-30</v>
      </c>
      <c r="I189" s="417">
        <f>'PSM V MARIA BAIXA'!E13</f>
        <v>0</v>
      </c>
      <c r="J189" s="318">
        <f t="shared" si="323"/>
        <v>-30</v>
      </c>
      <c r="K189" s="254">
        <f t="shared" si="324"/>
        <v>0</v>
      </c>
      <c r="L189" s="331">
        <f t="shared" si="325"/>
        <v>-90</v>
      </c>
      <c r="M189" s="417">
        <f>'PSM V MARIA BAIXA'!F13</f>
        <v>0</v>
      </c>
      <c r="N189" s="318">
        <f t="shared" si="326"/>
        <v>-30</v>
      </c>
      <c r="O189" s="417">
        <f>'PSM V MARIA BAIXA'!G13</f>
        <v>0</v>
      </c>
      <c r="P189" s="318">
        <f t="shared" si="327"/>
        <v>-30</v>
      </c>
      <c r="Q189" s="417">
        <f>'PSM V MARIA BAIXA'!H13</f>
        <v>0</v>
      </c>
      <c r="R189" s="318">
        <f t="shared" si="328"/>
        <v>-30</v>
      </c>
      <c r="S189" s="254">
        <f t="shared" si="329"/>
        <v>0</v>
      </c>
      <c r="T189" s="331">
        <f t="shared" si="330"/>
        <v>-90</v>
      </c>
    </row>
    <row r="190" spans="1:20" ht="15.75" thickBot="1" x14ac:dyDescent="0.3">
      <c r="A190" s="6" t="s">
        <v>7</v>
      </c>
      <c r="B190" s="293">
        <f>SUM(B185:B189)</f>
        <v>96</v>
      </c>
      <c r="C190" s="7">
        <f>SUM(C185:C189)</f>
        <v>84</v>
      </c>
      <c r="D190" s="300">
        <f t="shared" ref="D190:T190" si="331">SUM(D185:D189)</f>
        <v>1044</v>
      </c>
      <c r="E190" s="407">
        <f t="shared" si="331"/>
        <v>0</v>
      </c>
      <c r="F190" s="319">
        <f t="shared" si="331"/>
        <v>-1044</v>
      </c>
      <c r="G190" s="407">
        <f t="shared" si="331"/>
        <v>0</v>
      </c>
      <c r="H190" s="319">
        <f t="shared" si="331"/>
        <v>-1044</v>
      </c>
      <c r="I190" s="407">
        <f t="shared" si="331"/>
        <v>0</v>
      </c>
      <c r="J190" s="319">
        <f t="shared" si="331"/>
        <v>-1044</v>
      </c>
      <c r="K190" s="80">
        <f t="shared" ref="K190:L190" si="332">SUM(K185:K189)</f>
        <v>0</v>
      </c>
      <c r="L190" s="332">
        <f t="shared" si="332"/>
        <v>-3132</v>
      </c>
      <c r="M190" s="407">
        <f t="shared" si="331"/>
        <v>0</v>
      </c>
      <c r="N190" s="319">
        <f t="shared" si="331"/>
        <v>-1044</v>
      </c>
      <c r="O190" s="407">
        <f t="shared" si="331"/>
        <v>0</v>
      </c>
      <c r="P190" s="319">
        <f t="shared" si="331"/>
        <v>-1044</v>
      </c>
      <c r="Q190" s="407">
        <f t="shared" si="331"/>
        <v>0</v>
      </c>
      <c r="R190" s="319">
        <f t="shared" si="331"/>
        <v>-1044</v>
      </c>
      <c r="S190" s="80">
        <f t="shared" si="331"/>
        <v>0</v>
      </c>
      <c r="T190" s="332">
        <f t="shared" si="331"/>
        <v>-3132</v>
      </c>
    </row>
    <row r="191" spans="1:20" hidden="1" x14ac:dyDescent="0.25"/>
    <row r="192" spans="1:20" ht="15.75" hidden="1" x14ac:dyDescent="0.25">
      <c r="A192" s="1240" t="s">
        <v>251</v>
      </c>
      <c r="B192" s="1241"/>
      <c r="C192" s="1241"/>
      <c r="D192" s="1241"/>
      <c r="E192" s="1241"/>
      <c r="F192" s="1241"/>
      <c r="G192" s="1241"/>
      <c r="H192" s="1241"/>
      <c r="I192" s="1241"/>
      <c r="J192" s="1241"/>
      <c r="K192" s="1241"/>
      <c r="L192" s="1241"/>
      <c r="M192" s="1241"/>
      <c r="N192" s="1241"/>
      <c r="O192" s="1241"/>
      <c r="P192" s="1241"/>
      <c r="Q192" s="1241"/>
      <c r="R192" s="1241"/>
      <c r="S192" s="1241"/>
      <c r="T192" s="1241"/>
    </row>
    <row r="193" spans="1:20" ht="36.75" hidden="1" thickBot="1" x14ac:dyDescent="0.3">
      <c r="A193" s="85" t="s">
        <v>14</v>
      </c>
      <c r="B193" s="274" t="s">
        <v>222</v>
      </c>
      <c r="C193" s="104" t="s">
        <v>165</v>
      </c>
      <c r="D193" s="302" t="s">
        <v>223</v>
      </c>
      <c r="E193" s="399" t="s">
        <v>2</v>
      </c>
      <c r="F193" s="344" t="s">
        <v>225</v>
      </c>
      <c r="G193" s="399" t="s">
        <v>3</v>
      </c>
      <c r="H193" s="344" t="s">
        <v>226</v>
      </c>
      <c r="I193" s="399" t="s">
        <v>4</v>
      </c>
      <c r="J193" s="344" t="s">
        <v>227</v>
      </c>
      <c r="K193" s="251" t="s">
        <v>197</v>
      </c>
      <c r="L193" s="342" t="s">
        <v>224</v>
      </c>
      <c r="M193" s="399" t="s">
        <v>5</v>
      </c>
      <c r="N193" s="344" t="s">
        <v>228</v>
      </c>
      <c r="O193" s="418" t="s">
        <v>194</v>
      </c>
      <c r="P193" s="344" t="s">
        <v>229</v>
      </c>
      <c r="Q193" s="418" t="s">
        <v>195</v>
      </c>
      <c r="R193" s="344" t="s">
        <v>230</v>
      </c>
      <c r="S193" s="251" t="s">
        <v>197</v>
      </c>
      <c r="T193" s="342" t="s">
        <v>224</v>
      </c>
    </row>
    <row r="194" spans="1:20" ht="15.75" hidden="1" thickTop="1" x14ac:dyDescent="0.25">
      <c r="A194" s="9" t="s">
        <v>186</v>
      </c>
      <c r="B194" s="275">
        <v>12</v>
      </c>
      <c r="C194" s="10">
        <f>'AMA JD BRASIL'!B15</f>
        <v>20</v>
      </c>
      <c r="D194" s="296">
        <f t="shared" ref="D194:D195" si="333">C194*B194</f>
        <v>240</v>
      </c>
      <c r="E194" s="411">
        <f>'AMA JD BRASIL'!C15</f>
        <v>17</v>
      </c>
      <c r="F194" s="316">
        <f t="shared" ref="F194:F195" si="334">(E194*$B194)-$D194</f>
        <v>-36</v>
      </c>
      <c r="G194" s="411">
        <f>'AMA JD BRASIL'!E15</f>
        <v>0</v>
      </c>
      <c r="H194" s="316">
        <f t="shared" ref="H194:H195" si="335">(G194*$B194)-$D194</f>
        <v>-240</v>
      </c>
      <c r="I194" s="411">
        <f>'AMA JD BRASIL'!G15</f>
        <v>0</v>
      </c>
      <c r="J194" s="316">
        <f t="shared" ref="J194:J195" si="336">(I194*$B194)-$D194</f>
        <v>-240</v>
      </c>
      <c r="K194" s="241">
        <f>SUM(E194,G194,I194)</f>
        <v>17</v>
      </c>
      <c r="L194" s="329">
        <f t="shared" ref="L194:L195" si="337">(K194*$B194)-$D194*3</f>
        <v>-516</v>
      </c>
      <c r="M194" s="411">
        <f>'AMA JD BRASIL'!K15</f>
        <v>0</v>
      </c>
      <c r="N194" s="316">
        <f t="shared" ref="N194:N195" si="338">(M194*$B194)-$D194</f>
        <v>-240</v>
      </c>
      <c r="O194" s="411">
        <f>'AMA JD BRASIL'!M15</f>
        <v>0</v>
      </c>
      <c r="P194" s="316">
        <f t="shared" ref="P194:P195" si="339">(O194*$B194)-$D194</f>
        <v>-240</v>
      </c>
      <c r="Q194" s="411">
        <f>'AMA JD BRASIL'!O15</f>
        <v>0</v>
      </c>
      <c r="R194" s="316">
        <f t="shared" ref="R194:R195" si="340">(Q194*$B194)-$D194</f>
        <v>-240</v>
      </c>
      <c r="S194" s="241">
        <f>SUM(M194,O194,Q194)</f>
        <v>0</v>
      </c>
      <c r="T194" s="329">
        <f t="shared" ref="T194:T195" si="341">(S194*$B194)-$D194*3</f>
        <v>-720</v>
      </c>
    </row>
    <row r="195" spans="1:20" ht="15.75" hidden="1" thickBot="1" x14ac:dyDescent="0.3">
      <c r="A195" s="110" t="s">
        <v>181</v>
      </c>
      <c r="B195" s="277">
        <v>12</v>
      </c>
      <c r="C195" s="92">
        <f>'AMA JD BRASIL'!B16</f>
        <v>12</v>
      </c>
      <c r="D195" s="299">
        <f t="shared" si="333"/>
        <v>144</v>
      </c>
      <c r="E195" s="417">
        <f>'AMA JD BRASIL'!C16</f>
        <v>4</v>
      </c>
      <c r="F195" s="318">
        <f t="shared" si="334"/>
        <v>-96</v>
      </c>
      <c r="G195" s="417">
        <f>'AMA JD BRASIL'!E16</f>
        <v>0</v>
      </c>
      <c r="H195" s="318">
        <f t="shared" si="335"/>
        <v>-144</v>
      </c>
      <c r="I195" s="417">
        <f>'AMA JD BRASIL'!G16</f>
        <v>0</v>
      </c>
      <c r="J195" s="318">
        <f t="shared" si="336"/>
        <v>-144</v>
      </c>
      <c r="K195" s="254">
        <f>SUM(E195,G195,I195)</f>
        <v>4</v>
      </c>
      <c r="L195" s="331">
        <f t="shared" si="337"/>
        <v>-384</v>
      </c>
      <c r="M195" s="417">
        <f>'AMA JD BRASIL'!K16</f>
        <v>0</v>
      </c>
      <c r="N195" s="318">
        <f t="shared" si="338"/>
        <v>-144</v>
      </c>
      <c r="O195" s="417">
        <f>'AMA JD BRASIL'!M16</f>
        <v>0</v>
      </c>
      <c r="P195" s="318">
        <f t="shared" si="339"/>
        <v>-144</v>
      </c>
      <c r="Q195" s="417">
        <f>'AMA JD BRASIL'!O16</f>
        <v>0</v>
      </c>
      <c r="R195" s="318">
        <f t="shared" si="340"/>
        <v>-144</v>
      </c>
      <c r="S195" s="254">
        <f>SUM(M195,O195,Q195)</f>
        <v>0</v>
      </c>
      <c r="T195" s="331">
        <f t="shared" si="341"/>
        <v>-432</v>
      </c>
    </row>
    <row r="196" spans="1:20" ht="15.75" hidden="1" thickBot="1" x14ac:dyDescent="0.3">
      <c r="A196" s="6" t="s">
        <v>7</v>
      </c>
      <c r="B196" s="293">
        <f>SUM(B194:B195)</f>
        <v>24</v>
      </c>
      <c r="C196" s="7">
        <f t="shared" ref="C196:T196" si="342">SUM(C194:C195)</f>
        <v>32</v>
      </c>
      <c r="D196" s="300">
        <f t="shared" si="342"/>
        <v>384</v>
      </c>
      <c r="E196" s="407">
        <f t="shared" si="342"/>
        <v>21</v>
      </c>
      <c r="F196" s="319">
        <f t="shared" si="342"/>
        <v>-132</v>
      </c>
      <c r="G196" s="407">
        <f t="shared" si="342"/>
        <v>0</v>
      </c>
      <c r="H196" s="319">
        <f t="shared" si="342"/>
        <v>-384</v>
      </c>
      <c r="I196" s="407">
        <f t="shared" si="342"/>
        <v>0</v>
      </c>
      <c r="J196" s="319">
        <f t="shared" si="342"/>
        <v>-384</v>
      </c>
      <c r="K196" s="80">
        <f t="shared" ref="K196:L196" si="343">SUM(K194:K195)</f>
        <v>21</v>
      </c>
      <c r="L196" s="332">
        <f t="shared" si="343"/>
        <v>-900</v>
      </c>
      <c r="M196" s="407">
        <f t="shared" si="342"/>
        <v>0</v>
      </c>
      <c r="N196" s="319">
        <f t="shared" si="342"/>
        <v>-384</v>
      </c>
      <c r="O196" s="407">
        <f t="shared" si="342"/>
        <v>0</v>
      </c>
      <c r="P196" s="319">
        <f t="shared" si="342"/>
        <v>-384</v>
      </c>
      <c r="Q196" s="407">
        <f t="shared" si="342"/>
        <v>0</v>
      </c>
      <c r="R196" s="319">
        <f t="shared" si="342"/>
        <v>-384</v>
      </c>
      <c r="S196" s="80">
        <f t="shared" si="342"/>
        <v>0</v>
      </c>
      <c r="T196" s="332">
        <f t="shared" si="342"/>
        <v>-1152</v>
      </c>
    </row>
    <row r="197" spans="1:20" hidden="1" x14ac:dyDescent="0.25"/>
    <row r="198" spans="1:20" ht="15.75" hidden="1" x14ac:dyDescent="0.25">
      <c r="A198" s="1240" t="s">
        <v>252</v>
      </c>
      <c r="B198" s="1241"/>
      <c r="C198" s="1241"/>
      <c r="D198" s="1241"/>
      <c r="E198" s="1241"/>
      <c r="F198" s="1241"/>
      <c r="G198" s="1241"/>
      <c r="H198" s="1241"/>
      <c r="I198" s="1241"/>
      <c r="J198" s="1241"/>
      <c r="K198" s="1241"/>
      <c r="L198" s="1241"/>
      <c r="M198" s="1241"/>
      <c r="N198" s="1241"/>
      <c r="O198" s="1241"/>
      <c r="P198" s="1241"/>
      <c r="Q198" s="1241"/>
      <c r="R198" s="1241"/>
      <c r="S198" s="1241"/>
      <c r="T198" s="1241"/>
    </row>
    <row r="199" spans="1:20" ht="36.75" hidden="1" thickBot="1" x14ac:dyDescent="0.3">
      <c r="A199" s="85" t="s">
        <v>14</v>
      </c>
      <c r="B199" s="274" t="s">
        <v>222</v>
      </c>
      <c r="C199" s="104" t="s">
        <v>165</v>
      </c>
      <c r="D199" s="302" t="s">
        <v>223</v>
      </c>
      <c r="E199" s="399" t="s">
        <v>2</v>
      </c>
      <c r="F199" s="344" t="s">
        <v>225</v>
      </c>
      <c r="G199" s="399" t="s">
        <v>3</v>
      </c>
      <c r="H199" s="344" t="s">
        <v>226</v>
      </c>
      <c r="I199" s="399" t="s">
        <v>4</v>
      </c>
      <c r="J199" s="344" t="s">
        <v>227</v>
      </c>
      <c r="K199" s="251" t="s">
        <v>197</v>
      </c>
      <c r="L199" s="342" t="s">
        <v>224</v>
      </c>
      <c r="M199" s="399" t="s">
        <v>5</v>
      </c>
      <c r="N199" s="344" t="s">
        <v>228</v>
      </c>
      <c r="O199" s="418" t="s">
        <v>194</v>
      </c>
      <c r="P199" s="344" t="s">
        <v>229</v>
      </c>
      <c r="Q199" s="418" t="s">
        <v>195</v>
      </c>
      <c r="R199" s="344" t="s">
        <v>230</v>
      </c>
      <c r="S199" s="251" t="s">
        <v>197</v>
      </c>
      <c r="T199" s="342" t="s">
        <v>224</v>
      </c>
    </row>
    <row r="200" spans="1:20" ht="15.75" hidden="1" thickTop="1" x14ac:dyDescent="0.25">
      <c r="A200" s="9" t="s">
        <v>186</v>
      </c>
      <c r="B200" s="275">
        <v>12</v>
      </c>
      <c r="C200" s="10">
        <f>'AMA VL QUILHERME'!B7</f>
        <v>18</v>
      </c>
      <c r="D200" s="296">
        <f t="shared" ref="D200:D201" si="344">C200*B200</f>
        <v>216</v>
      </c>
      <c r="E200" s="411">
        <f>'AMA VL QUILHERME'!C7</f>
        <v>13</v>
      </c>
      <c r="F200" s="316">
        <f t="shared" ref="F200:F201" si="345">(E200*$B200)-$D200</f>
        <v>-60</v>
      </c>
      <c r="G200" s="411">
        <f>'AMA VL QUILHERME'!E7</f>
        <v>0</v>
      </c>
      <c r="H200" s="316">
        <f t="shared" ref="H200:H201" si="346">(G200*$B200)-$D200</f>
        <v>-216</v>
      </c>
      <c r="I200" s="411">
        <f>'AMA VL QUILHERME'!G7</f>
        <v>0</v>
      </c>
      <c r="J200" s="316">
        <f t="shared" ref="J200:J201" si="347">(I200*$B200)-$D200</f>
        <v>-216</v>
      </c>
      <c r="K200" s="241">
        <f>SUM(E200,G200,I200)</f>
        <v>13</v>
      </c>
      <c r="L200" s="329">
        <f t="shared" ref="L200:L201" si="348">(K200*$B200)-$D200*3</f>
        <v>-492</v>
      </c>
      <c r="M200" s="411">
        <f>'AMA VL QUILHERME'!K7</f>
        <v>0</v>
      </c>
      <c r="N200" s="316">
        <f t="shared" ref="N200:N201" si="349">(M200*$B200)-$D200</f>
        <v>-216</v>
      </c>
      <c r="O200" s="411">
        <f>'AMA VL QUILHERME'!M7</f>
        <v>0</v>
      </c>
      <c r="P200" s="316">
        <f t="shared" ref="P200:P201" si="350">(O200*$B200)-$D200</f>
        <v>-216</v>
      </c>
      <c r="Q200" s="411">
        <f>'AMA VL QUILHERME'!O7</f>
        <v>0</v>
      </c>
      <c r="R200" s="316">
        <f t="shared" ref="R200:R201" si="351">(Q200*$B200)-$D200</f>
        <v>-216</v>
      </c>
      <c r="S200" s="241">
        <f>SUM(M200,O200,Q200)</f>
        <v>0</v>
      </c>
      <c r="T200" s="329">
        <f t="shared" ref="T200:T201" si="352">(S200*$B200)-$D200*3</f>
        <v>-648</v>
      </c>
    </row>
    <row r="201" spans="1:20" ht="15.75" hidden="1" thickBot="1" x14ac:dyDescent="0.3">
      <c r="A201" s="110" t="s">
        <v>181</v>
      </c>
      <c r="B201" s="277">
        <v>12</v>
      </c>
      <c r="C201" s="92">
        <f>'AMA VL QUILHERME'!B8</f>
        <v>12</v>
      </c>
      <c r="D201" s="299">
        <f t="shared" si="344"/>
        <v>144</v>
      </c>
      <c r="E201" s="417">
        <f>'AMA VL QUILHERME'!C8</f>
        <v>6</v>
      </c>
      <c r="F201" s="318">
        <f t="shared" si="345"/>
        <v>-72</v>
      </c>
      <c r="G201" s="417">
        <f>'AMA VL QUILHERME'!E8</f>
        <v>0</v>
      </c>
      <c r="H201" s="318">
        <f t="shared" si="346"/>
        <v>-144</v>
      </c>
      <c r="I201" s="417">
        <f>'AMA VL QUILHERME'!G8</f>
        <v>0</v>
      </c>
      <c r="J201" s="318">
        <f t="shared" si="347"/>
        <v>-144</v>
      </c>
      <c r="K201" s="254">
        <f>SUM(E201,G201,I201)</f>
        <v>6</v>
      </c>
      <c r="L201" s="331">
        <f t="shared" si="348"/>
        <v>-360</v>
      </c>
      <c r="M201" s="417">
        <f>'AMA VL QUILHERME'!K8</f>
        <v>0</v>
      </c>
      <c r="N201" s="318">
        <f t="shared" si="349"/>
        <v>-144</v>
      </c>
      <c r="O201" s="417">
        <f>'AMA VL QUILHERME'!M8</f>
        <v>0</v>
      </c>
      <c r="P201" s="318">
        <f t="shared" si="350"/>
        <v>-144</v>
      </c>
      <c r="Q201" s="417">
        <f>'AMA VL QUILHERME'!O8</f>
        <v>0</v>
      </c>
      <c r="R201" s="318">
        <f t="shared" si="351"/>
        <v>-144</v>
      </c>
      <c r="S201" s="254">
        <f>SUM(M201,O201,Q201)</f>
        <v>0</v>
      </c>
      <c r="T201" s="331">
        <f t="shared" si="352"/>
        <v>-432</v>
      </c>
    </row>
    <row r="202" spans="1:20" ht="15.75" hidden="1" thickBot="1" x14ac:dyDescent="0.3">
      <c r="A202" s="6" t="s">
        <v>7</v>
      </c>
      <c r="B202" s="293">
        <f>SUM(B200:B201)</f>
        <v>24</v>
      </c>
      <c r="C202" s="7">
        <f>SUM(C200:C201)</f>
        <v>30</v>
      </c>
      <c r="D202" s="300">
        <f t="shared" ref="D202:T202" si="353">SUM(D200:D201)</f>
        <v>360</v>
      </c>
      <c r="E202" s="407">
        <f t="shared" si="353"/>
        <v>19</v>
      </c>
      <c r="F202" s="319">
        <f t="shared" si="353"/>
        <v>-132</v>
      </c>
      <c r="G202" s="407">
        <f t="shared" si="353"/>
        <v>0</v>
      </c>
      <c r="H202" s="319">
        <f t="shared" si="353"/>
        <v>-360</v>
      </c>
      <c r="I202" s="407">
        <f t="shared" si="353"/>
        <v>0</v>
      </c>
      <c r="J202" s="319">
        <f t="shared" si="353"/>
        <v>-360</v>
      </c>
      <c r="K202" s="80">
        <f t="shared" ref="K202:L202" si="354">SUM(K200:K201)</f>
        <v>19</v>
      </c>
      <c r="L202" s="332">
        <f t="shared" si="354"/>
        <v>-852</v>
      </c>
      <c r="M202" s="407">
        <f t="shared" si="353"/>
        <v>0</v>
      </c>
      <c r="N202" s="319">
        <f t="shared" si="353"/>
        <v>-360</v>
      </c>
      <c r="O202" s="407">
        <f t="shared" si="353"/>
        <v>0</v>
      </c>
      <c r="P202" s="319">
        <f t="shared" si="353"/>
        <v>-360</v>
      </c>
      <c r="Q202" s="407">
        <f t="shared" si="353"/>
        <v>0</v>
      </c>
      <c r="R202" s="319">
        <f t="shared" si="353"/>
        <v>-360</v>
      </c>
      <c r="S202" s="80">
        <f t="shared" si="353"/>
        <v>0</v>
      </c>
      <c r="T202" s="332">
        <f t="shared" si="353"/>
        <v>-1080</v>
      </c>
    </row>
    <row r="203" spans="1:20" hidden="1" x14ac:dyDescent="0.25"/>
    <row r="204" spans="1:20" ht="15.75" hidden="1" x14ac:dyDescent="0.25">
      <c r="A204" s="1240" t="s">
        <v>253</v>
      </c>
      <c r="B204" s="1241"/>
      <c r="C204" s="1241"/>
      <c r="D204" s="1241"/>
      <c r="E204" s="1241"/>
      <c r="F204" s="1241"/>
      <c r="G204" s="1241"/>
      <c r="H204" s="1241"/>
      <c r="I204" s="1241"/>
      <c r="J204" s="1241"/>
      <c r="K204" s="1241"/>
      <c r="L204" s="1241"/>
      <c r="M204" s="1241"/>
      <c r="N204" s="1241"/>
      <c r="O204" s="1241"/>
      <c r="P204" s="1241"/>
      <c r="Q204" s="1241"/>
      <c r="R204" s="1241"/>
      <c r="S204" s="1241"/>
      <c r="T204" s="1241"/>
    </row>
    <row r="205" spans="1:20" ht="36.75" hidden="1" thickBot="1" x14ac:dyDescent="0.3">
      <c r="A205" s="85" t="s">
        <v>14</v>
      </c>
      <c r="B205" s="274" t="s">
        <v>222</v>
      </c>
      <c r="C205" s="104" t="s">
        <v>165</v>
      </c>
      <c r="D205" s="302" t="s">
        <v>223</v>
      </c>
      <c r="E205" s="399" t="s">
        <v>2</v>
      </c>
      <c r="F205" s="344" t="s">
        <v>225</v>
      </c>
      <c r="G205" s="399" t="s">
        <v>3</v>
      </c>
      <c r="H205" s="344" t="s">
        <v>226</v>
      </c>
      <c r="I205" s="399" t="s">
        <v>4</v>
      </c>
      <c r="J205" s="344" t="s">
        <v>227</v>
      </c>
      <c r="K205" s="251" t="s">
        <v>197</v>
      </c>
      <c r="L205" s="342" t="s">
        <v>224</v>
      </c>
      <c r="M205" s="399" t="s">
        <v>5</v>
      </c>
      <c r="N205" s="344" t="s">
        <v>228</v>
      </c>
      <c r="O205" s="418" t="s">
        <v>194</v>
      </c>
      <c r="P205" s="344" t="s">
        <v>229</v>
      </c>
      <c r="Q205" s="418" t="s">
        <v>195</v>
      </c>
      <c r="R205" s="344" t="s">
        <v>230</v>
      </c>
      <c r="S205" s="251" t="s">
        <v>197</v>
      </c>
      <c r="T205" s="342" t="s">
        <v>224</v>
      </c>
    </row>
    <row r="206" spans="1:20" ht="15.75" hidden="1" thickTop="1" x14ac:dyDescent="0.25">
      <c r="A206" s="9" t="s">
        <v>186</v>
      </c>
      <c r="B206" s="275">
        <v>12</v>
      </c>
      <c r="C206" s="10">
        <f>'AMA VL MEDEIROS'!B7</f>
        <v>18</v>
      </c>
      <c r="D206" s="296">
        <f>C206*B206</f>
        <v>216</v>
      </c>
      <c r="E206" s="411">
        <f>'AMA VL MEDEIROS'!C7</f>
        <v>16</v>
      </c>
      <c r="F206" s="316">
        <f t="shared" ref="F206:F207" si="355">(E206*$B206)-$D206</f>
        <v>-24</v>
      </c>
      <c r="G206" s="411">
        <f>'AMA VL MEDEIROS'!E7</f>
        <v>0</v>
      </c>
      <c r="H206" s="316">
        <f t="shared" ref="H206:H207" si="356">(G206*$B206)-$D206</f>
        <v>-216</v>
      </c>
      <c r="I206" s="411">
        <f>'AMA VL MEDEIROS'!G7</f>
        <v>0</v>
      </c>
      <c r="J206" s="316">
        <f t="shared" ref="J206:J207" si="357">(I206*$B206)-$D206</f>
        <v>-216</v>
      </c>
      <c r="K206" s="241">
        <f>SUM(E206,G206,I206)</f>
        <v>16</v>
      </c>
      <c r="L206" s="329">
        <f t="shared" ref="L206:L207" si="358">(K206*$B206)-$D206*3</f>
        <v>-456</v>
      </c>
      <c r="M206" s="411">
        <f>'AMA VL MEDEIROS'!K7</f>
        <v>0</v>
      </c>
      <c r="N206" s="316">
        <f t="shared" ref="N206:N207" si="359">(M206*$B206)-$D206</f>
        <v>-216</v>
      </c>
      <c r="O206" s="411">
        <f>'AMA VL MEDEIROS'!M7</f>
        <v>0</v>
      </c>
      <c r="P206" s="316">
        <f t="shared" ref="P206:P207" si="360">(O206*$B206)-$D206</f>
        <v>-216</v>
      </c>
      <c r="Q206" s="411">
        <f>'AMA VL MEDEIROS'!O7</f>
        <v>0</v>
      </c>
      <c r="R206" s="316">
        <f t="shared" ref="R206:R207" si="361">(Q206*$B206)-$D206</f>
        <v>-216</v>
      </c>
      <c r="S206" s="241">
        <f>SUM(M206,O206,Q206)</f>
        <v>0</v>
      </c>
      <c r="T206" s="329">
        <f t="shared" ref="T206:T207" si="362">(S206*$B206)-$D206*3</f>
        <v>-648</v>
      </c>
    </row>
    <row r="207" spans="1:20" ht="15.75" hidden="1" thickBot="1" x14ac:dyDescent="0.3">
      <c r="A207" s="63" t="s">
        <v>181</v>
      </c>
      <c r="B207" s="284">
        <v>12</v>
      </c>
      <c r="C207" s="64">
        <f>'AMA VL MEDEIROS'!B8</f>
        <v>12</v>
      </c>
      <c r="D207" s="310">
        <f>C207*B207</f>
        <v>144</v>
      </c>
      <c r="E207" s="401">
        <f>'AMA VL MEDEIROS'!C8</f>
        <v>9</v>
      </c>
      <c r="F207" s="325">
        <f t="shared" si="355"/>
        <v>-36</v>
      </c>
      <c r="G207" s="401">
        <f>'AMA VL MEDEIROS'!E8</f>
        <v>0</v>
      </c>
      <c r="H207" s="325">
        <f t="shared" si="356"/>
        <v>-144</v>
      </c>
      <c r="I207" s="401">
        <f>'AMA VL MEDEIROS'!G8</f>
        <v>0</v>
      </c>
      <c r="J207" s="325">
        <f t="shared" si="357"/>
        <v>-144</v>
      </c>
      <c r="K207" s="261">
        <f>SUM(E207,G207,I207)</f>
        <v>9</v>
      </c>
      <c r="L207" s="338">
        <f t="shared" si="358"/>
        <v>-324</v>
      </c>
      <c r="M207" s="401">
        <f>'AMA VL MEDEIROS'!K8</f>
        <v>0</v>
      </c>
      <c r="N207" s="325">
        <f t="shared" si="359"/>
        <v>-144</v>
      </c>
      <c r="O207" s="401">
        <f>'AMA VL MEDEIROS'!M8</f>
        <v>0</v>
      </c>
      <c r="P207" s="325">
        <f t="shared" si="360"/>
        <v>-144</v>
      </c>
      <c r="Q207" s="401">
        <f>'AMA VL MEDEIROS'!O8</f>
        <v>0</v>
      </c>
      <c r="R207" s="325">
        <f t="shared" si="361"/>
        <v>-144</v>
      </c>
      <c r="S207" s="261">
        <f>SUM(M207,O207,Q207)</f>
        <v>0</v>
      </c>
      <c r="T207" s="338">
        <f t="shared" si="362"/>
        <v>-432</v>
      </c>
    </row>
    <row r="208" spans="1:20" ht="15.75" hidden="1" thickBot="1" x14ac:dyDescent="0.3">
      <c r="A208" s="355" t="s">
        <v>7</v>
      </c>
      <c r="B208" s="356">
        <f>SUM(B206:B207)</f>
        <v>24</v>
      </c>
      <c r="C208" s="381">
        <f>SUM(C206:C207)</f>
        <v>30</v>
      </c>
      <c r="D208" s="382">
        <f t="shared" ref="D208:T208" si="363">SUM(D206:D207)</f>
        <v>360</v>
      </c>
      <c r="E208" s="404">
        <f t="shared" si="363"/>
        <v>25</v>
      </c>
      <c r="F208" s="358">
        <f t="shared" si="363"/>
        <v>-60</v>
      </c>
      <c r="G208" s="404">
        <f t="shared" si="363"/>
        <v>0</v>
      </c>
      <c r="H208" s="358">
        <f t="shared" si="363"/>
        <v>-360</v>
      </c>
      <c r="I208" s="404">
        <f t="shared" si="363"/>
        <v>0</v>
      </c>
      <c r="J208" s="358">
        <f t="shared" si="363"/>
        <v>-360</v>
      </c>
      <c r="K208" s="359">
        <f t="shared" ref="K208:L208" si="364">SUM(K206:K207)</f>
        <v>25</v>
      </c>
      <c r="L208" s="360">
        <f t="shared" si="364"/>
        <v>-780</v>
      </c>
      <c r="M208" s="404">
        <f t="shared" si="363"/>
        <v>0</v>
      </c>
      <c r="N208" s="358">
        <f t="shared" si="363"/>
        <v>-360</v>
      </c>
      <c r="O208" s="404">
        <f t="shared" si="363"/>
        <v>0</v>
      </c>
      <c r="P208" s="358">
        <f t="shared" si="363"/>
        <v>-360</v>
      </c>
      <c r="Q208" s="404">
        <f t="shared" si="363"/>
        <v>0</v>
      </c>
      <c r="R208" s="358">
        <f t="shared" si="363"/>
        <v>-360</v>
      </c>
      <c r="S208" s="359">
        <f t="shared" si="363"/>
        <v>0</v>
      </c>
      <c r="T208" s="360">
        <f t="shared" si="363"/>
        <v>-1080</v>
      </c>
    </row>
  </sheetData>
  <sheetProtection sheet="1" objects="1" scenarios="1"/>
  <mergeCells count="28">
    <mergeCell ref="A77:T77"/>
    <mergeCell ref="A85:T85"/>
    <mergeCell ref="A93:T93"/>
    <mergeCell ref="A100:T100"/>
    <mergeCell ref="A1:O1"/>
    <mergeCell ref="A2:O2"/>
    <mergeCell ref="A38:T38"/>
    <mergeCell ref="A47:T47"/>
    <mergeCell ref="A55:T55"/>
    <mergeCell ref="A60:T60"/>
    <mergeCell ref="A19:T19"/>
    <mergeCell ref="A24:T24"/>
    <mergeCell ref="A192:T192"/>
    <mergeCell ref="A198:T198"/>
    <mergeCell ref="A204:T204"/>
    <mergeCell ref="A4:T4"/>
    <mergeCell ref="A143:T143"/>
    <mergeCell ref="A148:T148"/>
    <mergeCell ref="A155:T155"/>
    <mergeCell ref="A162:T162"/>
    <mergeCell ref="A167:T167"/>
    <mergeCell ref="A183:T183"/>
    <mergeCell ref="A105:T105"/>
    <mergeCell ref="A112:T112"/>
    <mergeCell ref="A119:T119"/>
    <mergeCell ref="A126:T126"/>
    <mergeCell ref="A136:T136"/>
    <mergeCell ref="A68:T68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F0"/>
  </sheetPr>
  <dimension ref="A1:T88"/>
  <sheetViews>
    <sheetView showGridLines="0" workbookViewId="0">
      <selection sqref="A1:O1"/>
    </sheetView>
  </sheetViews>
  <sheetFormatPr defaultColWidth="8.85546875" defaultRowHeight="15" x14ac:dyDescent="0.25"/>
  <cols>
    <col min="1" max="1" width="31.140625" customWidth="1"/>
    <col min="2" max="2" width="7.85546875" style="295" customWidth="1"/>
    <col min="3" max="3" width="8.85546875" style="154"/>
    <col min="4" max="4" width="8.42578125" style="154" customWidth="1"/>
    <col min="5" max="5" width="8.140625" customWidth="1"/>
    <col min="6" max="6" width="8.140625" style="315" customWidth="1"/>
    <col min="7" max="7" width="8.140625" customWidth="1"/>
    <col min="8" max="8" width="8.140625" style="315" bestFit="1" customWidth="1"/>
    <col min="9" max="9" width="8.140625" customWidth="1"/>
    <col min="10" max="10" width="8" style="315" customWidth="1"/>
    <col min="11" max="11" width="8.85546875" style="154"/>
    <col min="12" max="12" width="8.42578125" style="328" customWidth="1"/>
    <col min="13" max="13" width="8.140625" customWidth="1"/>
    <col min="14" max="14" width="7.42578125" style="315" customWidth="1"/>
    <col min="15" max="15" width="8.140625" customWidth="1"/>
    <col min="16" max="16" width="7.42578125" style="315" customWidth="1"/>
    <col min="17" max="17" width="8.140625" customWidth="1"/>
    <col min="18" max="18" width="7.28515625" style="315" customWidth="1"/>
    <col min="19" max="19" width="8.85546875" style="154"/>
    <col min="20" max="20" width="8.28515625" style="328" customWidth="1"/>
  </cols>
  <sheetData>
    <row r="1" spans="1:20" ht="18" x14ac:dyDescent="0.35">
      <c r="A1" s="1239" t="s">
        <v>399</v>
      </c>
      <c r="B1" s="1239"/>
      <c r="C1" s="1239"/>
      <c r="D1" s="1239"/>
      <c r="E1" s="1239"/>
      <c r="F1" s="1239"/>
      <c r="G1" s="1239"/>
      <c r="H1" s="1239"/>
      <c r="I1" s="1239"/>
      <c r="J1" s="1239"/>
      <c r="K1" s="1239"/>
      <c r="L1" s="1239"/>
      <c r="M1" s="1239"/>
      <c r="N1" s="1239"/>
      <c r="O1" s="1239"/>
      <c r="P1" s="327"/>
      <c r="Q1" s="1"/>
    </row>
    <row r="2" spans="1:20" ht="18" x14ac:dyDescent="0.35">
      <c r="A2" s="1239" t="s">
        <v>188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  <c r="O2" s="1239"/>
      <c r="P2" s="327"/>
      <c r="Q2" s="1"/>
    </row>
    <row r="3" spans="1:20" x14ac:dyDescent="0.25">
      <c r="A3" s="103" t="s">
        <v>192</v>
      </c>
      <c r="B3" s="292"/>
    </row>
    <row r="4" spans="1:20" ht="15.75" x14ac:dyDescent="0.25">
      <c r="A4" s="1349" t="s">
        <v>309</v>
      </c>
      <c r="B4" s="1345"/>
      <c r="C4" s="1345"/>
      <c r="D4" s="1345"/>
      <c r="E4" s="1345"/>
      <c r="F4" s="1345"/>
      <c r="G4" s="1345"/>
      <c r="H4" s="1345"/>
      <c r="I4" s="1345"/>
      <c r="J4" s="1345"/>
      <c r="K4" s="1345"/>
      <c r="L4" s="1345"/>
      <c r="M4" s="1345"/>
      <c r="N4" s="1345"/>
      <c r="O4" s="1345"/>
      <c r="P4" s="1345"/>
      <c r="Q4" s="1345"/>
      <c r="R4" s="1345"/>
      <c r="S4" s="1345"/>
      <c r="T4" s="1345"/>
    </row>
    <row r="5" spans="1:20" ht="36.75" thickBot="1" x14ac:dyDescent="0.3">
      <c r="A5" s="85" t="s">
        <v>14</v>
      </c>
      <c r="B5" s="274" t="s">
        <v>222</v>
      </c>
      <c r="C5" s="104" t="s">
        <v>165</v>
      </c>
      <c r="D5" s="302" t="s">
        <v>223</v>
      </c>
      <c r="E5" s="343" t="str">
        <f>'Eq Minima Unds Horas'!E5</f>
        <v>MAR</v>
      </c>
      <c r="F5" s="344" t="str">
        <f>'Eq Minima Unds Horas'!F5</f>
        <v>Saldo Mar</v>
      </c>
      <c r="G5" s="343" t="str">
        <f>'Eq Minima Unds Horas'!G5</f>
        <v>ABR</v>
      </c>
      <c r="H5" s="344" t="str">
        <f>'Eq Minima Unds Horas'!H5</f>
        <v>Saldo Abr</v>
      </c>
      <c r="I5" s="343" t="str">
        <f>'Eq Minima Unds Horas'!I5</f>
        <v>MAI</v>
      </c>
      <c r="J5" s="344" t="str">
        <f>'Eq Minima Unds Horas'!J5</f>
        <v>Saldo Mai</v>
      </c>
      <c r="K5" s="251" t="str">
        <f>'Eq Minima Unds Horas'!K5</f>
        <v>3º Trimestre</v>
      </c>
      <c r="L5" s="342" t="str">
        <f>'Eq Minima Unds Horas'!L5</f>
        <v>Saldo Trim</v>
      </c>
      <c r="M5" s="343" t="str">
        <f>'Eq Minima Unds Horas'!M5</f>
        <v>JUN</v>
      </c>
      <c r="N5" s="344" t="str">
        <f>'Eq Minima Unds Horas'!N5</f>
        <v>Saldo Jun</v>
      </c>
      <c r="O5" s="345" t="str">
        <f>'Eq Minima Unds Horas'!O5</f>
        <v>JUL</v>
      </c>
      <c r="P5" s="344" t="str">
        <f>'Eq Minima Unds Horas'!P5</f>
        <v>Saldo Jul</v>
      </c>
      <c r="Q5" s="345" t="str">
        <f>'Eq Minima Unds Horas'!Q5</f>
        <v>AGO</v>
      </c>
      <c r="R5" s="344" t="str">
        <f>'Eq Minima Unds Horas'!R5</f>
        <v>Saldo Ago</v>
      </c>
      <c r="S5" s="251" t="str">
        <f>'Eq Minima Unds Horas'!S5</f>
        <v>4º Trimestre</v>
      </c>
      <c r="T5" s="342" t="str">
        <f>'Eq Minima Unds Horas'!T5</f>
        <v>Saldo Trim</v>
      </c>
    </row>
    <row r="6" spans="1:20" ht="15.75" thickTop="1" x14ac:dyDescent="0.25">
      <c r="A6" s="88" t="s">
        <v>310</v>
      </c>
      <c r="B6" s="276">
        <v>20</v>
      </c>
      <c r="C6" s="83">
        <f>C24</f>
        <v>3</v>
      </c>
      <c r="D6" s="297">
        <f>C6*B6</f>
        <v>60</v>
      </c>
      <c r="E6" s="106">
        <f>E24</f>
        <v>3</v>
      </c>
      <c r="F6" s="317">
        <f>(E6*$B6)-$D6</f>
        <v>0</v>
      </c>
      <c r="G6" s="106">
        <f>G24</f>
        <v>0</v>
      </c>
      <c r="H6" s="317">
        <f>(G6*$B6)-$D6</f>
        <v>-60</v>
      </c>
      <c r="I6" s="106">
        <f>I24</f>
        <v>0</v>
      </c>
      <c r="J6" s="317">
        <f>(I6*$B6)-$D6</f>
        <v>-60</v>
      </c>
      <c r="K6" s="253">
        <f t="shared" ref="K6:K11" si="0">SUM(E6,G6,I6)</f>
        <v>3</v>
      </c>
      <c r="L6" s="330">
        <f t="shared" ref="L6:L12" si="1">(K6*$B6)-$D6*3</f>
        <v>-120</v>
      </c>
      <c r="M6" s="106">
        <f>M24</f>
        <v>0</v>
      </c>
      <c r="N6" s="317">
        <f t="shared" ref="N6" si="2">(M6*$B6)-$D6</f>
        <v>-60</v>
      </c>
      <c r="O6" s="106">
        <f>O24</f>
        <v>0</v>
      </c>
      <c r="P6" s="317">
        <f t="shared" ref="P6" si="3">(O6*$B6)-$D6</f>
        <v>-60</v>
      </c>
      <c r="Q6" s="106">
        <f>Q24</f>
        <v>0</v>
      </c>
      <c r="R6" s="317">
        <f t="shared" ref="R6" si="4">(Q6*$B6)-$D6</f>
        <v>-60</v>
      </c>
      <c r="S6" s="253">
        <f t="shared" ref="S6" si="5">SUM(M6,O6,Q6)</f>
        <v>0</v>
      </c>
      <c r="T6" s="330">
        <f t="shared" ref="T6:T16" si="6">(S6*$B6)-$D6*3</f>
        <v>-180</v>
      </c>
    </row>
    <row r="7" spans="1:20" x14ac:dyDescent="0.25">
      <c r="A7" s="88" t="s">
        <v>310</v>
      </c>
      <c r="B7" s="276">
        <v>20</v>
      </c>
      <c r="C7" s="83">
        <f>C25</f>
        <v>0</v>
      </c>
      <c r="D7" s="297">
        <f>C7*B7</f>
        <v>0</v>
      </c>
      <c r="E7" s="106">
        <f>E25</f>
        <v>1</v>
      </c>
      <c r="F7" s="317">
        <f>(E7*$B7)-$D7</f>
        <v>20</v>
      </c>
      <c r="G7" s="106">
        <f>G25</f>
        <v>0</v>
      </c>
      <c r="H7" s="317">
        <f>(G7*$B7)-$D7</f>
        <v>0</v>
      </c>
      <c r="I7" s="106">
        <f>I25</f>
        <v>0</v>
      </c>
      <c r="J7" s="317">
        <f>(I7*$B7)-$D7</f>
        <v>0</v>
      </c>
      <c r="K7" s="253">
        <f t="shared" si="0"/>
        <v>1</v>
      </c>
      <c r="L7" s="330">
        <f t="shared" ref="L7" si="7">(K7*$B7)-$D7*3</f>
        <v>20</v>
      </c>
      <c r="M7" s="106">
        <f>M25</f>
        <v>0</v>
      </c>
      <c r="N7" s="317">
        <f t="shared" ref="N7" si="8">(M7*$B7)-$D7</f>
        <v>0</v>
      </c>
      <c r="O7" s="106">
        <f>O25</f>
        <v>0</v>
      </c>
      <c r="P7" s="317">
        <f t="shared" ref="P7" si="9">(O7*$B7)-$D7</f>
        <v>0</v>
      </c>
      <c r="Q7" s="106">
        <f>Q25</f>
        <v>0</v>
      </c>
      <c r="R7" s="317">
        <f t="shared" ref="R7" si="10">(Q7*$B7)-$D7</f>
        <v>0</v>
      </c>
      <c r="S7" s="253">
        <f t="shared" ref="S7" si="11">SUM(M7,O7,Q7)</f>
        <v>0</v>
      </c>
      <c r="T7" s="330">
        <f t="shared" ref="T7" si="12">(S7*$B7)-$D7*3</f>
        <v>0</v>
      </c>
    </row>
    <row r="8" spans="1:20" x14ac:dyDescent="0.25">
      <c r="A8" s="88" t="s">
        <v>321</v>
      </c>
      <c r="B8" s="276">
        <v>20</v>
      </c>
      <c r="C8" s="83">
        <f>C30</f>
        <v>2</v>
      </c>
      <c r="D8" s="297">
        <f t="shared" ref="D8:D18" si="13">C8*B8</f>
        <v>40</v>
      </c>
      <c r="E8" s="106">
        <f>E30</f>
        <v>2</v>
      </c>
      <c r="F8" s="317">
        <f t="shared" ref="F8:F18" si="14">(E8*$B8)-$D8</f>
        <v>0</v>
      </c>
      <c r="G8" s="106">
        <f>G30</f>
        <v>0</v>
      </c>
      <c r="H8" s="317">
        <f t="shared" ref="H8:H18" si="15">(G8*$B8)-$D8</f>
        <v>-40</v>
      </c>
      <c r="I8" s="106">
        <f>I30</f>
        <v>0</v>
      </c>
      <c r="J8" s="317">
        <f t="shared" ref="J8:J18" si="16">(I8*$B8)-$D8</f>
        <v>-40</v>
      </c>
      <c r="K8" s="253">
        <f t="shared" si="0"/>
        <v>2</v>
      </c>
      <c r="L8" s="330">
        <f t="shared" si="1"/>
        <v>-80</v>
      </c>
      <c r="M8" s="106">
        <f>M30</f>
        <v>0</v>
      </c>
      <c r="N8" s="317">
        <f t="shared" ref="N8:N18" si="17">(M8*$B8)-$D8</f>
        <v>-40</v>
      </c>
      <c r="O8" s="106">
        <f>O30</f>
        <v>0</v>
      </c>
      <c r="P8" s="317">
        <f t="shared" ref="P8:P18" si="18">(O8*$B8)-$D8</f>
        <v>-40</v>
      </c>
      <c r="Q8" s="106">
        <f>Q30</f>
        <v>0</v>
      </c>
      <c r="R8" s="317">
        <f t="shared" ref="R8:R18" si="19">(Q8*$B8)-$D8</f>
        <v>-40</v>
      </c>
      <c r="S8" s="253">
        <f t="shared" ref="S8:S18" si="20">SUM(M8,O8,Q8)</f>
        <v>0</v>
      </c>
      <c r="T8" s="330">
        <f t="shared" si="6"/>
        <v>-120</v>
      </c>
    </row>
    <row r="9" spans="1:20" x14ac:dyDescent="0.25">
      <c r="A9" s="88" t="s">
        <v>322</v>
      </c>
      <c r="B9" s="276">
        <v>40</v>
      </c>
      <c r="C9" s="83">
        <f>C31</f>
        <v>2</v>
      </c>
      <c r="D9" s="297">
        <f t="shared" si="13"/>
        <v>80</v>
      </c>
      <c r="E9" s="106">
        <f>E31</f>
        <v>3</v>
      </c>
      <c r="F9" s="317">
        <f t="shared" si="14"/>
        <v>40</v>
      </c>
      <c r="G9" s="106">
        <f>G31</f>
        <v>0</v>
      </c>
      <c r="H9" s="317">
        <f t="shared" si="15"/>
        <v>-80</v>
      </c>
      <c r="I9" s="106">
        <f>I31</f>
        <v>0</v>
      </c>
      <c r="J9" s="317">
        <f t="shared" si="16"/>
        <v>-80</v>
      </c>
      <c r="K9" s="253">
        <f t="shared" si="0"/>
        <v>3</v>
      </c>
      <c r="L9" s="330">
        <f t="shared" si="1"/>
        <v>-120</v>
      </c>
      <c r="M9" s="106">
        <f>M31</f>
        <v>0</v>
      </c>
      <c r="N9" s="317">
        <f t="shared" si="17"/>
        <v>-80</v>
      </c>
      <c r="O9" s="106">
        <f>O31</f>
        <v>0</v>
      </c>
      <c r="P9" s="317">
        <f t="shared" si="18"/>
        <v>-80</v>
      </c>
      <c r="Q9" s="106">
        <f>Q31</f>
        <v>0</v>
      </c>
      <c r="R9" s="317">
        <f t="shared" si="19"/>
        <v>-80</v>
      </c>
      <c r="S9" s="253">
        <f t="shared" si="20"/>
        <v>0</v>
      </c>
      <c r="T9" s="330">
        <f t="shared" si="6"/>
        <v>-240</v>
      </c>
    </row>
    <row r="10" spans="1:20" x14ac:dyDescent="0.25">
      <c r="A10" s="88" t="s">
        <v>312</v>
      </c>
      <c r="B10" s="276">
        <v>20</v>
      </c>
      <c r="C10" s="83">
        <f>C36</f>
        <v>6</v>
      </c>
      <c r="D10" s="297">
        <f t="shared" si="13"/>
        <v>120</v>
      </c>
      <c r="E10" s="106">
        <f>E36</f>
        <v>6</v>
      </c>
      <c r="F10" s="317">
        <f t="shared" si="14"/>
        <v>0</v>
      </c>
      <c r="G10" s="106">
        <f>G36</f>
        <v>0</v>
      </c>
      <c r="H10" s="317">
        <f t="shared" si="15"/>
        <v>-120</v>
      </c>
      <c r="I10" s="106">
        <f>I36</f>
        <v>0</v>
      </c>
      <c r="J10" s="317">
        <f t="shared" si="16"/>
        <v>-120</v>
      </c>
      <c r="K10" s="253">
        <f t="shared" si="0"/>
        <v>6</v>
      </c>
      <c r="L10" s="330">
        <f t="shared" si="1"/>
        <v>-240</v>
      </c>
      <c r="M10" s="106">
        <f>M36</f>
        <v>0</v>
      </c>
      <c r="N10" s="317">
        <f t="shared" si="17"/>
        <v>-120</v>
      </c>
      <c r="O10" s="106">
        <f>O36</f>
        <v>0</v>
      </c>
      <c r="P10" s="317">
        <f t="shared" si="18"/>
        <v>-120</v>
      </c>
      <c r="Q10" s="106">
        <f>Q36</f>
        <v>0</v>
      </c>
      <c r="R10" s="317">
        <f t="shared" si="19"/>
        <v>-120</v>
      </c>
      <c r="S10" s="253">
        <f t="shared" si="20"/>
        <v>0</v>
      </c>
      <c r="T10" s="330">
        <f t="shared" si="6"/>
        <v>-360</v>
      </c>
    </row>
    <row r="11" spans="1:20" x14ac:dyDescent="0.25">
      <c r="A11" s="88" t="s">
        <v>313</v>
      </c>
      <c r="B11" s="276">
        <v>20</v>
      </c>
      <c r="C11" s="83">
        <f>C52</f>
        <v>6</v>
      </c>
      <c r="D11" s="297">
        <f t="shared" si="13"/>
        <v>120</v>
      </c>
      <c r="E11" s="106">
        <f>E52</f>
        <v>6</v>
      </c>
      <c r="F11" s="317">
        <f t="shared" si="14"/>
        <v>0</v>
      </c>
      <c r="G11" s="106">
        <f>G52</f>
        <v>0</v>
      </c>
      <c r="H11" s="317">
        <f t="shared" si="15"/>
        <v>-120</v>
      </c>
      <c r="I11" s="106">
        <f>I52</f>
        <v>0</v>
      </c>
      <c r="J11" s="317">
        <f t="shared" si="16"/>
        <v>-120</v>
      </c>
      <c r="K11" s="253">
        <f t="shared" si="0"/>
        <v>6</v>
      </c>
      <c r="L11" s="330">
        <f t="shared" si="1"/>
        <v>-240</v>
      </c>
      <c r="M11" s="106">
        <f>M52</f>
        <v>0</v>
      </c>
      <c r="N11" s="317">
        <f t="shared" si="17"/>
        <v>-120</v>
      </c>
      <c r="O11" s="106">
        <f>O52</f>
        <v>0</v>
      </c>
      <c r="P11" s="317">
        <f t="shared" si="18"/>
        <v>-120</v>
      </c>
      <c r="Q11" s="106">
        <f>Q52</f>
        <v>0</v>
      </c>
      <c r="R11" s="317">
        <f t="shared" si="19"/>
        <v>-120</v>
      </c>
      <c r="S11" s="253">
        <f t="shared" si="20"/>
        <v>0</v>
      </c>
      <c r="T11" s="330">
        <f t="shared" si="6"/>
        <v>-360</v>
      </c>
    </row>
    <row r="12" spans="1:20" x14ac:dyDescent="0.25">
      <c r="A12" s="88" t="s">
        <v>314</v>
      </c>
      <c r="B12" s="276">
        <v>20</v>
      </c>
      <c r="C12" s="83">
        <f>C57</f>
        <v>9</v>
      </c>
      <c r="D12" s="297">
        <f t="shared" si="13"/>
        <v>180</v>
      </c>
      <c r="E12" s="106">
        <f>E57</f>
        <v>9</v>
      </c>
      <c r="F12" s="317">
        <f t="shared" si="14"/>
        <v>0</v>
      </c>
      <c r="G12" s="106">
        <f>G57</f>
        <v>0</v>
      </c>
      <c r="H12" s="317">
        <f t="shared" si="15"/>
        <v>-180</v>
      </c>
      <c r="I12" s="106">
        <f>I57</f>
        <v>0</v>
      </c>
      <c r="J12" s="317">
        <f t="shared" si="16"/>
        <v>-180</v>
      </c>
      <c r="K12" s="253">
        <f t="shared" ref="K12:K18" si="21">SUM(E12,G12,I12)</f>
        <v>9</v>
      </c>
      <c r="L12" s="330">
        <f t="shared" si="1"/>
        <v>-360</v>
      </c>
      <c r="M12" s="106">
        <f>M57</f>
        <v>0</v>
      </c>
      <c r="N12" s="317">
        <f t="shared" si="17"/>
        <v>-180</v>
      </c>
      <c r="O12" s="106">
        <f>O57</f>
        <v>0</v>
      </c>
      <c r="P12" s="317">
        <f t="shared" si="18"/>
        <v>-180</v>
      </c>
      <c r="Q12" s="106">
        <f>Q57</f>
        <v>0</v>
      </c>
      <c r="R12" s="317">
        <f t="shared" si="19"/>
        <v>-180</v>
      </c>
      <c r="S12" s="253">
        <f t="shared" si="20"/>
        <v>0</v>
      </c>
      <c r="T12" s="330">
        <f t="shared" si="6"/>
        <v>-540</v>
      </c>
    </row>
    <row r="13" spans="1:20" x14ac:dyDescent="0.25">
      <c r="A13" s="88" t="s">
        <v>315</v>
      </c>
      <c r="B13" s="276">
        <v>20</v>
      </c>
      <c r="C13" s="83">
        <f>C62</f>
        <v>6</v>
      </c>
      <c r="D13" s="297">
        <f t="shared" si="13"/>
        <v>120</v>
      </c>
      <c r="E13" s="106">
        <f>E62</f>
        <v>5</v>
      </c>
      <c r="F13" s="317">
        <f t="shared" si="14"/>
        <v>-20</v>
      </c>
      <c r="G13" s="106">
        <f>G62</f>
        <v>0</v>
      </c>
      <c r="H13" s="317">
        <f t="shared" si="15"/>
        <v>-120</v>
      </c>
      <c r="I13" s="106">
        <f>I62</f>
        <v>0</v>
      </c>
      <c r="J13" s="317">
        <f t="shared" si="16"/>
        <v>-120</v>
      </c>
      <c r="K13" s="253">
        <f t="shared" si="21"/>
        <v>5</v>
      </c>
      <c r="L13" s="330">
        <f t="shared" ref="L13:L18" si="22">(K13*$B13)-$D13*3</f>
        <v>-260</v>
      </c>
      <c r="M13" s="106">
        <f>M62</f>
        <v>0</v>
      </c>
      <c r="N13" s="317">
        <f t="shared" si="17"/>
        <v>-120</v>
      </c>
      <c r="O13" s="106">
        <f>O62</f>
        <v>0</v>
      </c>
      <c r="P13" s="317">
        <f t="shared" si="18"/>
        <v>-120</v>
      </c>
      <c r="Q13" s="106">
        <f>Q62</f>
        <v>0</v>
      </c>
      <c r="R13" s="317">
        <f t="shared" si="19"/>
        <v>-120</v>
      </c>
      <c r="S13" s="253">
        <f t="shared" si="20"/>
        <v>0</v>
      </c>
      <c r="T13" s="330">
        <f t="shared" si="6"/>
        <v>-360</v>
      </c>
    </row>
    <row r="14" spans="1:20" x14ac:dyDescent="0.25">
      <c r="A14" s="88" t="s">
        <v>316</v>
      </c>
      <c r="B14" s="276">
        <v>20</v>
      </c>
      <c r="C14" s="83">
        <f>C67</f>
        <v>9</v>
      </c>
      <c r="D14" s="297">
        <f t="shared" si="13"/>
        <v>180</v>
      </c>
      <c r="E14" s="106">
        <f>E67</f>
        <v>7</v>
      </c>
      <c r="F14" s="317">
        <f t="shared" si="14"/>
        <v>-40</v>
      </c>
      <c r="G14" s="106">
        <f>G67</f>
        <v>0</v>
      </c>
      <c r="H14" s="317">
        <f t="shared" si="15"/>
        <v>-180</v>
      </c>
      <c r="I14" s="106">
        <f>I67</f>
        <v>0</v>
      </c>
      <c r="J14" s="317">
        <f t="shared" si="16"/>
        <v>-180</v>
      </c>
      <c r="K14" s="253">
        <f t="shared" si="21"/>
        <v>7</v>
      </c>
      <c r="L14" s="330">
        <f t="shared" si="22"/>
        <v>-400</v>
      </c>
      <c r="M14" s="106">
        <f>M67</f>
        <v>0</v>
      </c>
      <c r="N14" s="317">
        <f t="shared" si="17"/>
        <v>-180</v>
      </c>
      <c r="O14" s="106">
        <f>O67</f>
        <v>0</v>
      </c>
      <c r="P14" s="317">
        <f t="shared" si="18"/>
        <v>-180</v>
      </c>
      <c r="Q14" s="106">
        <f>Q67</f>
        <v>0</v>
      </c>
      <c r="R14" s="317">
        <f t="shared" si="19"/>
        <v>-180</v>
      </c>
      <c r="S14" s="253">
        <f t="shared" si="20"/>
        <v>0</v>
      </c>
      <c r="T14" s="330">
        <f t="shared" si="6"/>
        <v>-540</v>
      </c>
    </row>
    <row r="15" spans="1:20" x14ac:dyDescent="0.25">
      <c r="A15" s="88" t="s">
        <v>317</v>
      </c>
      <c r="B15" s="276">
        <v>20</v>
      </c>
      <c r="C15" s="83">
        <f>C72</f>
        <v>6</v>
      </c>
      <c r="D15" s="297">
        <f t="shared" si="13"/>
        <v>120</v>
      </c>
      <c r="E15" s="106">
        <f>E72</f>
        <v>5</v>
      </c>
      <c r="F15" s="317">
        <f t="shared" si="14"/>
        <v>-20</v>
      </c>
      <c r="G15" s="106">
        <f>G72</f>
        <v>0</v>
      </c>
      <c r="H15" s="317">
        <f t="shared" si="15"/>
        <v>-120</v>
      </c>
      <c r="I15" s="106">
        <f>I72</f>
        <v>0</v>
      </c>
      <c r="J15" s="317">
        <f t="shared" si="16"/>
        <v>-120</v>
      </c>
      <c r="K15" s="253">
        <f t="shared" si="21"/>
        <v>5</v>
      </c>
      <c r="L15" s="330">
        <f t="shared" si="22"/>
        <v>-260</v>
      </c>
      <c r="M15" s="106">
        <f>M72</f>
        <v>0</v>
      </c>
      <c r="N15" s="317">
        <f t="shared" si="17"/>
        <v>-120</v>
      </c>
      <c r="O15" s="106">
        <f>O72</f>
        <v>0</v>
      </c>
      <c r="P15" s="317">
        <f t="shared" si="18"/>
        <v>-120</v>
      </c>
      <c r="Q15" s="106">
        <f>Q72</f>
        <v>0</v>
      </c>
      <c r="R15" s="317">
        <f t="shared" si="19"/>
        <v>-120</v>
      </c>
      <c r="S15" s="253">
        <f t="shared" si="20"/>
        <v>0</v>
      </c>
      <c r="T15" s="330">
        <f t="shared" si="6"/>
        <v>-360</v>
      </c>
    </row>
    <row r="16" spans="1:20" x14ac:dyDescent="0.25">
      <c r="A16" s="88" t="s">
        <v>318</v>
      </c>
      <c r="B16" s="276">
        <v>20</v>
      </c>
      <c r="C16" s="83">
        <f>C77</f>
        <v>6</v>
      </c>
      <c r="D16" s="297">
        <f t="shared" si="13"/>
        <v>120</v>
      </c>
      <c r="E16" s="106">
        <f>E77</f>
        <v>6</v>
      </c>
      <c r="F16" s="317">
        <f t="shared" si="14"/>
        <v>0</v>
      </c>
      <c r="G16" s="106">
        <f>G77</f>
        <v>0</v>
      </c>
      <c r="H16" s="317">
        <f t="shared" si="15"/>
        <v>-120</v>
      </c>
      <c r="I16" s="106">
        <f>I77</f>
        <v>0</v>
      </c>
      <c r="J16" s="317">
        <f t="shared" si="16"/>
        <v>-120</v>
      </c>
      <c r="K16" s="253">
        <f t="shared" si="21"/>
        <v>6</v>
      </c>
      <c r="L16" s="330">
        <f t="shared" si="22"/>
        <v>-240</v>
      </c>
      <c r="M16" s="106">
        <f>M77</f>
        <v>0</v>
      </c>
      <c r="N16" s="317">
        <f t="shared" si="17"/>
        <v>-120</v>
      </c>
      <c r="O16" s="106">
        <f>O77</f>
        <v>0</v>
      </c>
      <c r="P16" s="317">
        <f t="shared" si="18"/>
        <v>-120</v>
      </c>
      <c r="Q16" s="106">
        <f>Q77</f>
        <v>0</v>
      </c>
      <c r="R16" s="317">
        <f t="shared" si="19"/>
        <v>-120</v>
      </c>
      <c r="S16" s="253">
        <f t="shared" si="20"/>
        <v>0</v>
      </c>
      <c r="T16" s="330">
        <f t="shared" si="6"/>
        <v>-360</v>
      </c>
    </row>
    <row r="17" spans="1:20" x14ac:dyDescent="0.25">
      <c r="A17" s="88" t="s">
        <v>319</v>
      </c>
      <c r="B17" s="276">
        <v>20</v>
      </c>
      <c r="C17" s="83">
        <f>C82</f>
        <v>9</v>
      </c>
      <c r="D17" s="297">
        <f t="shared" si="13"/>
        <v>180</v>
      </c>
      <c r="E17" s="106">
        <f>E82</f>
        <v>7</v>
      </c>
      <c r="F17" s="317">
        <f t="shared" si="14"/>
        <v>-40</v>
      </c>
      <c r="G17" s="106">
        <f>G82</f>
        <v>0</v>
      </c>
      <c r="H17" s="317">
        <f t="shared" si="15"/>
        <v>-180</v>
      </c>
      <c r="I17" s="106">
        <f>I82</f>
        <v>0</v>
      </c>
      <c r="J17" s="317">
        <f t="shared" si="16"/>
        <v>-180</v>
      </c>
      <c r="K17" s="253">
        <f t="shared" si="21"/>
        <v>7</v>
      </c>
      <c r="L17" s="330">
        <f t="shared" si="22"/>
        <v>-400</v>
      </c>
      <c r="M17" s="106">
        <f>M82</f>
        <v>0</v>
      </c>
      <c r="N17" s="317">
        <f t="shared" si="17"/>
        <v>-180</v>
      </c>
      <c r="O17" s="106">
        <f>O82</f>
        <v>0</v>
      </c>
      <c r="P17" s="317">
        <f t="shared" si="18"/>
        <v>-180</v>
      </c>
      <c r="Q17" s="106">
        <f>Q82</f>
        <v>0</v>
      </c>
      <c r="R17" s="317">
        <f t="shared" si="19"/>
        <v>-180</v>
      </c>
      <c r="S17" s="253">
        <f t="shared" si="20"/>
        <v>0</v>
      </c>
      <c r="T17" s="330">
        <f t="shared" ref="T17:T18" si="23">(S17*$B17)-$D17*3</f>
        <v>-540</v>
      </c>
    </row>
    <row r="18" spans="1:20" ht="15.75" thickBot="1" x14ac:dyDescent="0.3">
      <c r="A18" s="63" t="s">
        <v>320</v>
      </c>
      <c r="B18" s="284">
        <v>20</v>
      </c>
      <c r="C18" s="64">
        <f>C87</f>
        <v>6</v>
      </c>
      <c r="D18" s="310">
        <f t="shared" si="13"/>
        <v>120</v>
      </c>
      <c r="E18" s="115">
        <f>E87</f>
        <v>5</v>
      </c>
      <c r="F18" s="325">
        <f t="shared" si="14"/>
        <v>-20</v>
      </c>
      <c r="G18" s="115">
        <f>G87</f>
        <v>0</v>
      </c>
      <c r="H18" s="325">
        <f t="shared" si="15"/>
        <v>-120</v>
      </c>
      <c r="I18" s="115">
        <f>I87</f>
        <v>0</v>
      </c>
      <c r="J18" s="325">
        <f t="shared" si="16"/>
        <v>-120</v>
      </c>
      <c r="K18" s="261">
        <f t="shared" si="21"/>
        <v>5</v>
      </c>
      <c r="L18" s="338">
        <f t="shared" si="22"/>
        <v>-260</v>
      </c>
      <c r="M18" s="115">
        <f>M87</f>
        <v>0</v>
      </c>
      <c r="N18" s="325">
        <f t="shared" si="17"/>
        <v>-120</v>
      </c>
      <c r="O18" s="115">
        <f>O87</f>
        <v>0</v>
      </c>
      <c r="P18" s="325">
        <f t="shared" si="18"/>
        <v>-120</v>
      </c>
      <c r="Q18" s="115">
        <f>Q87</f>
        <v>0</v>
      </c>
      <c r="R18" s="325">
        <f t="shared" si="19"/>
        <v>-120</v>
      </c>
      <c r="S18" s="261">
        <f t="shared" si="20"/>
        <v>0</v>
      </c>
      <c r="T18" s="338">
        <f t="shared" si="23"/>
        <v>-360</v>
      </c>
    </row>
    <row r="19" spans="1:20" ht="15.75" thickBot="1" x14ac:dyDescent="0.3">
      <c r="A19" s="423" t="s">
        <v>7</v>
      </c>
      <c r="B19" s="348">
        <f>SUM(B6:B18)</f>
        <v>280</v>
      </c>
      <c r="C19" s="349">
        <f t="shared" ref="C19:T19" si="24">SUM(C6:C18)</f>
        <v>70</v>
      </c>
      <c r="D19" s="350">
        <f t="shared" si="24"/>
        <v>1440</v>
      </c>
      <c r="E19" s="351">
        <f t="shared" si="24"/>
        <v>65</v>
      </c>
      <c r="F19" s="352">
        <f t="shared" si="24"/>
        <v>-80</v>
      </c>
      <c r="G19" s="351">
        <f t="shared" si="24"/>
        <v>0</v>
      </c>
      <c r="H19" s="352">
        <f t="shared" si="24"/>
        <v>-1440</v>
      </c>
      <c r="I19" s="351">
        <f t="shared" si="24"/>
        <v>0</v>
      </c>
      <c r="J19" s="352">
        <f t="shared" si="24"/>
        <v>-1440</v>
      </c>
      <c r="K19" s="353">
        <f t="shared" ref="K19:L19" si="25">SUM(K6:K18)</f>
        <v>65</v>
      </c>
      <c r="L19" s="420">
        <f t="shared" si="25"/>
        <v>-2960</v>
      </c>
      <c r="M19" s="351">
        <f t="shared" si="24"/>
        <v>0</v>
      </c>
      <c r="N19" s="352">
        <f t="shared" si="24"/>
        <v>-1440</v>
      </c>
      <c r="O19" s="351">
        <f t="shared" si="24"/>
        <v>0</v>
      </c>
      <c r="P19" s="352">
        <f t="shared" si="24"/>
        <v>-1440</v>
      </c>
      <c r="Q19" s="351">
        <f t="shared" si="24"/>
        <v>0</v>
      </c>
      <c r="R19" s="352">
        <f t="shared" si="24"/>
        <v>-1440</v>
      </c>
      <c r="S19" s="353">
        <f t="shared" si="24"/>
        <v>0</v>
      </c>
      <c r="T19" s="420">
        <f t="shared" si="24"/>
        <v>-4320</v>
      </c>
    </row>
    <row r="20" spans="1:20" x14ac:dyDescent="0.25">
      <c r="A20" s="103"/>
      <c r="B20" s="292"/>
    </row>
    <row r="21" spans="1:20" hidden="1" x14ac:dyDescent="0.25">
      <c r="A21" s="103"/>
      <c r="B21" s="292"/>
    </row>
    <row r="22" spans="1:20" ht="15.75" hidden="1" x14ac:dyDescent="0.25">
      <c r="A22" s="1240" t="s">
        <v>266</v>
      </c>
      <c r="B22" s="1241"/>
      <c r="C22" s="1241"/>
      <c r="D22" s="1241"/>
      <c r="E22" s="1241"/>
      <c r="F22" s="1241"/>
      <c r="G22" s="1241"/>
      <c r="H22" s="1241"/>
      <c r="I22" s="1241"/>
      <c r="J22" s="1241"/>
      <c r="K22" s="1241"/>
      <c r="L22" s="1241"/>
      <c r="M22" s="1241"/>
      <c r="N22" s="1241"/>
      <c r="O22" s="1241"/>
      <c r="P22" s="1241"/>
      <c r="Q22" s="1241"/>
      <c r="R22" s="1241"/>
      <c r="S22" s="1241"/>
      <c r="T22" s="1241"/>
    </row>
    <row r="23" spans="1:20" ht="36.75" hidden="1" thickBot="1" x14ac:dyDescent="0.3">
      <c r="A23" s="85" t="s">
        <v>14</v>
      </c>
      <c r="B23" s="274" t="s">
        <v>222</v>
      </c>
      <c r="C23" s="104" t="s">
        <v>165</v>
      </c>
      <c r="D23" s="302" t="s">
        <v>223</v>
      </c>
      <c r="E23" s="343" t="s">
        <v>2</v>
      </c>
      <c r="F23" s="344" t="s">
        <v>225</v>
      </c>
      <c r="G23" s="343" t="s">
        <v>3</v>
      </c>
      <c r="H23" s="344" t="s">
        <v>226</v>
      </c>
      <c r="I23" s="343" t="s">
        <v>4</v>
      </c>
      <c r="J23" s="344" t="s">
        <v>227</v>
      </c>
      <c r="K23" s="251" t="s">
        <v>197</v>
      </c>
      <c r="L23" s="342" t="s">
        <v>224</v>
      </c>
      <c r="M23" s="343" t="s">
        <v>5</v>
      </c>
      <c r="N23" s="344" t="s">
        <v>228</v>
      </c>
      <c r="O23" s="345" t="s">
        <v>194</v>
      </c>
      <c r="P23" s="344" t="s">
        <v>229</v>
      </c>
      <c r="Q23" s="345" t="s">
        <v>195</v>
      </c>
      <c r="R23" s="344" t="s">
        <v>230</v>
      </c>
      <c r="S23" s="251" t="s">
        <v>197</v>
      </c>
      <c r="T23" s="342" t="s">
        <v>224</v>
      </c>
    </row>
    <row r="24" spans="1:20" ht="15.75" hidden="1" thickTop="1" x14ac:dyDescent="0.25">
      <c r="A24" s="88" t="s">
        <v>33</v>
      </c>
      <c r="B24" s="276">
        <v>20</v>
      </c>
      <c r="C24" s="89">
        <f>'Pque N Mundo I'!B29</f>
        <v>3</v>
      </c>
      <c r="D24" s="304">
        <f t="shared" ref="D24" si="26">C24*B24</f>
        <v>60</v>
      </c>
      <c r="E24" s="106">
        <f>'Pque N Mundo I'!C29</f>
        <v>3</v>
      </c>
      <c r="F24" s="317">
        <f t="shared" ref="F24:H24" si="27">(E24*$B24)-$D24</f>
        <v>0</v>
      </c>
      <c r="G24" s="106">
        <f>'Pque N Mundo I'!D29</f>
        <v>0</v>
      </c>
      <c r="H24" s="317">
        <f t="shared" si="27"/>
        <v>-60</v>
      </c>
      <c r="I24" s="106">
        <f>'Pque N Mundo I'!E29</f>
        <v>0</v>
      </c>
      <c r="J24" s="317">
        <f t="shared" ref="J24" si="28">(I24*$B24)-$D24</f>
        <v>-60</v>
      </c>
      <c r="K24" s="253">
        <f t="shared" ref="K24" si="29">SUM(E24,G24,I24)</f>
        <v>3</v>
      </c>
      <c r="L24" s="330">
        <f t="shared" ref="L24" si="30">(K24*$B24)-$D24*3</f>
        <v>-120</v>
      </c>
      <c r="M24" s="106">
        <f>'Pque N Mundo I'!F29</f>
        <v>0</v>
      </c>
      <c r="N24" s="317">
        <f t="shared" ref="N24" si="31">(M24*$B24)-$D24</f>
        <v>-60</v>
      </c>
      <c r="O24" s="106">
        <f>'Pque N Mundo I'!G29</f>
        <v>0</v>
      </c>
      <c r="P24" s="317">
        <f t="shared" ref="P24" si="32">(O24*$B24)-$D24</f>
        <v>-60</v>
      </c>
      <c r="Q24" s="106">
        <f>'Pque N Mundo I'!H29</f>
        <v>0</v>
      </c>
      <c r="R24" s="317">
        <f t="shared" ref="R24" si="33">(Q24*$B24)-$D24</f>
        <v>-60</v>
      </c>
      <c r="S24" s="253">
        <f t="shared" ref="S24" si="34">SUM(M24,O24,Q24)</f>
        <v>0</v>
      </c>
      <c r="T24" s="330">
        <f t="shared" ref="T24" si="35">(S24*$B24)-$D24*3</f>
        <v>-180</v>
      </c>
    </row>
    <row r="25" spans="1:20" hidden="1" x14ac:dyDescent="0.25">
      <c r="A25" s="88" t="s">
        <v>19</v>
      </c>
      <c r="B25" s="276">
        <v>0</v>
      </c>
      <c r="C25" s="89">
        <f>'Pque N Mundo I'!B30</f>
        <v>0</v>
      </c>
      <c r="D25" s="304">
        <f t="shared" ref="D25" si="36">C25*B25</f>
        <v>0</v>
      </c>
      <c r="E25" s="106">
        <f>'Pque N Mundo I'!C30</f>
        <v>1</v>
      </c>
      <c r="F25" s="317">
        <f t="shared" ref="F25" si="37">(E25*$B25)-$D25</f>
        <v>0</v>
      </c>
      <c r="G25" s="106">
        <f>'Pque N Mundo I'!D30</f>
        <v>0</v>
      </c>
      <c r="H25" s="317">
        <f t="shared" ref="H25" si="38">(G25*$B25)-$D25</f>
        <v>0</v>
      </c>
      <c r="I25" s="106">
        <f>'Pque N Mundo I'!E30</f>
        <v>0</v>
      </c>
      <c r="J25" s="317">
        <f t="shared" ref="J25" si="39">(I25*$B25)-$D25</f>
        <v>0</v>
      </c>
      <c r="K25" s="253">
        <f t="shared" ref="K25" si="40">SUM(E25,G25,I25)</f>
        <v>1</v>
      </c>
      <c r="L25" s="330">
        <f t="shared" ref="L25" si="41">(K25*$B25)-$D25*3</f>
        <v>0</v>
      </c>
      <c r="M25" s="106">
        <f>'Pque N Mundo I'!F30</f>
        <v>0</v>
      </c>
      <c r="N25" s="317">
        <f t="shared" ref="N25" si="42">(M25*$B25)-$D25</f>
        <v>0</v>
      </c>
      <c r="O25" s="106">
        <f>'Pque N Mundo I'!G30</f>
        <v>0</v>
      </c>
      <c r="P25" s="317">
        <f t="shared" ref="P25" si="43">(O25*$B25)-$D25</f>
        <v>0</v>
      </c>
      <c r="Q25" s="106">
        <f>'Pque N Mundo I'!H30</f>
        <v>0</v>
      </c>
      <c r="R25" s="317">
        <f t="shared" ref="R25" si="44">(Q25*$B25)-$D25</f>
        <v>0</v>
      </c>
      <c r="S25" s="253">
        <f t="shared" ref="S25" si="45">SUM(M25,O25,Q25)</f>
        <v>0</v>
      </c>
      <c r="T25" s="330">
        <f t="shared" ref="T25" si="46">(S25*$B25)-$D25*3</f>
        <v>0</v>
      </c>
    </row>
    <row r="26" spans="1:20" ht="15.75" hidden="1" thickBot="1" x14ac:dyDescent="0.3">
      <c r="A26" s="6" t="s">
        <v>7</v>
      </c>
      <c r="B26" s="293">
        <f>SUM(B24:B25)</f>
        <v>20</v>
      </c>
      <c r="C26" s="7">
        <f t="shared" ref="C26:T26" si="47">SUM(C24:C25)</f>
        <v>3</v>
      </c>
      <c r="D26" s="300">
        <f t="shared" si="47"/>
        <v>60</v>
      </c>
      <c r="E26" s="8">
        <f t="shared" si="47"/>
        <v>4</v>
      </c>
      <c r="F26" s="319">
        <f t="shared" si="47"/>
        <v>0</v>
      </c>
      <c r="G26" s="8">
        <f t="shared" si="47"/>
        <v>0</v>
      </c>
      <c r="H26" s="319">
        <f t="shared" si="47"/>
        <v>-60</v>
      </c>
      <c r="I26" s="8">
        <f t="shared" si="47"/>
        <v>0</v>
      </c>
      <c r="J26" s="319">
        <f t="shared" si="47"/>
        <v>-60</v>
      </c>
      <c r="K26" s="80">
        <f t="shared" si="47"/>
        <v>4</v>
      </c>
      <c r="L26" s="332">
        <f t="shared" si="47"/>
        <v>-120</v>
      </c>
      <c r="M26" s="8">
        <f t="shared" si="47"/>
        <v>0</v>
      </c>
      <c r="N26" s="319">
        <f t="shared" si="47"/>
        <v>-60</v>
      </c>
      <c r="O26" s="8">
        <f t="shared" si="47"/>
        <v>0</v>
      </c>
      <c r="P26" s="319">
        <f t="shared" si="47"/>
        <v>-60</v>
      </c>
      <c r="Q26" s="8">
        <f t="shared" si="47"/>
        <v>0</v>
      </c>
      <c r="R26" s="319">
        <f t="shared" si="47"/>
        <v>-60</v>
      </c>
      <c r="S26" s="80">
        <f t="shared" si="47"/>
        <v>0</v>
      </c>
      <c r="T26" s="332">
        <f t="shared" si="47"/>
        <v>-180</v>
      </c>
    </row>
    <row r="27" spans="1:20" hidden="1" x14ac:dyDescent="0.25"/>
    <row r="28" spans="1:20" ht="15.75" hidden="1" x14ac:dyDescent="0.25">
      <c r="A28" s="1240" t="s">
        <v>47</v>
      </c>
      <c r="B28" s="1241"/>
      <c r="C28" s="1241"/>
      <c r="D28" s="1241"/>
      <c r="E28" s="1241"/>
      <c r="F28" s="1241"/>
      <c r="G28" s="1241"/>
      <c r="H28" s="1241"/>
      <c r="I28" s="1241"/>
      <c r="J28" s="1241"/>
      <c r="K28" s="1241"/>
      <c r="L28" s="1241"/>
      <c r="M28" s="1241"/>
      <c r="N28" s="1241"/>
      <c r="O28" s="1241"/>
      <c r="P28" s="1241"/>
      <c r="Q28" s="1241"/>
      <c r="R28" s="1241"/>
      <c r="S28" s="1241"/>
      <c r="T28" s="1241"/>
    </row>
    <row r="29" spans="1:20" ht="36.75" hidden="1" thickBot="1" x14ac:dyDescent="0.3">
      <c r="A29" s="85" t="s">
        <v>14</v>
      </c>
      <c r="B29" s="274" t="s">
        <v>222</v>
      </c>
      <c r="C29" s="104" t="s">
        <v>165</v>
      </c>
      <c r="D29" s="302" t="s">
        <v>223</v>
      </c>
      <c r="E29" s="343" t="s">
        <v>2</v>
      </c>
      <c r="F29" s="344" t="s">
        <v>225</v>
      </c>
      <c r="G29" s="343" t="s">
        <v>3</v>
      </c>
      <c r="H29" s="344" t="s">
        <v>226</v>
      </c>
      <c r="I29" s="343" t="s">
        <v>4</v>
      </c>
      <c r="J29" s="344" t="s">
        <v>227</v>
      </c>
      <c r="K29" s="251" t="s">
        <v>197</v>
      </c>
      <c r="L29" s="342" t="s">
        <v>224</v>
      </c>
      <c r="M29" s="343" t="s">
        <v>5</v>
      </c>
      <c r="N29" s="344" t="s">
        <v>228</v>
      </c>
      <c r="O29" s="345" t="s">
        <v>194</v>
      </c>
      <c r="P29" s="344" t="s">
        <v>229</v>
      </c>
      <c r="Q29" s="345" t="s">
        <v>195</v>
      </c>
      <c r="R29" s="344" t="s">
        <v>230</v>
      </c>
      <c r="S29" s="251" t="s">
        <v>197</v>
      </c>
      <c r="T29" s="342" t="s">
        <v>224</v>
      </c>
    </row>
    <row r="30" spans="1:20" ht="15.75" hidden="1" thickTop="1" x14ac:dyDescent="0.25">
      <c r="A30" s="88" t="s">
        <v>32</v>
      </c>
      <c r="B30" s="276">
        <v>40</v>
      </c>
      <c r="C30" s="83">
        <f>'Pque N Mundo II'!B28</f>
        <v>2</v>
      </c>
      <c r="D30" s="297">
        <f t="shared" ref="D30:D31" si="48">C30*B30</f>
        <v>80</v>
      </c>
      <c r="E30" s="106">
        <f>'Pque N Mundo II'!C28</f>
        <v>2</v>
      </c>
      <c r="F30" s="317">
        <f t="shared" ref="F30:F31" si="49">(E30*$B30)-$D30</f>
        <v>0</v>
      </c>
      <c r="G30" s="106">
        <f>'Pque N Mundo II'!D28</f>
        <v>0</v>
      </c>
      <c r="H30" s="317">
        <f t="shared" ref="H30:H31" si="50">(G30*$B30)-$D30</f>
        <v>-80</v>
      </c>
      <c r="I30" s="106">
        <f>'Pque N Mundo II'!E28</f>
        <v>0</v>
      </c>
      <c r="J30" s="317">
        <f t="shared" ref="J30:J31" si="51">(I30*$B30)-$D30</f>
        <v>-80</v>
      </c>
      <c r="K30" s="253">
        <f t="shared" ref="K30:K31" si="52">SUM(E30,G30,I30)</f>
        <v>2</v>
      </c>
      <c r="L30" s="330">
        <f t="shared" ref="L30:L31" si="53">(K30*$B30)-$D30*3</f>
        <v>-160</v>
      </c>
      <c r="M30" s="106">
        <f>'Pque N Mundo II'!F28</f>
        <v>0</v>
      </c>
      <c r="N30" s="317">
        <f t="shared" ref="N30:N31" si="54">(M30*$B30)-$D30</f>
        <v>-80</v>
      </c>
      <c r="O30" s="106">
        <f>'Pque N Mundo II'!G28</f>
        <v>0</v>
      </c>
      <c r="P30" s="317">
        <f t="shared" ref="P30:P31" si="55">(O30*$B30)-$D30</f>
        <v>-80</v>
      </c>
      <c r="Q30" s="106">
        <f>'Pque N Mundo II'!H28</f>
        <v>0</v>
      </c>
      <c r="R30" s="317">
        <f t="shared" ref="R30:R31" si="56">(Q30*$B30)-$D30</f>
        <v>-80</v>
      </c>
      <c r="S30" s="253">
        <f t="shared" ref="S30:S31" si="57">SUM(M30,O30,Q30)</f>
        <v>0</v>
      </c>
      <c r="T30" s="330">
        <f t="shared" ref="T30:T31" si="58">(S30*$B30)-$D30*3</f>
        <v>-240</v>
      </c>
    </row>
    <row r="31" spans="1:20" ht="15.75" hidden="1" thickBot="1" x14ac:dyDescent="0.3">
      <c r="A31" s="88" t="s">
        <v>33</v>
      </c>
      <c r="B31" s="276">
        <v>20</v>
      </c>
      <c r="C31" s="83">
        <f>'Pque N Mundo II'!B29</f>
        <v>2</v>
      </c>
      <c r="D31" s="297">
        <f t="shared" si="48"/>
        <v>40</v>
      </c>
      <c r="E31" s="106">
        <f>'Pque N Mundo II'!C29</f>
        <v>3</v>
      </c>
      <c r="F31" s="317">
        <f t="shared" si="49"/>
        <v>20</v>
      </c>
      <c r="G31" s="106">
        <f>'Pque N Mundo II'!D29</f>
        <v>0</v>
      </c>
      <c r="H31" s="317">
        <f t="shared" si="50"/>
        <v>-40</v>
      </c>
      <c r="I31" s="106">
        <f>'Pque N Mundo II'!E29</f>
        <v>0</v>
      </c>
      <c r="J31" s="317">
        <f t="shared" si="51"/>
        <v>-40</v>
      </c>
      <c r="K31" s="253">
        <f t="shared" si="52"/>
        <v>3</v>
      </c>
      <c r="L31" s="330">
        <f t="shared" si="53"/>
        <v>-60</v>
      </c>
      <c r="M31" s="106">
        <f>'Pque N Mundo II'!F29</f>
        <v>0</v>
      </c>
      <c r="N31" s="317">
        <f t="shared" si="54"/>
        <v>-40</v>
      </c>
      <c r="O31" s="106">
        <f>'Pque N Mundo II'!G29</f>
        <v>0</v>
      </c>
      <c r="P31" s="317">
        <f t="shared" si="55"/>
        <v>-40</v>
      </c>
      <c r="Q31" s="106">
        <f>'Pque N Mundo II'!H29</f>
        <v>0</v>
      </c>
      <c r="R31" s="317">
        <f t="shared" si="56"/>
        <v>-40</v>
      </c>
      <c r="S31" s="253">
        <f t="shared" si="57"/>
        <v>0</v>
      </c>
      <c r="T31" s="330">
        <f t="shared" si="58"/>
        <v>-120</v>
      </c>
    </row>
    <row r="32" spans="1:20" ht="15.75" hidden="1" thickBot="1" x14ac:dyDescent="0.3">
      <c r="A32" s="6" t="s">
        <v>7</v>
      </c>
      <c r="B32" s="293">
        <f>SUM(B30:B31)</f>
        <v>60</v>
      </c>
      <c r="C32" s="7">
        <f t="shared" ref="C32:T32" si="59">SUM(C30:C31)</f>
        <v>4</v>
      </c>
      <c r="D32" s="300">
        <f t="shared" si="59"/>
        <v>120</v>
      </c>
      <c r="E32" s="8">
        <f t="shared" si="59"/>
        <v>5</v>
      </c>
      <c r="F32" s="319">
        <f t="shared" si="59"/>
        <v>20</v>
      </c>
      <c r="G32" s="351">
        <f t="shared" si="59"/>
        <v>0</v>
      </c>
      <c r="H32" s="352">
        <f t="shared" si="59"/>
        <v>-120</v>
      </c>
      <c r="I32" s="351">
        <f t="shared" si="59"/>
        <v>0</v>
      </c>
      <c r="J32" s="352">
        <f t="shared" si="59"/>
        <v>-120</v>
      </c>
      <c r="K32" s="80">
        <f t="shared" ref="K32:L32" si="60">SUM(K30:K31)</f>
        <v>5</v>
      </c>
      <c r="L32" s="332">
        <f t="shared" si="60"/>
        <v>-220</v>
      </c>
      <c r="M32" s="8">
        <f t="shared" si="59"/>
        <v>0</v>
      </c>
      <c r="N32" s="319">
        <f t="shared" si="59"/>
        <v>-120</v>
      </c>
      <c r="O32" s="8">
        <f t="shared" si="59"/>
        <v>0</v>
      </c>
      <c r="P32" s="319">
        <f t="shared" si="59"/>
        <v>-120</v>
      </c>
      <c r="Q32" s="8">
        <f t="shared" si="59"/>
        <v>0</v>
      </c>
      <c r="R32" s="319">
        <f t="shared" si="59"/>
        <v>-120</v>
      </c>
      <c r="S32" s="80">
        <f t="shared" si="59"/>
        <v>0</v>
      </c>
      <c r="T32" s="332">
        <f t="shared" si="59"/>
        <v>-360</v>
      </c>
    </row>
    <row r="33" spans="1:20" hidden="1" x14ac:dyDescent="0.25"/>
    <row r="34" spans="1:20" ht="15.75" hidden="1" x14ac:dyDescent="0.25">
      <c r="A34" s="1240" t="s">
        <v>270</v>
      </c>
      <c r="B34" s="1241"/>
      <c r="C34" s="1241"/>
      <c r="D34" s="1241"/>
      <c r="E34" s="1241"/>
      <c r="F34" s="1241"/>
      <c r="G34" s="1241"/>
      <c r="H34" s="1241"/>
      <c r="I34" s="1241"/>
      <c r="J34" s="1241"/>
      <c r="K34" s="1241"/>
      <c r="L34" s="1241"/>
      <c r="M34" s="1241"/>
      <c r="N34" s="1241"/>
      <c r="O34" s="1241"/>
      <c r="P34" s="1241"/>
      <c r="Q34" s="1241"/>
      <c r="R34" s="1241"/>
      <c r="S34" s="1241"/>
      <c r="T34" s="1241"/>
    </row>
    <row r="35" spans="1:20" ht="36.75" hidden="1" thickBot="1" x14ac:dyDescent="0.3">
      <c r="A35" s="85" t="s">
        <v>14</v>
      </c>
      <c r="B35" s="274" t="s">
        <v>222</v>
      </c>
      <c r="C35" s="104" t="s">
        <v>165</v>
      </c>
      <c r="D35" s="302" t="s">
        <v>223</v>
      </c>
      <c r="E35" s="343" t="s">
        <v>2</v>
      </c>
      <c r="F35" s="344" t="s">
        <v>225</v>
      </c>
      <c r="G35" s="343" t="s">
        <v>3</v>
      </c>
      <c r="H35" s="344" t="s">
        <v>226</v>
      </c>
      <c r="I35" s="343" t="s">
        <v>4</v>
      </c>
      <c r="J35" s="344" t="s">
        <v>227</v>
      </c>
      <c r="K35" s="251" t="s">
        <v>197</v>
      </c>
      <c r="L35" s="342" t="s">
        <v>224</v>
      </c>
      <c r="M35" s="343" t="s">
        <v>5</v>
      </c>
      <c r="N35" s="344" t="s">
        <v>228</v>
      </c>
      <c r="O35" s="345" t="s">
        <v>194</v>
      </c>
      <c r="P35" s="344" t="s">
        <v>229</v>
      </c>
      <c r="Q35" s="345" t="s">
        <v>195</v>
      </c>
      <c r="R35" s="344" t="s">
        <v>230</v>
      </c>
      <c r="S35" s="251" t="s">
        <v>197</v>
      </c>
      <c r="T35" s="342" t="s">
        <v>224</v>
      </c>
    </row>
    <row r="36" spans="1:20" ht="16.5" hidden="1" thickTop="1" thickBot="1" x14ac:dyDescent="0.3">
      <c r="A36" s="88" t="s">
        <v>33</v>
      </c>
      <c r="B36" s="275">
        <v>20</v>
      </c>
      <c r="C36" s="87">
        <f>'AMA_UBS J Brasil'!$B$27</f>
        <v>6</v>
      </c>
      <c r="D36" s="303">
        <f t="shared" ref="D36" si="61">C36*B36</f>
        <v>120</v>
      </c>
      <c r="E36" s="105">
        <f>'AMA_UBS J Brasil'!$C$27</f>
        <v>6</v>
      </c>
      <c r="F36" s="316">
        <f t="shared" ref="F36" si="62">(E36*$B36)-$D36</f>
        <v>0</v>
      </c>
      <c r="G36" s="105">
        <f>'AMA_UBS J Brasil'!$D$27</f>
        <v>0</v>
      </c>
      <c r="H36" s="316">
        <f t="shared" ref="H36" si="63">(G36*$B36)-$D36</f>
        <v>-120</v>
      </c>
      <c r="I36" s="105">
        <f>'AMA_UBS J Brasil'!$E$27</f>
        <v>0</v>
      </c>
      <c r="J36" s="316">
        <f t="shared" ref="J36" si="64">(I36*$B36)-$D36</f>
        <v>-120</v>
      </c>
      <c r="K36" s="241">
        <f t="shared" ref="K36" si="65">SUM(E36,G36,I36)</f>
        <v>6</v>
      </c>
      <c r="L36" s="329">
        <f t="shared" ref="L36" si="66">(K36*$B36)-$D36*3</f>
        <v>-240</v>
      </c>
      <c r="M36" s="105">
        <f>'AMA_UBS J Brasil'!$F$27</f>
        <v>0</v>
      </c>
      <c r="N36" s="316">
        <f t="shared" ref="N36" si="67">(M36*$B36)-$D36</f>
        <v>-120</v>
      </c>
      <c r="O36" s="105">
        <f>'AMA_UBS J Brasil'!$G$27</f>
        <v>0</v>
      </c>
      <c r="P36" s="316">
        <f t="shared" ref="P36" si="68">(O36*$B36)-$D36</f>
        <v>-120</v>
      </c>
      <c r="Q36" s="105">
        <f>'AMA_UBS J Brasil'!$H$27</f>
        <v>0</v>
      </c>
      <c r="R36" s="316">
        <f t="shared" ref="R36" si="69">(Q36*$B36)-$D36</f>
        <v>-120</v>
      </c>
      <c r="S36" s="241">
        <f t="shared" ref="S36" si="70">SUM(M36,O36,Q36)</f>
        <v>0</v>
      </c>
      <c r="T36" s="329">
        <f t="shared" ref="T36" si="71">(S36*$B36)-$D36*3</f>
        <v>-360</v>
      </c>
    </row>
    <row r="37" spans="1:20" ht="15.75" hidden="1" thickBot="1" x14ac:dyDescent="0.3">
      <c r="A37" s="355" t="s">
        <v>7</v>
      </c>
      <c r="B37" s="356">
        <f t="shared" ref="B37:T37" si="72">SUM(B36:B36)</f>
        <v>20</v>
      </c>
      <c r="C37" s="377">
        <f t="shared" si="72"/>
        <v>6</v>
      </c>
      <c r="D37" s="378">
        <f t="shared" si="72"/>
        <v>120</v>
      </c>
      <c r="E37" s="357">
        <f t="shared" si="72"/>
        <v>6</v>
      </c>
      <c r="F37" s="358">
        <f t="shared" si="72"/>
        <v>0</v>
      </c>
      <c r="G37" s="357">
        <f t="shared" si="72"/>
        <v>0</v>
      </c>
      <c r="H37" s="358">
        <f t="shared" si="72"/>
        <v>-120</v>
      </c>
      <c r="I37" s="357">
        <f t="shared" si="72"/>
        <v>0</v>
      </c>
      <c r="J37" s="358">
        <f t="shared" si="72"/>
        <v>-120</v>
      </c>
      <c r="K37" s="359">
        <f t="shared" ref="K37:L37" si="73">SUM(K36:K36)</f>
        <v>6</v>
      </c>
      <c r="L37" s="360">
        <f t="shared" si="73"/>
        <v>-240</v>
      </c>
      <c r="M37" s="357">
        <f t="shared" si="72"/>
        <v>0</v>
      </c>
      <c r="N37" s="358">
        <f t="shared" si="72"/>
        <v>-120</v>
      </c>
      <c r="O37" s="357">
        <f t="shared" si="72"/>
        <v>0</v>
      </c>
      <c r="P37" s="358">
        <f t="shared" si="72"/>
        <v>-120</v>
      </c>
      <c r="Q37" s="357">
        <f t="shared" si="72"/>
        <v>0</v>
      </c>
      <c r="R37" s="358">
        <f t="shared" si="72"/>
        <v>-120</v>
      </c>
      <c r="S37" s="359">
        <f t="shared" si="72"/>
        <v>0</v>
      </c>
      <c r="T37" s="360">
        <f t="shared" si="72"/>
        <v>-360</v>
      </c>
    </row>
    <row r="39" spans="1:20" ht="15.75" x14ac:dyDescent="0.25">
      <c r="A39" s="1349" t="s">
        <v>274</v>
      </c>
      <c r="B39" s="1345"/>
      <c r="C39" s="1345"/>
      <c r="D39" s="1345"/>
      <c r="E39" s="1345"/>
      <c r="F39" s="1345"/>
      <c r="G39" s="1345"/>
      <c r="H39" s="1345"/>
      <c r="I39" s="1345"/>
      <c r="J39" s="1345"/>
      <c r="K39" s="1345"/>
      <c r="L39" s="1345"/>
      <c r="M39" s="1345"/>
      <c r="N39" s="1345"/>
      <c r="O39" s="1345"/>
      <c r="P39" s="1345"/>
      <c r="Q39" s="1345"/>
      <c r="R39" s="1345"/>
      <c r="S39" s="1345"/>
      <c r="T39" s="1345"/>
    </row>
    <row r="40" spans="1:20" ht="36.75" thickBot="1" x14ac:dyDescent="0.3">
      <c r="A40" s="85" t="s">
        <v>14</v>
      </c>
      <c r="B40" s="274" t="s">
        <v>222</v>
      </c>
      <c r="C40" s="104" t="s">
        <v>165</v>
      </c>
      <c r="D40" s="302" t="s">
        <v>223</v>
      </c>
      <c r="E40" s="343" t="str">
        <f>'Eq Minima Unds Horas'!E5</f>
        <v>MAR</v>
      </c>
      <c r="F40" s="344" t="str">
        <f>'Eq Minima Unds Horas'!F5</f>
        <v>Saldo Mar</v>
      </c>
      <c r="G40" s="343" t="str">
        <f>'Eq Minima Unds Horas'!G5</f>
        <v>ABR</v>
      </c>
      <c r="H40" s="344" t="str">
        <f>'Eq Minima Unds Horas'!H5</f>
        <v>Saldo Abr</v>
      </c>
      <c r="I40" s="343" t="str">
        <f>'Eq Minima Unds Horas'!I5</f>
        <v>MAI</v>
      </c>
      <c r="J40" s="344" t="str">
        <f>'Eq Minima Unds Horas'!J5</f>
        <v>Saldo Mai</v>
      </c>
      <c r="K40" s="251" t="str">
        <f>'Eq Minima Unds Horas'!K5</f>
        <v>3º Trimestre</v>
      </c>
      <c r="L40" s="342" t="str">
        <f>'Eq Minima Unds Horas'!L5</f>
        <v>Saldo Trim</v>
      </c>
      <c r="M40" s="343" t="str">
        <f>'Eq Minima Unds Horas'!M5</f>
        <v>JUN</v>
      </c>
      <c r="N40" s="344" t="str">
        <f>'Eq Minima Unds Horas'!N5</f>
        <v>Saldo Jun</v>
      </c>
      <c r="O40" s="345" t="str">
        <f>'Eq Minima Unds Horas'!O5</f>
        <v>JUL</v>
      </c>
      <c r="P40" s="344" t="str">
        <f>'Eq Minima Unds Horas'!P5</f>
        <v>Saldo Jul</v>
      </c>
      <c r="Q40" s="345" t="str">
        <f>'Eq Minima Unds Horas'!Q5</f>
        <v>AGO</v>
      </c>
      <c r="R40" s="344" t="str">
        <f>'Eq Minima Unds Horas'!R5</f>
        <v>Saldo Ago</v>
      </c>
      <c r="S40" s="251" t="str">
        <f>'Eq Minima Unds Horas'!S5</f>
        <v>4º Trimestre</v>
      </c>
      <c r="T40" s="342" t="str">
        <f>'Eq Minima Unds Horas'!T5</f>
        <v>Saldo Trim</v>
      </c>
    </row>
    <row r="41" spans="1:20" ht="15.75" thickTop="1" x14ac:dyDescent="0.25">
      <c r="A41" s="27" t="s">
        <v>323</v>
      </c>
      <c r="B41" s="280">
        <v>20</v>
      </c>
      <c r="C41" s="87">
        <f>'CEO II V EDE'!B23</f>
        <v>2</v>
      </c>
      <c r="D41" s="303">
        <f t="shared" ref="D41:D47" si="74">C41*B41</f>
        <v>40</v>
      </c>
      <c r="E41" s="105">
        <f>'CEO II V EDE'!C23</f>
        <v>2</v>
      </c>
      <c r="F41" s="316">
        <f t="shared" ref="F41:F47" si="75">(E41*$B41)-$D41</f>
        <v>0</v>
      </c>
      <c r="G41" s="105">
        <f>'CEO II V EDE'!D23</f>
        <v>0</v>
      </c>
      <c r="H41" s="316">
        <f t="shared" ref="H41:H47" si="76">(G41*$B41)-$D41</f>
        <v>-40</v>
      </c>
      <c r="I41" s="105">
        <f>'CEO II V EDE'!E23</f>
        <v>0</v>
      </c>
      <c r="J41" s="316">
        <f t="shared" ref="J41:J47" si="77">(I41*$B41)-$D41</f>
        <v>-40</v>
      </c>
      <c r="K41" s="241">
        <f t="shared" ref="K41:K47" si="78">SUM(E41,G41,I41)</f>
        <v>2</v>
      </c>
      <c r="L41" s="329">
        <f t="shared" ref="L41:L47" si="79">(K41*$B41)-$D41*3</f>
        <v>-80</v>
      </c>
      <c r="M41" s="105">
        <f>'CEO II V EDE'!F23</f>
        <v>0</v>
      </c>
      <c r="N41" s="316">
        <f t="shared" ref="N41:N47" si="80">(M41*$B41)-$D41</f>
        <v>-40</v>
      </c>
      <c r="O41" s="105">
        <f>'CEO II V EDE'!G23</f>
        <v>0</v>
      </c>
      <c r="P41" s="316">
        <f t="shared" ref="P41:P47" si="81">(O41*$B41)-$D41</f>
        <v>-40</v>
      </c>
      <c r="Q41" s="105">
        <f>'CEO II V EDE'!H23</f>
        <v>0</v>
      </c>
      <c r="R41" s="316">
        <f t="shared" ref="R41:R47" si="82">(Q41*$B41)-$D41</f>
        <v>-40</v>
      </c>
      <c r="S41" s="241">
        <f t="shared" ref="S41:S47" si="83">SUM(M41,O41,Q41)</f>
        <v>0</v>
      </c>
      <c r="T41" s="329">
        <f t="shared" ref="T41:T47" si="84">(S41*$B41)-$D41*3</f>
        <v>-120</v>
      </c>
    </row>
    <row r="42" spans="1:20" x14ac:dyDescent="0.25">
      <c r="A42" s="119" t="s">
        <v>324</v>
      </c>
      <c r="B42" s="281">
        <v>20</v>
      </c>
      <c r="C42" s="89">
        <f>'CEO II V EDE'!B24</f>
        <v>1</v>
      </c>
      <c r="D42" s="304">
        <f t="shared" si="74"/>
        <v>20</v>
      </c>
      <c r="E42" s="106">
        <f>'CEO II V EDE'!C24</f>
        <v>1</v>
      </c>
      <c r="F42" s="317">
        <f t="shared" si="75"/>
        <v>0</v>
      </c>
      <c r="G42" s="106">
        <f>'CEO II V EDE'!D24</f>
        <v>0</v>
      </c>
      <c r="H42" s="317">
        <f t="shared" si="76"/>
        <v>-20</v>
      </c>
      <c r="I42" s="106">
        <f>'CEO II V EDE'!E24</f>
        <v>0</v>
      </c>
      <c r="J42" s="317">
        <f t="shared" si="77"/>
        <v>-20</v>
      </c>
      <c r="K42" s="253">
        <f t="shared" si="78"/>
        <v>1</v>
      </c>
      <c r="L42" s="330">
        <f t="shared" si="79"/>
        <v>-40</v>
      </c>
      <c r="M42" s="106">
        <f>'CEO II V EDE'!F24</f>
        <v>0</v>
      </c>
      <c r="N42" s="317">
        <f t="shared" si="80"/>
        <v>-20</v>
      </c>
      <c r="O42" s="106">
        <f>'CEO II V EDE'!G24</f>
        <v>0</v>
      </c>
      <c r="P42" s="317">
        <f t="shared" si="81"/>
        <v>-20</v>
      </c>
      <c r="Q42" s="106">
        <f>'CEO II V EDE'!H24</f>
        <v>0</v>
      </c>
      <c r="R42" s="317">
        <f t="shared" si="82"/>
        <v>-20</v>
      </c>
      <c r="S42" s="253">
        <f t="shared" si="83"/>
        <v>0</v>
      </c>
      <c r="T42" s="330">
        <f t="shared" si="84"/>
        <v>-60</v>
      </c>
    </row>
    <row r="43" spans="1:20" x14ac:dyDescent="0.25">
      <c r="A43" s="119" t="s">
        <v>325</v>
      </c>
      <c r="B43" s="281">
        <v>20</v>
      </c>
      <c r="C43" s="89">
        <f>'CEO II V EDE'!B25</f>
        <v>1</v>
      </c>
      <c r="D43" s="304">
        <f t="shared" si="74"/>
        <v>20</v>
      </c>
      <c r="E43" s="106">
        <f>'CEO II V EDE'!C25</f>
        <v>1</v>
      </c>
      <c r="F43" s="317">
        <f t="shared" si="75"/>
        <v>0</v>
      </c>
      <c r="G43" s="106">
        <f>'CEO II V EDE'!D25</f>
        <v>0</v>
      </c>
      <c r="H43" s="317">
        <f t="shared" si="76"/>
        <v>-20</v>
      </c>
      <c r="I43" s="106">
        <f>'CEO II V EDE'!E25</f>
        <v>0</v>
      </c>
      <c r="J43" s="317">
        <f t="shared" si="77"/>
        <v>-20</v>
      </c>
      <c r="K43" s="253">
        <f t="shared" si="78"/>
        <v>1</v>
      </c>
      <c r="L43" s="330">
        <f t="shared" si="79"/>
        <v>-40</v>
      </c>
      <c r="M43" s="106">
        <f>'CEO II V EDE'!F25</f>
        <v>0</v>
      </c>
      <c r="N43" s="317">
        <f t="shared" si="80"/>
        <v>-20</v>
      </c>
      <c r="O43" s="106">
        <f>'CEO II V EDE'!G25</f>
        <v>0</v>
      </c>
      <c r="P43" s="317">
        <f t="shared" si="81"/>
        <v>-20</v>
      </c>
      <c r="Q43" s="106">
        <f>'CEO II V EDE'!H25</f>
        <v>0</v>
      </c>
      <c r="R43" s="317">
        <f t="shared" si="82"/>
        <v>-20</v>
      </c>
      <c r="S43" s="253">
        <f t="shared" si="83"/>
        <v>0</v>
      </c>
      <c r="T43" s="330">
        <f t="shared" si="84"/>
        <v>-60</v>
      </c>
    </row>
    <row r="44" spans="1:20" x14ac:dyDescent="0.25">
      <c r="A44" s="119" t="s">
        <v>326</v>
      </c>
      <c r="B44" s="281">
        <v>20</v>
      </c>
      <c r="C44" s="89">
        <f>'CEO II V EDE'!B26</f>
        <v>3</v>
      </c>
      <c r="D44" s="304">
        <f t="shared" si="74"/>
        <v>60</v>
      </c>
      <c r="E44" s="106">
        <f>'CEO II V EDE'!C26</f>
        <v>3</v>
      </c>
      <c r="F44" s="317">
        <f t="shared" si="75"/>
        <v>0</v>
      </c>
      <c r="G44" s="106">
        <f>'CEO II V EDE'!D26</f>
        <v>0</v>
      </c>
      <c r="H44" s="317">
        <f t="shared" si="76"/>
        <v>-60</v>
      </c>
      <c r="I44" s="106">
        <f>'CEO II V EDE'!E26</f>
        <v>0</v>
      </c>
      <c r="J44" s="317">
        <f t="shared" si="77"/>
        <v>-60</v>
      </c>
      <c r="K44" s="253">
        <f t="shared" si="78"/>
        <v>3</v>
      </c>
      <c r="L44" s="330">
        <f t="shared" si="79"/>
        <v>-120</v>
      </c>
      <c r="M44" s="106">
        <f>'CEO II V EDE'!F26</f>
        <v>0</v>
      </c>
      <c r="N44" s="317">
        <f t="shared" si="80"/>
        <v>-60</v>
      </c>
      <c r="O44" s="106">
        <f>'CEO II V EDE'!G26</f>
        <v>0</v>
      </c>
      <c r="P44" s="317">
        <f t="shared" si="81"/>
        <v>-60</v>
      </c>
      <c r="Q44" s="106">
        <f>'CEO II V EDE'!H26</f>
        <v>0</v>
      </c>
      <c r="R44" s="317">
        <f t="shared" si="82"/>
        <v>-60</v>
      </c>
      <c r="S44" s="253">
        <f t="shared" si="83"/>
        <v>0</v>
      </c>
      <c r="T44" s="330">
        <f t="shared" si="84"/>
        <v>-180</v>
      </c>
    </row>
    <row r="45" spans="1:20" x14ac:dyDescent="0.25">
      <c r="A45" s="119" t="s">
        <v>327</v>
      </c>
      <c r="B45" s="281">
        <v>20</v>
      </c>
      <c r="C45" s="89">
        <f>'CEO II V EDE'!B27</f>
        <v>2</v>
      </c>
      <c r="D45" s="304">
        <f t="shared" si="74"/>
        <v>40</v>
      </c>
      <c r="E45" s="106">
        <f>'CEO II V EDE'!C27</f>
        <v>2</v>
      </c>
      <c r="F45" s="317">
        <f t="shared" si="75"/>
        <v>0</v>
      </c>
      <c r="G45" s="106">
        <f>'CEO II V EDE'!D27</f>
        <v>0</v>
      </c>
      <c r="H45" s="317">
        <f t="shared" si="76"/>
        <v>-40</v>
      </c>
      <c r="I45" s="106">
        <f>'CEO II V EDE'!E27</f>
        <v>0</v>
      </c>
      <c r="J45" s="317">
        <f t="shared" si="77"/>
        <v>-40</v>
      </c>
      <c r="K45" s="253">
        <f t="shared" si="78"/>
        <v>2</v>
      </c>
      <c r="L45" s="330">
        <f t="shared" si="79"/>
        <v>-80</v>
      </c>
      <c r="M45" s="106">
        <f>'CEO II V EDE'!F27</f>
        <v>0</v>
      </c>
      <c r="N45" s="317">
        <f t="shared" si="80"/>
        <v>-40</v>
      </c>
      <c r="O45" s="106">
        <f>'CEO II V EDE'!G27</f>
        <v>0</v>
      </c>
      <c r="P45" s="317">
        <f t="shared" si="81"/>
        <v>-40</v>
      </c>
      <c r="Q45" s="106">
        <f>'CEO II V EDE'!H27</f>
        <v>0</v>
      </c>
      <c r="R45" s="317">
        <f t="shared" si="82"/>
        <v>-40</v>
      </c>
      <c r="S45" s="253">
        <f t="shared" si="83"/>
        <v>0</v>
      </c>
      <c r="T45" s="330">
        <f t="shared" si="84"/>
        <v>-120</v>
      </c>
    </row>
    <row r="46" spans="1:20" x14ac:dyDescent="0.25">
      <c r="A46" s="119" t="s">
        <v>328</v>
      </c>
      <c r="B46" s="281">
        <v>20</v>
      </c>
      <c r="C46" s="89">
        <f>'CEO II V EDE'!B28</f>
        <v>2</v>
      </c>
      <c r="D46" s="304">
        <f t="shared" si="74"/>
        <v>40</v>
      </c>
      <c r="E46" s="106">
        <f>'CEO II V EDE'!C28</f>
        <v>3</v>
      </c>
      <c r="F46" s="317">
        <f t="shared" si="75"/>
        <v>20</v>
      </c>
      <c r="G46" s="106">
        <f>'CEO II V EDE'!D28</f>
        <v>0</v>
      </c>
      <c r="H46" s="317">
        <f t="shared" si="76"/>
        <v>-40</v>
      </c>
      <c r="I46" s="106">
        <f>'CEO II V EDE'!E28</f>
        <v>0</v>
      </c>
      <c r="J46" s="317">
        <f t="shared" si="77"/>
        <v>-40</v>
      </c>
      <c r="K46" s="253">
        <f t="shared" si="78"/>
        <v>3</v>
      </c>
      <c r="L46" s="330">
        <f t="shared" si="79"/>
        <v>-60</v>
      </c>
      <c r="M46" s="106">
        <f>'CEO II V EDE'!F28</f>
        <v>0</v>
      </c>
      <c r="N46" s="317">
        <f t="shared" si="80"/>
        <v>-40</v>
      </c>
      <c r="O46" s="106">
        <f>'CEO II V EDE'!G28</f>
        <v>0</v>
      </c>
      <c r="P46" s="317">
        <f t="shared" si="81"/>
        <v>-40</v>
      </c>
      <c r="Q46" s="106">
        <f>'CEO II V EDE'!H28</f>
        <v>0</v>
      </c>
      <c r="R46" s="317">
        <f t="shared" si="82"/>
        <v>-40</v>
      </c>
      <c r="S46" s="253">
        <f t="shared" si="83"/>
        <v>0</v>
      </c>
      <c r="T46" s="330">
        <f t="shared" si="84"/>
        <v>-120</v>
      </c>
    </row>
    <row r="47" spans="1:20" ht="15.75" thickBot="1" x14ac:dyDescent="0.3">
      <c r="A47" s="421" t="s">
        <v>329</v>
      </c>
      <c r="B47" s="422">
        <v>20</v>
      </c>
      <c r="C47" s="90">
        <f>'CEO II V EDE'!B29</f>
        <v>1</v>
      </c>
      <c r="D47" s="354">
        <f t="shared" si="74"/>
        <v>20</v>
      </c>
      <c r="E47" s="115">
        <f>'CEO II V EDE'!C29</f>
        <v>1</v>
      </c>
      <c r="F47" s="325">
        <f t="shared" si="75"/>
        <v>0</v>
      </c>
      <c r="G47" s="115">
        <f>'CEO II V EDE'!D29</f>
        <v>0</v>
      </c>
      <c r="H47" s="325">
        <f t="shared" si="76"/>
        <v>-20</v>
      </c>
      <c r="I47" s="115">
        <f>'CEO II V EDE'!E29</f>
        <v>0</v>
      </c>
      <c r="J47" s="325">
        <f t="shared" si="77"/>
        <v>-20</v>
      </c>
      <c r="K47" s="261">
        <f t="shared" si="78"/>
        <v>1</v>
      </c>
      <c r="L47" s="338">
        <f t="shared" si="79"/>
        <v>-40</v>
      </c>
      <c r="M47" s="115">
        <f>'CEO II V EDE'!F29</f>
        <v>0</v>
      </c>
      <c r="N47" s="325">
        <f t="shared" si="80"/>
        <v>-20</v>
      </c>
      <c r="O47" s="115">
        <f>'CEO II V EDE'!G29</f>
        <v>0</v>
      </c>
      <c r="P47" s="325">
        <f t="shared" si="81"/>
        <v>-20</v>
      </c>
      <c r="Q47" s="115">
        <f>'CEO II V EDE'!H29</f>
        <v>0</v>
      </c>
      <c r="R47" s="325">
        <f t="shared" si="82"/>
        <v>-20</v>
      </c>
      <c r="S47" s="261">
        <f t="shared" si="83"/>
        <v>0</v>
      </c>
      <c r="T47" s="338">
        <f t="shared" si="84"/>
        <v>-60</v>
      </c>
    </row>
    <row r="48" spans="1:20" ht="15.75" thickBot="1" x14ac:dyDescent="0.3">
      <c r="A48" s="423" t="s">
        <v>7</v>
      </c>
      <c r="B48" s="348">
        <f t="shared" ref="B48:T48" si="85">SUM(B41:B47)</f>
        <v>140</v>
      </c>
      <c r="C48" s="349">
        <f t="shared" si="85"/>
        <v>12</v>
      </c>
      <c r="D48" s="350">
        <f t="shared" si="85"/>
        <v>240</v>
      </c>
      <c r="E48" s="351">
        <f t="shared" si="85"/>
        <v>13</v>
      </c>
      <c r="F48" s="352">
        <f t="shared" si="85"/>
        <v>20</v>
      </c>
      <c r="G48" s="351">
        <f t="shared" si="85"/>
        <v>0</v>
      </c>
      <c r="H48" s="352">
        <f t="shared" si="85"/>
        <v>-240</v>
      </c>
      <c r="I48" s="351">
        <f t="shared" si="85"/>
        <v>0</v>
      </c>
      <c r="J48" s="352">
        <f t="shared" si="85"/>
        <v>-240</v>
      </c>
      <c r="K48" s="353">
        <f t="shared" ref="K48:L48" si="86">SUM(K41:K47)</f>
        <v>13</v>
      </c>
      <c r="L48" s="420">
        <f t="shared" si="86"/>
        <v>-460</v>
      </c>
      <c r="M48" s="351">
        <f t="shared" si="85"/>
        <v>0</v>
      </c>
      <c r="N48" s="352">
        <f t="shared" si="85"/>
        <v>-240</v>
      </c>
      <c r="O48" s="351">
        <f t="shared" si="85"/>
        <v>0</v>
      </c>
      <c r="P48" s="352">
        <f t="shared" si="85"/>
        <v>-240</v>
      </c>
      <c r="Q48" s="351">
        <f t="shared" si="85"/>
        <v>0</v>
      </c>
      <c r="R48" s="352">
        <f t="shared" si="85"/>
        <v>-240</v>
      </c>
      <c r="S48" s="353">
        <f t="shared" si="85"/>
        <v>0</v>
      </c>
      <c r="T48" s="420">
        <f t="shared" si="85"/>
        <v>-720</v>
      </c>
    </row>
    <row r="50" spans="1:20" ht="15.75" hidden="1" x14ac:dyDescent="0.25">
      <c r="A50" s="1240" t="s">
        <v>276</v>
      </c>
      <c r="B50" s="1241"/>
      <c r="C50" s="1241"/>
      <c r="D50" s="1241"/>
      <c r="E50" s="1241"/>
      <c r="F50" s="1241"/>
      <c r="G50" s="1241"/>
      <c r="H50" s="1241"/>
      <c r="I50" s="1241"/>
      <c r="J50" s="1241"/>
      <c r="K50" s="1241"/>
      <c r="L50" s="1241"/>
      <c r="M50" s="1241"/>
      <c r="N50" s="1241"/>
      <c r="O50" s="1241"/>
      <c r="P50" s="1241"/>
      <c r="Q50" s="1241"/>
      <c r="R50" s="1241"/>
      <c r="S50" s="1241"/>
      <c r="T50" s="1241"/>
    </row>
    <row r="51" spans="1:20" ht="36.75" hidden="1" thickBot="1" x14ac:dyDescent="0.3">
      <c r="A51" s="85" t="s">
        <v>14</v>
      </c>
      <c r="B51" s="274" t="s">
        <v>222</v>
      </c>
      <c r="C51" s="104" t="s">
        <v>165</v>
      </c>
      <c r="D51" s="302" t="s">
        <v>223</v>
      </c>
      <c r="E51" s="343" t="s">
        <v>2</v>
      </c>
      <c r="F51" s="344" t="s">
        <v>225</v>
      </c>
      <c r="G51" s="343" t="s">
        <v>3</v>
      </c>
      <c r="H51" s="344" t="s">
        <v>226</v>
      </c>
      <c r="I51" s="343" t="s">
        <v>4</v>
      </c>
      <c r="J51" s="344" t="s">
        <v>227</v>
      </c>
      <c r="K51" s="251" t="s">
        <v>197</v>
      </c>
      <c r="L51" s="342" t="s">
        <v>224</v>
      </c>
      <c r="M51" s="343" t="s">
        <v>5</v>
      </c>
      <c r="N51" s="344" t="s">
        <v>228</v>
      </c>
      <c r="O51" s="345" t="s">
        <v>194</v>
      </c>
      <c r="P51" s="344" t="s">
        <v>229</v>
      </c>
      <c r="Q51" s="345" t="s">
        <v>195</v>
      </c>
      <c r="R51" s="344" t="s">
        <v>230</v>
      </c>
      <c r="S51" s="251" t="s">
        <v>197</v>
      </c>
      <c r="T51" s="342" t="s">
        <v>224</v>
      </c>
    </row>
    <row r="52" spans="1:20" hidden="1" x14ac:dyDescent="0.25">
      <c r="A52" s="88" t="s">
        <v>33</v>
      </c>
      <c r="B52" s="275">
        <v>20</v>
      </c>
      <c r="C52" s="87">
        <f>'AMA_UBS V Medeiros'!B22</f>
        <v>6</v>
      </c>
      <c r="D52" s="303">
        <f t="shared" ref="D52" si="87">C52*B52</f>
        <v>120</v>
      </c>
      <c r="E52" s="105">
        <f>'AMA_UBS V Medeiros'!C22</f>
        <v>6</v>
      </c>
      <c r="F52" s="316">
        <f t="shared" ref="F52" si="88">(E52*$B52)-$D52</f>
        <v>0</v>
      </c>
      <c r="G52" s="105">
        <f>'AMA_UBS V Medeiros'!D22</f>
        <v>0</v>
      </c>
      <c r="H52" s="316">
        <f t="shared" ref="H52" si="89">(G52*$B52)-$D52</f>
        <v>-120</v>
      </c>
      <c r="I52" s="105">
        <f>'AMA_UBS V Medeiros'!E22</f>
        <v>0</v>
      </c>
      <c r="J52" s="316">
        <f t="shared" ref="J52" si="90">(I52*$B52)-$D52</f>
        <v>-120</v>
      </c>
      <c r="K52" s="241">
        <f t="shared" ref="K52" si="91">SUM(E52,G52,I52)</f>
        <v>6</v>
      </c>
      <c r="L52" s="329">
        <f t="shared" ref="L52" si="92">(K52*$B52)-$D52*3</f>
        <v>-240</v>
      </c>
      <c r="M52" s="105">
        <f>'AMA_UBS V Medeiros'!F22</f>
        <v>0</v>
      </c>
      <c r="N52" s="316">
        <f t="shared" ref="N52" si="93">(M52*$B52)-$D52</f>
        <v>-120</v>
      </c>
      <c r="O52" s="105">
        <f>'AMA_UBS V Medeiros'!G22</f>
        <v>0</v>
      </c>
      <c r="P52" s="316">
        <f t="shared" ref="P52" si="94">(O52*$B52)-$D52</f>
        <v>-120</v>
      </c>
      <c r="Q52" s="105">
        <f>'AMA_UBS V Medeiros'!H22</f>
        <v>0</v>
      </c>
      <c r="R52" s="316">
        <f t="shared" ref="R52" si="95">(Q52*$B52)-$D52</f>
        <v>-120</v>
      </c>
      <c r="S52" s="241">
        <f t="shared" ref="S52" si="96">SUM(M52,O52,Q52)</f>
        <v>0</v>
      </c>
      <c r="T52" s="329">
        <f t="shared" ref="T52" si="97">(S52*$B52)-$D52*3</f>
        <v>-360</v>
      </c>
    </row>
    <row r="53" spans="1:20" ht="15.75" hidden="1" thickBot="1" x14ac:dyDescent="0.3">
      <c r="A53" s="369" t="s">
        <v>7</v>
      </c>
      <c r="B53" s="362">
        <f t="shared" ref="B53:T53" si="98">SUM(B52:B52)</f>
        <v>20</v>
      </c>
      <c r="C53" s="363">
        <f t="shared" si="98"/>
        <v>6</v>
      </c>
      <c r="D53" s="364">
        <f t="shared" si="98"/>
        <v>120</v>
      </c>
      <c r="E53" s="365">
        <f t="shared" si="98"/>
        <v>6</v>
      </c>
      <c r="F53" s="366">
        <f t="shared" si="98"/>
        <v>0</v>
      </c>
      <c r="G53" s="365">
        <f t="shared" si="98"/>
        <v>0</v>
      </c>
      <c r="H53" s="366">
        <f t="shared" si="98"/>
        <v>-120</v>
      </c>
      <c r="I53" s="365">
        <f t="shared" si="98"/>
        <v>0</v>
      </c>
      <c r="J53" s="366">
        <f t="shared" si="98"/>
        <v>-120</v>
      </c>
      <c r="K53" s="367">
        <f t="shared" ref="K53:L53" si="99">SUM(K52:K52)</f>
        <v>6</v>
      </c>
      <c r="L53" s="368">
        <f t="shared" si="99"/>
        <v>-240</v>
      </c>
      <c r="M53" s="365">
        <f t="shared" si="98"/>
        <v>0</v>
      </c>
      <c r="N53" s="366">
        <f t="shared" si="98"/>
        <v>-120</v>
      </c>
      <c r="O53" s="365">
        <f t="shared" si="98"/>
        <v>0</v>
      </c>
      <c r="P53" s="366">
        <f t="shared" si="98"/>
        <v>-120</v>
      </c>
      <c r="Q53" s="365">
        <f t="shared" si="98"/>
        <v>0</v>
      </c>
      <c r="R53" s="366">
        <f t="shared" si="98"/>
        <v>-120</v>
      </c>
      <c r="S53" s="367">
        <f t="shared" si="98"/>
        <v>0</v>
      </c>
      <c r="T53" s="368">
        <f t="shared" si="98"/>
        <v>-360</v>
      </c>
    </row>
    <row r="54" spans="1:20" hidden="1" x14ac:dyDescent="0.25"/>
    <row r="55" spans="1:20" ht="15.75" hidden="1" x14ac:dyDescent="0.25">
      <c r="A55" s="1240" t="s">
        <v>278</v>
      </c>
      <c r="B55" s="1241"/>
      <c r="C55" s="1241"/>
      <c r="D55" s="1241"/>
      <c r="E55" s="1241"/>
      <c r="F55" s="1241"/>
      <c r="G55" s="1241"/>
      <c r="H55" s="1241"/>
      <c r="I55" s="1241"/>
      <c r="J55" s="1241"/>
      <c r="K55" s="1241"/>
      <c r="L55" s="1241"/>
      <c r="M55" s="1241"/>
      <c r="N55" s="1241"/>
      <c r="O55" s="1241"/>
      <c r="P55" s="1241"/>
      <c r="Q55" s="1241"/>
      <c r="R55" s="1241"/>
      <c r="S55" s="1241"/>
      <c r="T55" s="1241"/>
    </row>
    <row r="56" spans="1:20" ht="36.75" hidden="1" thickBot="1" x14ac:dyDescent="0.3">
      <c r="A56" s="85" t="s">
        <v>14</v>
      </c>
      <c r="B56" s="274" t="s">
        <v>222</v>
      </c>
      <c r="C56" s="104" t="s">
        <v>165</v>
      </c>
      <c r="D56" s="302" t="s">
        <v>223</v>
      </c>
      <c r="E56" s="343" t="s">
        <v>2</v>
      </c>
      <c r="F56" s="344" t="s">
        <v>225</v>
      </c>
      <c r="G56" s="343" t="s">
        <v>3</v>
      </c>
      <c r="H56" s="344" t="s">
        <v>226</v>
      </c>
      <c r="I56" s="343" t="s">
        <v>4</v>
      </c>
      <c r="J56" s="344" t="s">
        <v>227</v>
      </c>
      <c r="K56" s="251" t="s">
        <v>197</v>
      </c>
      <c r="L56" s="342" t="s">
        <v>224</v>
      </c>
      <c r="M56" s="343" t="s">
        <v>5</v>
      </c>
      <c r="N56" s="344" t="s">
        <v>228</v>
      </c>
      <c r="O56" s="345" t="s">
        <v>194</v>
      </c>
      <c r="P56" s="344" t="s">
        <v>229</v>
      </c>
      <c r="Q56" s="345" t="s">
        <v>195</v>
      </c>
      <c r="R56" s="344" t="s">
        <v>230</v>
      </c>
      <c r="S56" s="251" t="s">
        <v>197</v>
      </c>
      <c r="T56" s="342" t="s">
        <v>224</v>
      </c>
    </row>
    <row r="57" spans="1:20" hidden="1" x14ac:dyDescent="0.25">
      <c r="A57" s="88" t="s">
        <v>33</v>
      </c>
      <c r="B57" s="275">
        <v>20</v>
      </c>
      <c r="C57" s="10">
        <f>'UBS Izolina Mazzei'!B35</f>
        <v>9</v>
      </c>
      <c r="D57" s="296">
        <f t="shared" ref="D57" si="100">C57*B57</f>
        <v>180</v>
      </c>
      <c r="E57" s="105">
        <f>'UBS Izolina Mazzei'!C35</f>
        <v>9</v>
      </c>
      <c r="F57" s="316">
        <f t="shared" ref="F57" si="101">(E57*$B57)-$D57</f>
        <v>0</v>
      </c>
      <c r="G57" s="105">
        <f>'UBS Izolina Mazzei'!D35</f>
        <v>0</v>
      </c>
      <c r="H57" s="316">
        <f t="shared" ref="H57" si="102">(G57*$B57)-$D57</f>
        <v>-180</v>
      </c>
      <c r="I57" s="105">
        <f>'UBS Izolina Mazzei'!E35</f>
        <v>0</v>
      </c>
      <c r="J57" s="316">
        <f t="shared" ref="J57" si="103">(I57*$B57)-$D57</f>
        <v>-180</v>
      </c>
      <c r="K57" s="241">
        <f t="shared" ref="K57" si="104">SUM(E57,G57,I57)</f>
        <v>9</v>
      </c>
      <c r="L57" s="329">
        <f t="shared" ref="L57" si="105">(K57*$B57)-$D57*3</f>
        <v>-360</v>
      </c>
      <c r="M57" s="105">
        <f>'UBS Izolina Mazzei'!F35</f>
        <v>0</v>
      </c>
      <c r="N57" s="316">
        <f t="shared" ref="N57" si="106">(M57*$B57)-$D57</f>
        <v>-180</v>
      </c>
      <c r="O57" s="105">
        <f>'UBS Izolina Mazzei'!G35</f>
        <v>0</v>
      </c>
      <c r="P57" s="316">
        <f t="shared" ref="P57" si="107">(O57*$B57)-$D57</f>
        <v>-180</v>
      </c>
      <c r="Q57" s="105">
        <f>'UBS Izolina Mazzei'!H35</f>
        <v>0</v>
      </c>
      <c r="R57" s="316">
        <f t="shared" ref="R57" si="108">(Q57*$B57)-$D57</f>
        <v>-180</v>
      </c>
      <c r="S57" s="241">
        <f t="shared" ref="S57" si="109">SUM(M57,O57,Q57)</f>
        <v>0</v>
      </c>
      <c r="T57" s="329">
        <f t="shared" ref="T57" si="110">(S57*$B57)-$D57*3</f>
        <v>-540</v>
      </c>
    </row>
    <row r="58" spans="1:20" ht="15.75" hidden="1" thickBot="1" x14ac:dyDescent="0.3">
      <c r="A58" s="6" t="s">
        <v>7</v>
      </c>
      <c r="B58" s="293">
        <f t="shared" ref="B58:T58" si="111">SUM(B57:B57)</f>
        <v>20</v>
      </c>
      <c r="C58" s="7">
        <f t="shared" si="111"/>
        <v>9</v>
      </c>
      <c r="D58" s="300">
        <f t="shared" si="111"/>
        <v>180</v>
      </c>
      <c r="E58" s="8">
        <f t="shared" si="111"/>
        <v>9</v>
      </c>
      <c r="F58" s="319">
        <f t="shared" si="111"/>
        <v>0</v>
      </c>
      <c r="G58" s="8">
        <f t="shared" si="111"/>
        <v>0</v>
      </c>
      <c r="H58" s="319">
        <f t="shared" si="111"/>
        <v>-180</v>
      </c>
      <c r="I58" s="8">
        <f t="shared" si="111"/>
        <v>0</v>
      </c>
      <c r="J58" s="319">
        <f t="shared" si="111"/>
        <v>-180</v>
      </c>
      <c r="K58" s="80">
        <f t="shared" ref="K58:L58" si="112">SUM(K57:K57)</f>
        <v>9</v>
      </c>
      <c r="L58" s="332">
        <f t="shared" si="112"/>
        <v>-360</v>
      </c>
      <c r="M58" s="8">
        <f t="shared" si="111"/>
        <v>0</v>
      </c>
      <c r="N58" s="319">
        <f t="shared" si="111"/>
        <v>-180</v>
      </c>
      <c r="O58" s="8">
        <f t="shared" si="111"/>
        <v>0</v>
      </c>
      <c r="P58" s="319">
        <f t="shared" si="111"/>
        <v>-180</v>
      </c>
      <c r="Q58" s="8">
        <f t="shared" si="111"/>
        <v>0</v>
      </c>
      <c r="R58" s="319">
        <f t="shared" si="111"/>
        <v>-180</v>
      </c>
      <c r="S58" s="80">
        <f t="shared" si="111"/>
        <v>0</v>
      </c>
      <c r="T58" s="332">
        <f t="shared" si="111"/>
        <v>-540</v>
      </c>
    </row>
    <row r="59" spans="1:20" hidden="1" x14ac:dyDescent="0.25"/>
    <row r="60" spans="1:20" ht="15.75" hidden="1" x14ac:dyDescent="0.25">
      <c r="A60" s="1240" t="s">
        <v>280</v>
      </c>
      <c r="B60" s="1241"/>
      <c r="C60" s="1241"/>
      <c r="D60" s="1241"/>
      <c r="E60" s="1241"/>
      <c r="F60" s="1241"/>
      <c r="G60" s="1241"/>
      <c r="H60" s="1241"/>
      <c r="I60" s="1241"/>
      <c r="J60" s="1241"/>
      <c r="K60" s="1241"/>
      <c r="L60" s="1241"/>
      <c r="M60" s="1241"/>
      <c r="N60" s="1241"/>
      <c r="O60" s="1241"/>
      <c r="P60" s="1241"/>
      <c r="Q60" s="1241"/>
      <c r="R60" s="1241"/>
      <c r="S60" s="1241"/>
      <c r="T60" s="1241"/>
    </row>
    <row r="61" spans="1:20" ht="36.75" hidden="1" thickBot="1" x14ac:dyDescent="0.3">
      <c r="A61" s="85" t="s">
        <v>14</v>
      </c>
      <c r="B61" s="274" t="s">
        <v>222</v>
      </c>
      <c r="C61" s="104" t="s">
        <v>165</v>
      </c>
      <c r="D61" s="302" t="s">
        <v>223</v>
      </c>
      <c r="E61" s="343" t="s">
        <v>2</v>
      </c>
      <c r="F61" s="344" t="s">
        <v>225</v>
      </c>
      <c r="G61" s="343" t="s">
        <v>3</v>
      </c>
      <c r="H61" s="344" t="s">
        <v>226</v>
      </c>
      <c r="I61" s="343" t="s">
        <v>4</v>
      </c>
      <c r="J61" s="344" t="s">
        <v>227</v>
      </c>
      <c r="K61" s="251" t="s">
        <v>197</v>
      </c>
      <c r="L61" s="342" t="s">
        <v>224</v>
      </c>
      <c r="M61" s="343" t="s">
        <v>5</v>
      </c>
      <c r="N61" s="344" t="s">
        <v>228</v>
      </c>
      <c r="O61" s="345" t="s">
        <v>194</v>
      </c>
      <c r="P61" s="344" t="s">
        <v>229</v>
      </c>
      <c r="Q61" s="345" t="s">
        <v>195</v>
      </c>
      <c r="R61" s="344" t="s">
        <v>230</v>
      </c>
      <c r="S61" s="251" t="s">
        <v>197</v>
      </c>
      <c r="T61" s="342" t="s">
        <v>224</v>
      </c>
    </row>
    <row r="62" spans="1:20" hidden="1" x14ac:dyDescent="0.25">
      <c r="A62" s="88" t="s">
        <v>33</v>
      </c>
      <c r="B62" s="275">
        <v>20</v>
      </c>
      <c r="C62" s="10">
        <f>'UBS Jardim Japão'!B20</f>
        <v>6</v>
      </c>
      <c r="D62" s="296">
        <f t="shared" ref="D62" si="113">C62*B62</f>
        <v>120</v>
      </c>
      <c r="E62" s="105">
        <f>'UBS Jardim Japão'!C20</f>
        <v>5</v>
      </c>
      <c r="F62" s="316">
        <f t="shared" ref="F62" si="114">(E62*$B62)-$D62</f>
        <v>-20</v>
      </c>
      <c r="G62" s="105">
        <f>'UBS Jardim Japão'!D20</f>
        <v>0</v>
      </c>
      <c r="H62" s="316">
        <f t="shared" ref="H62" si="115">(G62*$B62)-$D62</f>
        <v>-120</v>
      </c>
      <c r="I62" s="105">
        <f>'UBS Jardim Japão'!E20</f>
        <v>0</v>
      </c>
      <c r="J62" s="316">
        <f t="shared" ref="J62" si="116">(I62*$B62)-$D62</f>
        <v>-120</v>
      </c>
      <c r="K62" s="241">
        <f t="shared" ref="K62" si="117">SUM(E62,G62,I62)</f>
        <v>5</v>
      </c>
      <c r="L62" s="329">
        <f t="shared" ref="L62" si="118">(K62*$B62)-$D62*3</f>
        <v>-260</v>
      </c>
      <c r="M62" s="105">
        <f>'UBS Jardim Japão'!F20</f>
        <v>0</v>
      </c>
      <c r="N62" s="316">
        <f t="shared" ref="N62" si="119">(M62*$B62)-$D62</f>
        <v>-120</v>
      </c>
      <c r="O62" s="105">
        <f>'UBS Jardim Japão'!G20</f>
        <v>0</v>
      </c>
      <c r="P62" s="316">
        <f t="shared" ref="P62" si="120">(O62*$B62)-$D62</f>
        <v>-120</v>
      </c>
      <c r="Q62" s="105">
        <f>'UBS Jardim Japão'!H20</f>
        <v>0</v>
      </c>
      <c r="R62" s="316">
        <f t="shared" ref="R62" si="121">(Q62*$B62)-$D62</f>
        <v>-120</v>
      </c>
      <c r="S62" s="241">
        <f t="shared" ref="S62" si="122">SUM(M62,O62,Q62)</f>
        <v>0</v>
      </c>
      <c r="T62" s="329">
        <f t="shared" ref="T62" si="123">(S62*$B62)-$D62*3</f>
        <v>-360</v>
      </c>
    </row>
    <row r="63" spans="1:20" ht="15.75" hidden="1" thickBot="1" x14ac:dyDescent="0.3">
      <c r="A63" s="6" t="s">
        <v>7</v>
      </c>
      <c r="B63" s="293">
        <f t="shared" ref="B63:T63" si="124">SUM(B62:B62)</f>
        <v>20</v>
      </c>
      <c r="C63" s="7">
        <f t="shared" si="124"/>
        <v>6</v>
      </c>
      <c r="D63" s="300">
        <f t="shared" si="124"/>
        <v>120</v>
      </c>
      <c r="E63" s="8">
        <f t="shared" si="124"/>
        <v>5</v>
      </c>
      <c r="F63" s="319">
        <f t="shared" si="124"/>
        <v>-20</v>
      </c>
      <c r="G63" s="8">
        <f t="shared" si="124"/>
        <v>0</v>
      </c>
      <c r="H63" s="319">
        <f t="shared" si="124"/>
        <v>-120</v>
      </c>
      <c r="I63" s="8">
        <f t="shared" si="124"/>
        <v>0</v>
      </c>
      <c r="J63" s="319">
        <f t="shared" si="124"/>
        <v>-120</v>
      </c>
      <c r="K63" s="80">
        <f t="shared" ref="K63:L63" si="125">SUM(K62:K62)</f>
        <v>5</v>
      </c>
      <c r="L63" s="332">
        <f t="shared" si="125"/>
        <v>-260</v>
      </c>
      <c r="M63" s="8">
        <f t="shared" si="124"/>
        <v>0</v>
      </c>
      <c r="N63" s="319">
        <f t="shared" si="124"/>
        <v>-120</v>
      </c>
      <c r="O63" s="8">
        <f t="shared" si="124"/>
        <v>0</v>
      </c>
      <c r="P63" s="319">
        <f t="shared" si="124"/>
        <v>-120</v>
      </c>
      <c r="Q63" s="8">
        <f t="shared" si="124"/>
        <v>0</v>
      </c>
      <c r="R63" s="319">
        <f t="shared" si="124"/>
        <v>-120</v>
      </c>
      <c r="S63" s="80">
        <f t="shared" si="124"/>
        <v>0</v>
      </c>
      <c r="T63" s="332">
        <f t="shared" si="124"/>
        <v>-360</v>
      </c>
    </row>
    <row r="64" spans="1:20" hidden="1" x14ac:dyDescent="0.25"/>
    <row r="65" spans="1:20" ht="15.75" hidden="1" x14ac:dyDescent="0.25">
      <c r="A65" s="1240" t="s">
        <v>283</v>
      </c>
      <c r="B65" s="1241"/>
      <c r="C65" s="1241"/>
      <c r="D65" s="1241"/>
      <c r="E65" s="1241"/>
      <c r="F65" s="1241"/>
      <c r="G65" s="1241"/>
      <c r="H65" s="1241"/>
      <c r="I65" s="1241"/>
      <c r="J65" s="1241"/>
      <c r="K65" s="1241"/>
      <c r="L65" s="1241"/>
      <c r="M65" s="1241"/>
      <c r="N65" s="1241"/>
      <c r="O65" s="1241"/>
      <c r="P65" s="1241"/>
      <c r="Q65" s="1241"/>
      <c r="R65" s="1241"/>
      <c r="S65" s="1241"/>
      <c r="T65" s="1241"/>
    </row>
    <row r="66" spans="1:20" ht="36.75" hidden="1" thickBot="1" x14ac:dyDescent="0.3">
      <c r="A66" s="85" t="s">
        <v>14</v>
      </c>
      <c r="B66" s="274" t="s">
        <v>222</v>
      </c>
      <c r="C66" s="104" t="s">
        <v>165</v>
      </c>
      <c r="D66" s="302" t="s">
        <v>223</v>
      </c>
      <c r="E66" s="343" t="s">
        <v>2</v>
      </c>
      <c r="F66" s="344" t="s">
        <v>225</v>
      </c>
      <c r="G66" s="343" t="s">
        <v>3</v>
      </c>
      <c r="H66" s="344" t="s">
        <v>226</v>
      </c>
      <c r="I66" s="343" t="s">
        <v>4</v>
      </c>
      <c r="J66" s="344" t="s">
        <v>227</v>
      </c>
      <c r="K66" s="251" t="s">
        <v>197</v>
      </c>
      <c r="L66" s="342" t="s">
        <v>224</v>
      </c>
      <c r="M66" s="343" t="s">
        <v>5</v>
      </c>
      <c r="N66" s="344" t="s">
        <v>228</v>
      </c>
      <c r="O66" s="345" t="s">
        <v>194</v>
      </c>
      <c r="P66" s="344" t="s">
        <v>229</v>
      </c>
      <c r="Q66" s="345" t="s">
        <v>195</v>
      </c>
      <c r="R66" s="344" t="s">
        <v>230</v>
      </c>
      <c r="S66" s="251" t="s">
        <v>197</v>
      </c>
      <c r="T66" s="342" t="s">
        <v>224</v>
      </c>
    </row>
    <row r="67" spans="1:20" hidden="1" x14ac:dyDescent="0.25">
      <c r="A67" s="88" t="s">
        <v>33</v>
      </c>
      <c r="B67" s="275">
        <v>20</v>
      </c>
      <c r="C67" s="10">
        <f>'UBS Vila Ede'!B20</f>
        <v>9</v>
      </c>
      <c r="D67" s="296">
        <f t="shared" ref="D67" si="126">C67*B67</f>
        <v>180</v>
      </c>
      <c r="E67" s="105">
        <f>'UBS Vila Ede'!C20</f>
        <v>7</v>
      </c>
      <c r="F67" s="316">
        <f t="shared" ref="F67" si="127">(E67*$B67)-$D67</f>
        <v>-40</v>
      </c>
      <c r="G67" s="105">
        <f>'UBS Vila Ede'!D20</f>
        <v>0</v>
      </c>
      <c r="H67" s="316">
        <f t="shared" ref="H67" si="128">(G67*$B67)-$D67</f>
        <v>-180</v>
      </c>
      <c r="I67" s="105">
        <f>'UBS Vila Ede'!E20</f>
        <v>0</v>
      </c>
      <c r="J67" s="316">
        <f t="shared" ref="J67" si="129">(I67*$B67)-$D67</f>
        <v>-180</v>
      </c>
      <c r="K67" s="241">
        <f t="shared" ref="K67" si="130">SUM(E67,G67,I67)</f>
        <v>7</v>
      </c>
      <c r="L67" s="329">
        <f t="shared" ref="L67" si="131">(K67*$B67)-$D67*3</f>
        <v>-400</v>
      </c>
      <c r="M67" s="105">
        <f>'UBS Vila Ede'!F20</f>
        <v>0</v>
      </c>
      <c r="N67" s="316">
        <f t="shared" ref="N67" si="132">(M67*$B67)-$D67</f>
        <v>-180</v>
      </c>
      <c r="O67" s="105">
        <f>'UBS Vila Ede'!G20</f>
        <v>0</v>
      </c>
      <c r="P67" s="316">
        <f t="shared" ref="P67" si="133">(O67*$B67)-$D67</f>
        <v>-180</v>
      </c>
      <c r="Q67" s="105">
        <f>'UBS Vila Ede'!H20</f>
        <v>0</v>
      </c>
      <c r="R67" s="316">
        <f t="shared" ref="R67" si="134">(Q67*$B67)-$D67</f>
        <v>-180</v>
      </c>
      <c r="S67" s="241">
        <f t="shared" ref="S67" si="135">SUM(M67,O67,Q67)</f>
        <v>0</v>
      </c>
      <c r="T67" s="329">
        <f t="shared" ref="T67" si="136">(S67*$B67)-$D67*3</f>
        <v>-540</v>
      </c>
    </row>
    <row r="68" spans="1:20" ht="15.75" hidden="1" thickBot="1" x14ac:dyDescent="0.3">
      <c r="A68" s="369" t="s">
        <v>7</v>
      </c>
      <c r="B68" s="362">
        <f t="shared" ref="B68:T68" si="137">SUM(B67:B67)</f>
        <v>20</v>
      </c>
      <c r="C68" s="363">
        <f t="shared" si="137"/>
        <v>9</v>
      </c>
      <c r="D68" s="364">
        <f t="shared" si="137"/>
        <v>180</v>
      </c>
      <c r="E68" s="365">
        <f t="shared" si="137"/>
        <v>7</v>
      </c>
      <c r="F68" s="366">
        <f t="shared" si="137"/>
        <v>-40</v>
      </c>
      <c r="G68" s="365">
        <f t="shared" si="137"/>
        <v>0</v>
      </c>
      <c r="H68" s="366">
        <f t="shared" si="137"/>
        <v>-180</v>
      </c>
      <c r="I68" s="365">
        <f t="shared" si="137"/>
        <v>0</v>
      </c>
      <c r="J68" s="366">
        <f t="shared" si="137"/>
        <v>-180</v>
      </c>
      <c r="K68" s="367">
        <f t="shared" ref="K68:L68" si="138">SUM(K67:K67)</f>
        <v>7</v>
      </c>
      <c r="L68" s="368">
        <f t="shared" si="138"/>
        <v>-400</v>
      </c>
      <c r="M68" s="365">
        <f t="shared" si="137"/>
        <v>0</v>
      </c>
      <c r="N68" s="366">
        <f t="shared" si="137"/>
        <v>-180</v>
      </c>
      <c r="O68" s="365">
        <f t="shared" si="137"/>
        <v>0</v>
      </c>
      <c r="P68" s="366">
        <f t="shared" si="137"/>
        <v>-180</v>
      </c>
      <c r="Q68" s="365">
        <f t="shared" si="137"/>
        <v>0</v>
      </c>
      <c r="R68" s="366">
        <f t="shared" si="137"/>
        <v>-180</v>
      </c>
      <c r="S68" s="367">
        <f t="shared" si="137"/>
        <v>0</v>
      </c>
      <c r="T68" s="368">
        <f t="shared" si="137"/>
        <v>-540</v>
      </c>
    </row>
    <row r="69" spans="1:20" hidden="1" x14ac:dyDescent="0.25"/>
    <row r="70" spans="1:20" ht="15.75" hidden="1" x14ac:dyDescent="0.25">
      <c r="A70" s="1240" t="s">
        <v>285</v>
      </c>
      <c r="B70" s="1241"/>
      <c r="C70" s="1241"/>
      <c r="D70" s="1241"/>
      <c r="E70" s="1241"/>
      <c r="F70" s="1241"/>
      <c r="G70" s="1241"/>
      <c r="H70" s="1241"/>
      <c r="I70" s="1241"/>
      <c r="J70" s="1241"/>
      <c r="K70" s="1241"/>
      <c r="L70" s="1241"/>
      <c r="M70" s="1241"/>
      <c r="N70" s="1241"/>
      <c r="O70" s="1241"/>
      <c r="P70" s="1241"/>
      <c r="Q70" s="1241"/>
      <c r="R70" s="1241"/>
      <c r="S70" s="1241"/>
      <c r="T70" s="1241"/>
    </row>
    <row r="71" spans="1:20" ht="36.75" hidden="1" thickBot="1" x14ac:dyDescent="0.3">
      <c r="A71" s="85" t="s">
        <v>14</v>
      </c>
      <c r="B71" s="274" t="s">
        <v>222</v>
      </c>
      <c r="C71" s="104" t="s">
        <v>165</v>
      </c>
      <c r="D71" s="302" t="s">
        <v>223</v>
      </c>
      <c r="E71" s="343" t="s">
        <v>2</v>
      </c>
      <c r="F71" s="344" t="s">
        <v>225</v>
      </c>
      <c r="G71" s="343" t="s">
        <v>3</v>
      </c>
      <c r="H71" s="344" t="s">
        <v>226</v>
      </c>
      <c r="I71" s="343" t="s">
        <v>4</v>
      </c>
      <c r="J71" s="344" t="s">
        <v>227</v>
      </c>
      <c r="K71" s="251" t="s">
        <v>197</v>
      </c>
      <c r="L71" s="342" t="s">
        <v>224</v>
      </c>
      <c r="M71" s="343" t="s">
        <v>5</v>
      </c>
      <c r="N71" s="344" t="s">
        <v>228</v>
      </c>
      <c r="O71" s="345" t="s">
        <v>194</v>
      </c>
      <c r="P71" s="344" t="s">
        <v>229</v>
      </c>
      <c r="Q71" s="345" t="s">
        <v>195</v>
      </c>
      <c r="R71" s="344" t="s">
        <v>230</v>
      </c>
      <c r="S71" s="251" t="s">
        <v>197</v>
      </c>
      <c r="T71" s="342" t="s">
        <v>224</v>
      </c>
    </row>
    <row r="72" spans="1:20" hidden="1" x14ac:dyDescent="0.25">
      <c r="A72" s="88" t="s">
        <v>33</v>
      </c>
      <c r="B72" s="275">
        <v>20</v>
      </c>
      <c r="C72" s="10">
        <f>'UBS Vila Leonor'!B19</f>
        <v>6</v>
      </c>
      <c r="D72" s="296">
        <f t="shared" ref="D72" si="139">C72*B72</f>
        <v>120</v>
      </c>
      <c r="E72" s="105">
        <f>'UBS Vila Leonor'!C19</f>
        <v>5</v>
      </c>
      <c r="F72" s="316">
        <f t="shared" ref="F72" si="140">(E72*$B72)-$D72</f>
        <v>-20</v>
      </c>
      <c r="G72" s="105">
        <f>'UBS Vila Leonor'!D19</f>
        <v>0</v>
      </c>
      <c r="H72" s="316">
        <f t="shared" ref="H72" si="141">(G72*$B72)-$D72</f>
        <v>-120</v>
      </c>
      <c r="I72" s="105">
        <f>'UBS Vila Leonor'!E19</f>
        <v>0</v>
      </c>
      <c r="J72" s="316">
        <f t="shared" ref="J72" si="142">(I72*$B72)-$D72</f>
        <v>-120</v>
      </c>
      <c r="K72" s="241">
        <f t="shared" ref="K72" si="143">SUM(E72,G72,I72)</f>
        <v>5</v>
      </c>
      <c r="L72" s="329">
        <f t="shared" ref="L72" si="144">(K72*$B72)-$D72*3</f>
        <v>-260</v>
      </c>
      <c r="M72" s="105">
        <f>'UBS Vila Leonor'!F19</f>
        <v>0</v>
      </c>
      <c r="N72" s="316">
        <f t="shared" ref="N72" si="145">(M72*$B72)-$D72</f>
        <v>-120</v>
      </c>
      <c r="O72" s="105">
        <f>'UBS Vila Leonor'!G19</f>
        <v>0</v>
      </c>
      <c r="P72" s="316">
        <f t="shared" ref="P72" si="146">(O72*$B72)-$D72</f>
        <v>-120</v>
      </c>
      <c r="Q72" s="105">
        <f>'UBS Vila Leonor'!H19</f>
        <v>0</v>
      </c>
      <c r="R72" s="316">
        <f t="shared" ref="R72" si="147">(Q72*$B72)-$D72</f>
        <v>-120</v>
      </c>
      <c r="S72" s="241">
        <f t="shared" ref="S72" si="148">SUM(M72,O72,Q72)</f>
        <v>0</v>
      </c>
      <c r="T72" s="329">
        <f t="shared" ref="T72" si="149">(S72*$B72)-$D72*3</f>
        <v>-360</v>
      </c>
    </row>
    <row r="73" spans="1:20" ht="15.75" hidden="1" thickBot="1" x14ac:dyDescent="0.3">
      <c r="A73" s="369" t="s">
        <v>7</v>
      </c>
      <c r="B73" s="362">
        <f t="shared" ref="B73:T73" si="150">SUM(B72:B72)</f>
        <v>20</v>
      </c>
      <c r="C73" s="363">
        <f t="shared" si="150"/>
        <v>6</v>
      </c>
      <c r="D73" s="364">
        <f t="shared" si="150"/>
        <v>120</v>
      </c>
      <c r="E73" s="365">
        <f t="shared" si="150"/>
        <v>5</v>
      </c>
      <c r="F73" s="366">
        <f t="shared" si="150"/>
        <v>-20</v>
      </c>
      <c r="G73" s="365">
        <f t="shared" si="150"/>
        <v>0</v>
      </c>
      <c r="H73" s="366">
        <f t="shared" si="150"/>
        <v>-120</v>
      </c>
      <c r="I73" s="365">
        <f t="shared" si="150"/>
        <v>0</v>
      </c>
      <c r="J73" s="366">
        <f t="shared" si="150"/>
        <v>-120</v>
      </c>
      <c r="K73" s="367">
        <f t="shared" ref="K73:L73" si="151">SUM(K72:K72)</f>
        <v>5</v>
      </c>
      <c r="L73" s="368">
        <f t="shared" si="151"/>
        <v>-260</v>
      </c>
      <c r="M73" s="365">
        <f t="shared" si="150"/>
        <v>0</v>
      </c>
      <c r="N73" s="366">
        <f t="shared" si="150"/>
        <v>-120</v>
      </c>
      <c r="O73" s="365">
        <f t="shared" si="150"/>
        <v>0</v>
      </c>
      <c r="P73" s="366">
        <f t="shared" si="150"/>
        <v>-120</v>
      </c>
      <c r="Q73" s="365">
        <f t="shared" si="150"/>
        <v>0</v>
      </c>
      <c r="R73" s="366">
        <f t="shared" si="150"/>
        <v>-120</v>
      </c>
      <c r="S73" s="367">
        <f t="shared" si="150"/>
        <v>0</v>
      </c>
      <c r="T73" s="368">
        <f t="shared" si="150"/>
        <v>-360</v>
      </c>
    </row>
    <row r="74" spans="1:20" hidden="1" x14ac:dyDescent="0.25"/>
    <row r="75" spans="1:20" ht="15.75" hidden="1" x14ac:dyDescent="0.25">
      <c r="A75" s="1240" t="s">
        <v>287</v>
      </c>
      <c r="B75" s="1241"/>
      <c r="C75" s="1241"/>
      <c r="D75" s="1241"/>
      <c r="E75" s="1241"/>
      <c r="F75" s="1241"/>
      <c r="G75" s="1241"/>
      <c r="H75" s="1241"/>
      <c r="I75" s="1241"/>
      <c r="J75" s="1241"/>
      <c r="K75" s="1241"/>
      <c r="L75" s="1241"/>
      <c r="M75" s="1241"/>
      <c r="N75" s="1241"/>
      <c r="O75" s="1241"/>
      <c r="P75" s="1241"/>
      <c r="Q75" s="1241"/>
      <c r="R75" s="1241"/>
      <c r="S75" s="1241"/>
      <c r="T75" s="1241"/>
    </row>
    <row r="76" spans="1:20" ht="36.75" hidden="1" thickBot="1" x14ac:dyDescent="0.3">
      <c r="A76" s="85" t="s">
        <v>14</v>
      </c>
      <c r="B76" s="274" t="s">
        <v>222</v>
      </c>
      <c r="C76" s="104" t="s">
        <v>165</v>
      </c>
      <c r="D76" s="302" t="s">
        <v>223</v>
      </c>
      <c r="E76" s="343" t="s">
        <v>2</v>
      </c>
      <c r="F76" s="344" t="s">
        <v>225</v>
      </c>
      <c r="G76" s="343" t="s">
        <v>3</v>
      </c>
      <c r="H76" s="344" t="s">
        <v>226</v>
      </c>
      <c r="I76" s="343" t="s">
        <v>4</v>
      </c>
      <c r="J76" s="344" t="s">
        <v>227</v>
      </c>
      <c r="K76" s="251" t="s">
        <v>197</v>
      </c>
      <c r="L76" s="342" t="s">
        <v>224</v>
      </c>
      <c r="M76" s="343" t="s">
        <v>5</v>
      </c>
      <c r="N76" s="344" t="s">
        <v>228</v>
      </c>
      <c r="O76" s="345" t="s">
        <v>194</v>
      </c>
      <c r="P76" s="344" t="s">
        <v>229</v>
      </c>
      <c r="Q76" s="345" t="s">
        <v>195</v>
      </c>
      <c r="R76" s="344" t="s">
        <v>230</v>
      </c>
      <c r="S76" s="251" t="s">
        <v>197</v>
      </c>
      <c r="T76" s="342" t="s">
        <v>224</v>
      </c>
    </row>
    <row r="77" spans="1:20" hidden="1" x14ac:dyDescent="0.25">
      <c r="A77" s="88" t="s">
        <v>33</v>
      </c>
      <c r="B77" s="275">
        <v>20</v>
      </c>
      <c r="C77" s="10">
        <f>'UBS Vila Sabrina'!B19</f>
        <v>6</v>
      </c>
      <c r="D77" s="296">
        <f t="shared" ref="D77" si="152">C77*B77</f>
        <v>120</v>
      </c>
      <c r="E77" s="105">
        <f>'UBS Vila Sabrina'!C19</f>
        <v>6</v>
      </c>
      <c r="F77" s="316">
        <f t="shared" ref="F77" si="153">(E77*$B77)-$D77</f>
        <v>0</v>
      </c>
      <c r="G77" s="105">
        <f>'UBS Vila Sabrina'!D19</f>
        <v>0</v>
      </c>
      <c r="H77" s="316">
        <f t="shared" ref="H77" si="154">(G77*$B77)-$D77</f>
        <v>-120</v>
      </c>
      <c r="I77" s="105">
        <f>'UBS Vila Sabrina'!E19</f>
        <v>0</v>
      </c>
      <c r="J77" s="316">
        <f t="shared" ref="J77" si="155">(I77*$B77)-$D77</f>
        <v>-120</v>
      </c>
      <c r="K77" s="241">
        <f t="shared" ref="K77" si="156">SUM(E77,G77,I77)</f>
        <v>6</v>
      </c>
      <c r="L77" s="329">
        <f t="shared" ref="L77" si="157">(K77*$B77)-$D77*3</f>
        <v>-240</v>
      </c>
      <c r="M77" s="105">
        <f>'UBS Vila Sabrina'!F19</f>
        <v>0</v>
      </c>
      <c r="N77" s="316">
        <f t="shared" ref="N77" si="158">(M77*$B77)-$D77</f>
        <v>-120</v>
      </c>
      <c r="O77" s="105">
        <f>'UBS Vila Sabrina'!G19</f>
        <v>0</v>
      </c>
      <c r="P77" s="316">
        <f t="shared" ref="P77" si="159">(O77*$B77)-$D77</f>
        <v>-120</v>
      </c>
      <c r="Q77" s="105">
        <f>'UBS Vila Sabrina'!H19</f>
        <v>0</v>
      </c>
      <c r="R77" s="316">
        <f t="shared" ref="R77" si="160">(Q77*$B77)-$D77</f>
        <v>-120</v>
      </c>
      <c r="S77" s="241">
        <f t="shared" ref="S77" si="161">SUM(M77,O77,Q77)</f>
        <v>0</v>
      </c>
      <c r="T77" s="329">
        <f t="shared" ref="T77" si="162">(S77*$B77)-$D77*3</f>
        <v>-360</v>
      </c>
    </row>
    <row r="78" spans="1:20" ht="15.75" hidden="1" thickBot="1" x14ac:dyDescent="0.3">
      <c r="A78" s="369" t="s">
        <v>7</v>
      </c>
      <c r="B78" s="362">
        <f t="shared" ref="B78:T78" si="163">SUM(B77:B77)</f>
        <v>20</v>
      </c>
      <c r="C78" s="363">
        <f t="shared" si="163"/>
        <v>6</v>
      </c>
      <c r="D78" s="364">
        <f t="shared" si="163"/>
        <v>120</v>
      </c>
      <c r="E78" s="365">
        <f t="shared" si="163"/>
        <v>6</v>
      </c>
      <c r="F78" s="366">
        <f t="shared" si="163"/>
        <v>0</v>
      </c>
      <c r="G78" s="365">
        <f t="shared" si="163"/>
        <v>0</v>
      </c>
      <c r="H78" s="366">
        <f t="shared" si="163"/>
        <v>-120</v>
      </c>
      <c r="I78" s="365">
        <f t="shared" si="163"/>
        <v>0</v>
      </c>
      <c r="J78" s="366">
        <f t="shared" si="163"/>
        <v>-120</v>
      </c>
      <c r="K78" s="367">
        <f t="shared" ref="K78:L78" si="164">SUM(K77:K77)</f>
        <v>6</v>
      </c>
      <c r="L78" s="368">
        <f t="shared" si="164"/>
        <v>-240</v>
      </c>
      <c r="M78" s="365">
        <f t="shared" si="163"/>
        <v>0</v>
      </c>
      <c r="N78" s="366">
        <f t="shared" si="163"/>
        <v>-120</v>
      </c>
      <c r="O78" s="365">
        <f t="shared" si="163"/>
        <v>0</v>
      </c>
      <c r="P78" s="366">
        <f t="shared" si="163"/>
        <v>-120</v>
      </c>
      <c r="Q78" s="365">
        <f t="shared" si="163"/>
        <v>0</v>
      </c>
      <c r="R78" s="366">
        <f t="shared" si="163"/>
        <v>-120</v>
      </c>
      <c r="S78" s="367">
        <f t="shared" si="163"/>
        <v>0</v>
      </c>
      <c r="T78" s="368">
        <f t="shared" si="163"/>
        <v>-360</v>
      </c>
    </row>
    <row r="79" spans="1:20" hidden="1" x14ac:dyDescent="0.25"/>
    <row r="80" spans="1:20" ht="15.75" hidden="1" x14ac:dyDescent="0.25">
      <c r="A80" s="1240" t="s">
        <v>289</v>
      </c>
      <c r="B80" s="1241"/>
      <c r="C80" s="1241"/>
      <c r="D80" s="1241"/>
      <c r="E80" s="1241"/>
      <c r="F80" s="1241"/>
      <c r="G80" s="1241"/>
      <c r="H80" s="1241"/>
      <c r="I80" s="1241"/>
      <c r="J80" s="1241"/>
      <c r="K80" s="1241"/>
      <c r="L80" s="1241"/>
      <c r="M80" s="1241"/>
      <c r="N80" s="1241"/>
      <c r="O80" s="1241"/>
      <c r="P80" s="1241"/>
      <c r="Q80" s="1241"/>
      <c r="R80" s="1241"/>
      <c r="S80" s="1241"/>
      <c r="T80" s="1241"/>
    </row>
    <row r="81" spans="1:20" ht="36.75" hidden="1" thickBot="1" x14ac:dyDescent="0.3">
      <c r="A81" s="85" t="s">
        <v>14</v>
      </c>
      <c r="B81" s="274" t="s">
        <v>222</v>
      </c>
      <c r="C81" s="104" t="s">
        <v>165</v>
      </c>
      <c r="D81" s="302" t="s">
        <v>223</v>
      </c>
      <c r="E81" s="343" t="s">
        <v>2</v>
      </c>
      <c r="F81" s="344" t="s">
        <v>225</v>
      </c>
      <c r="G81" s="343" t="s">
        <v>3</v>
      </c>
      <c r="H81" s="344" t="s">
        <v>226</v>
      </c>
      <c r="I81" s="343" t="s">
        <v>4</v>
      </c>
      <c r="J81" s="344" t="s">
        <v>227</v>
      </c>
      <c r="K81" s="251" t="s">
        <v>197</v>
      </c>
      <c r="L81" s="342" t="s">
        <v>224</v>
      </c>
      <c r="M81" s="343" t="s">
        <v>5</v>
      </c>
      <c r="N81" s="344" t="s">
        <v>228</v>
      </c>
      <c r="O81" s="345" t="s">
        <v>194</v>
      </c>
      <c r="P81" s="344" t="s">
        <v>229</v>
      </c>
      <c r="Q81" s="345" t="s">
        <v>195</v>
      </c>
      <c r="R81" s="344" t="s">
        <v>230</v>
      </c>
      <c r="S81" s="251" t="s">
        <v>197</v>
      </c>
      <c r="T81" s="342" t="s">
        <v>224</v>
      </c>
    </row>
    <row r="82" spans="1:20" hidden="1" x14ac:dyDescent="0.25">
      <c r="A82" s="88" t="s">
        <v>33</v>
      </c>
      <c r="B82" s="275">
        <v>20</v>
      </c>
      <c r="C82" s="10">
        <f>'UBS Carandiru'!B21</f>
        <v>9</v>
      </c>
      <c r="D82" s="296">
        <f t="shared" ref="D82" si="165">C82*B82</f>
        <v>180</v>
      </c>
      <c r="E82" s="105">
        <f>'UBS Carandiru'!C21</f>
        <v>7</v>
      </c>
      <c r="F82" s="316">
        <f t="shared" ref="F82" si="166">(E82*$B82)-$D82</f>
        <v>-40</v>
      </c>
      <c r="G82" s="105">
        <f>'UBS Carandiru'!D21</f>
        <v>0</v>
      </c>
      <c r="H82" s="316">
        <f t="shared" ref="H82" si="167">(G82*$B82)-$D82</f>
        <v>-180</v>
      </c>
      <c r="I82" s="105">
        <f>'UBS Carandiru'!E21</f>
        <v>0</v>
      </c>
      <c r="J82" s="316">
        <f t="shared" ref="J82" si="168">(I82*$B82)-$D82</f>
        <v>-180</v>
      </c>
      <c r="K82" s="241">
        <f t="shared" ref="K82" si="169">SUM(E82,G82,I82)</f>
        <v>7</v>
      </c>
      <c r="L82" s="329">
        <f t="shared" ref="L82" si="170">(K82*$B82)-$D82*3</f>
        <v>-400</v>
      </c>
      <c r="M82" s="105">
        <f>'UBS Carandiru'!F21</f>
        <v>0</v>
      </c>
      <c r="N82" s="316">
        <f t="shared" ref="N82" si="171">(M82*$B82)-$D82</f>
        <v>-180</v>
      </c>
      <c r="O82" s="105">
        <f>'UBS Carandiru'!G21</f>
        <v>0</v>
      </c>
      <c r="P82" s="316">
        <f t="shared" ref="P82" si="172">(O82*$B82)-$D82</f>
        <v>-180</v>
      </c>
      <c r="Q82" s="105">
        <f>'UBS Carandiru'!H21</f>
        <v>0</v>
      </c>
      <c r="R82" s="316">
        <f t="shared" ref="R82" si="173">(Q82*$B82)-$D82</f>
        <v>-180</v>
      </c>
      <c r="S82" s="241">
        <f t="shared" ref="S82" si="174">SUM(M82,O82,Q82)</f>
        <v>0</v>
      </c>
      <c r="T82" s="329">
        <f t="shared" ref="T82" si="175">(S82*$B82)-$D82*3</f>
        <v>-540</v>
      </c>
    </row>
    <row r="83" spans="1:20" ht="15.75" hidden="1" thickBot="1" x14ac:dyDescent="0.3">
      <c r="A83" s="369" t="s">
        <v>7</v>
      </c>
      <c r="B83" s="362">
        <f t="shared" ref="B83:T83" si="176">SUM(B82:B82)</f>
        <v>20</v>
      </c>
      <c r="C83" s="363">
        <f t="shared" si="176"/>
        <v>9</v>
      </c>
      <c r="D83" s="364">
        <f t="shared" si="176"/>
        <v>180</v>
      </c>
      <c r="E83" s="365">
        <f t="shared" si="176"/>
        <v>7</v>
      </c>
      <c r="F83" s="366">
        <f t="shared" si="176"/>
        <v>-40</v>
      </c>
      <c r="G83" s="365">
        <f t="shared" si="176"/>
        <v>0</v>
      </c>
      <c r="H83" s="366">
        <f t="shared" si="176"/>
        <v>-180</v>
      </c>
      <c r="I83" s="365">
        <f t="shared" si="176"/>
        <v>0</v>
      </c>
      <c r="J83" s="366">
        <f t="shared" si="176"/>
        <v>-180</v>
      </c>
      <c r="K83" s="367">
        <f t="shared" ref="K83:L83" si="177">SUM(K82:K82)</f>
        <v>7</v>
      </c>
      <c r="L83" s="368">
        <f t="shared" si="177"/>
        <v>-400</v>
      </c>
      <c r="M83" s="365">
        <f t="shared" si="176"/>
        <v>0</v>
      </c>
      <c r="N83" s="366">
        <f t="shared" si="176"/>
        <v>-180</v>
      </c>
      <c r="O83" s="365">
        <f t="shared" si="176"/>
        <v>0</v>
      </c>
      <c r="P83" s="366">
        <f t="shared" si="176"/>
        <v>-180</v>
      </c>
      <c r="Q83" s="365">
        <f t="shared" si="176"/>
        <v>0</v>
      </c>
      <c r="R83" s="366">
        <f t="shared" si="176"/>
        <v>-180</v>
      </c>
      <c r="S83" s="367">
        <f t="shared" si="176"/>
        <v>0</v>
      </c>
      <c r="T83" s="368">
        <f t="shared" si="176"/>
        <v>-540</v>
      </c>
    </row>
    <row r="84" spans="1:20" hidden="1" x14ac:dyDescent="0.25"/>
    <row r="85" spans="1:20" ht="15.75" hidden="1" x14ac:dyDescent="0.25">
      <c r="A85" s="1240" t="s">
        <v>297</v>
      </c>
      <c r="B85" s="1241"/>
      <c r="C85" s="1241"/>
      <c r="D85" s="1241"/>
      <c r="E85" s="1241"/>
      <c r="F85" s="1241"/>
      <c r="G85" s="1241"/>
      <c r="H85" s="1241"/>
      <c r="I85" s="1241"/>
      <c r="J85" s="1241"/>
      <c r="K85" s="1241"/>
      <c r="L85" s="1241"/>
      <c r="M85" s="1241"/>
      <c r="N85" s="1241"/>
      <c r="O85" s="1241"/>
      <c r="P85" s="1241"/>
      <c r="Q85" s="1241"/>
      <c r="R85" s="1241"/>
      <c r="S85" s="1241"/>
      <c r="T85" s="1241"/>
    </row>
    <row r="86" spans="1:20" ht="36.75" hidden="1" thickBot="1" x14ac:dyDescent="0.3">
      <c r="A86" s="85" t="s">
        <v>14</v>
      </c>
      <c r="B86" s="274" t="s">
        <v>222</v>
      </c>
      <c r="C86" s="104" t="s">
        <v>165</v>
      </c>
      <c r="D86" s="302" t="s">
        <v>223</v>
      </c>
      <c r="E86" s="343" t="s">
        <v>2</v>
      </c>
      <c r="F86" s="344" t="s">
        <v>225</v>
      </c>
      <c r="G86" s="343" t="s">
        <v>3</v>
      </c>
      <c r="H86" s="344" t="s">
        <v>226</v>
      </c>
      <c r="I86" s="343" t="s">
        <v>4</v>
      </c>
      <c r="J86" s="344" t="s">
        <v>227</v>
      </c>
      <c r="K86" s="251" t="s">
        <v>197</v>
      </c>
      <c r="L86" s="342" t="s">
        <v>224</v>
      </c>
      <c r="M86" s="343" t="s">
        <v>5</v>
      </c>
      <c r="N86" s="344" t="s">
        <v>228</v>
      </c>
      <c r="O86" s="345" t="s">
        <v>194</v>
      </c>
      <c r="P86" s="344" t="s">
        <v>229</v>
      </c>
      <c r="Q86" s="345" t="s">
        <v>195</v>
      </c>
      <c r="R86" s="344" t="s">
        <v>230</v>
      </c>
      <c r="S86" s="251" t="s">
        <v>197</v>
      </c>
      <c r="T86" s="342" t="s">
        <v>224</v>
      </c>
    </row>
    <row r="87" spans="1:20" hidden="1" x14ac:dyDescent="0.25">
      <c r="A87" s="88" t="s">
        <v>33</v>
      </c>
      <c r="B87" s="275">
        <v>20</v>
      </c>
      <c r="C87" s="10">
        <f>'UBS Vila Maria P Gnecco'!B20</f>
        <v>6</v>
      </c>
      <c r="D87" s="296">
        <f t="shared" ref="D87" si="178">C87*B87</f>
        <v>120</v>
      </c>
      <c r="E87" s="105">
        <f>'UBS Vila Maria P Gnecco'!C20</f>
        <v>5</v>
      </c>
      <c r="F87" s="316">
        <f t="shared" ref="F87" si="179">(E87*$B87)-$D87</f>
        <v>-20</v>
      </c>
      <c r="G87" s="105">
        <f>'UBS Vila Maria P Gnecco'!D20</f>
        <v>0</v>
      </c>
      <c r="H87" s="316">
        <f t="shared" ref="H87" si="180">(G87*$B87)-$D87</f>
        <v>-120</v>
      </c>
      <c r="I87" s="105">
        <f>'UBS Vila Maria P Gnecco'!E20</f>
        <v>0</v>
      </c>
      <c r="J87" s="316">
        <f t="shared" ref="J87" si="181">(I87*$B87)-$D87</f>
        <v>-120</v>
      </c>
      <c r="K87" s="241">
        <f t="shared" ref="K87" si="182">SUM(E87,G87,I87)</f>
        <v>5</v>
      </c>
      <c r="L87" s="329">
        <f t="shared" ref="L87" si="183">(K87*$B87)-$D87*3</f>
        <v>-260</v>
      </c>
      <c r="M87" s="105">
        <f>'UBS Vila Maria P Gnecco'!F20</f>
        <v>0</v>
      </c>
      <c r="N87" s="316">
        <f t="shared" ref="N87" si="184">(M87*$B87)-$D87</f>
        <v>-120</v>
      </c>
      <c r="O87" s="105">
        <f>'UBS Vila Maria P Gnecco'!G20</f>
        <v>0</v>
      </c>
      <c r="P87" s="316">
        <f t="shared" ref="P87" si="185">(O87*$B87)-$D87</f>
        <v>-120</v>
      </c>
      <c r="Q87" s="105">
        <f>'UBS Vila Maria P Gnecco'!H20</f>
        <v>0</v>
      </c>
      <c r="R87" s="316">
        <f t="shared" ref="R87" si="186">(Q87*$B87)-$D87</f>
        <v>-120</v>
      </c>
      <c r="S87" s="241">
        <f t="shared" ref="S87" si="187">SUM(M87,O87,Q87)</f>
        <v>0</v>
      </c>
      <c r="T87" s="329">
        <f t="shared" ref="T87" si="188">(S87*$B87)-$D87*3</f>
        <v>-360</v>
      </c>
    </row>
    <row r="88" spans="1:20" ht="15.75" hidden="1" thickBot="1" x14ac:dyDescent="0.3">
      <c r="A88" s="369" t="s">
        <v>7</v>
      </c>
      <c r="B88" s="362">
        <f t="shared" ref="B88:T88" si="189">SUM(B87:B87)</f>
        <v>20</v>
      </c>
      <c r="C88" s="363">
        <f t="shared" si="189"/>
        <v>6</v>
      </c>
      <c r="D88" s="364">
        <f t="shared" si="189"/>
        <v>120</v>
      </c>
      <c r="E88" s="365">
        <f t="shared" si="189"/>
        <v>5</v>
      </c>
      <c r="F88" s="366">
        <f t="shared" si="189"/>
        <v>-20</v>
      </c>
      <c r="G88" s="365">
        <f t="shared" si="189"/>
        <v>0</v>
      </c>
      <c r="H88" s="366">
        <f t="shared" si="189"/>
        <v>-120</v>
      </c>
      <c r="I88" s="365">
        <f t="shared" si="189"/>
        <v>0</v>
      </c>
      <c r="J88" s="366">
        <f t="shared" si="189"/>
        <v>-120</v>
      </c>
      <c r="K88" s="367">
        <f t="shared" ref="K88:L88" si="190">SUM(K87:K87)</f>
        <v>5</v>
      </c>
      <c r="L88" s="368">
        <f t="shared" si="190"/>
        <v>-260</v>
      </c>
      <c r="M88" s="365">
        <f t="shared" si="189"/>
        <v>0</v>
      </c>
      <c r="N88" s="366">
        <f t="shared" si="189"/>
        <v>-120</v>
      </c>
      <c r="O88" s="365">
        <f t="shared" si="189"/>
        <v>0</v>
      </c>
      <c r="P88" s="366">
        <f t="shared" si="189"/>
        <v>-120</v>
      </c>
      <c r="Q88" s="365">
        <f t="shared" si="189"/>
        <v>0</v>
      </c>
      <c r="R88" s="366">
        <f t="shared" si="189"/>
        <v>-120</v>
      </c>
      <c r="S88" s="367">
        <f t="shared" si="189"/>
        <v>0</v>
      </c>
      <c r="T88" s="368">
        <f t="shared" si="189"/>
        <v>-360</v>
      </c>
    </row>
  </sheetData>
  <sheetProtection sheet="1" objects="1" scenarios="1"/>
  <mergeCells count="15">
    <mergeCell ref="A1:O1"/>
    <mergeCell ref="A2:O2"/>
    <mergeCell ref="A22:T22"/>
    <mergeCell ref="A28:T28"/>
    <mergeCell ref="A34:T34"/>
    <mergeCell ref="A4:T4"/>
    <mergeCell ref="A39:T39"/>
    <mergeCell ref="A50:T50"/>
    <mergeCell ref="A55:T55"/>
    <mergeCell ref="A60:T60"/>
    <mergeCell ref="A85:T85"/>
    <mergeCell ref="A65:T65"/>
    <mergeCell ref="A70:T70"/>
    <mergeCell ref="A75:T75"/>
    <mergeCell ref="A80:T8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6699"/>
  </sheetPr>
  <dimension ref="A1:T147"/>
  <sheetViews>
    <sheetView showGridLines="0" workbookViewId="0">
      <selection sqref="A1:O1"/>
    </sheetView>
  </sheetViews>
  <sheetFormatPr defaultColWidth="8.85546875" defaultRowHeight="15" x14ac:dyDescent="0.25"/>
  <cols>
    <col min="1" max="1" width="29.42578125" customWidth="1"/>
    <col min="2" max="2" width="7.85546875" style="295" customWidth="1"/>
    <col min="3" max="3" width="8.28515625" style="154" customWidth="1"/>
    <col min="4" max="4" width="7.85546875" style="154" customWidth="1"/>
    <col min="5" max="5" width="8.140625" customWidth="1"/>
    <col min="6" max="6" width="8" style="315" customWidth="1"/>
    <col min="7" max="7" width="8.140625" customWidth="1"/>
    <col min="8" max="8" width="8" style="315" customWidth="1"/>
    <col min="9" max="9" width="7.85546875" customWidth="1"/>
    <col min="10" max="10" width="8" style="315" customWidth="1"/>
    <col min="11" max="11" width="8.85546875" style="154"/>
    <col min="12" max="12" width="8.28515625" style="328" customWidth="1"/>
    <col min="13" max="13" width="8" customWidth="1"/>
    <col min="14" max="14" width="8" style="315" customWidth="1"/>
    <col min="15" max="15" width="8" customWidth="1"/>
    <col min="16" max="16" width="8" style="315" customWidth="1"/>
    <col min="17" max="17" width="7.28515625" customWidth="1"/>
    <col min="18" max="18" width="8" style="315" customWidth="1"/>
    <col min="19" max="19" width="8.85546875" style="154"/>
    <col min="20" max="20" width="8.42578125" style="328" customWidth="1"/>
  </cols>
  <sheetData>
    <row r="1" spans="1:20" ht="18" x14ac:dyDescent="0.35">
      <c r="A1" s="1239" t="s">
        <v>399</v>
      </c>
      <c r="B1" s="1239"/>
      <c r="C1" s="1239"/>
      <c r="D1" s="1239"/>
      <c r="E1" s="1239"/>
      <c r="F1" s="1239"/>
      <c r="G1" s="1239"/>
      <c r="H1" s="1239"/>
      <c r="I1" s="1239"/>
      <c r="J1" s="1239"/>
      <c r="K1" s="1239"/>
      <c r="L1" s="1239"/>
      <c r="M1" s="1239"/>
      <c r="N1" s="1239"/>
      <c r="O1" s="1239"/>
      <c r="P1" s="327"/>
      <c r="Q1" s="1"/>
    </row>
    <row r="2" spans="1:20" ht="18" x14ac:dyDescent="0.35">
      <c r="A2" s="1239" t="s">
        <v>188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  <c r="O2" s="1239"/>
      <c r="P2" s="327"/>
      <c r="Q2" s="1"/>
    </row>
    <row r="3" spans="1:20" x14ac:dyDescent="0.25">
      <c r="A3" s="103" t="s">
        <v>192</v>
      </c>
      <c r="B3" s="292"/>
    </row>
    <row r="4" spans="1:20" ht="16.5" thickBot="1" x14ac:dyDescent="0.3">
      <c r="A4" s="1354" t="s">
        <v>330</v>
      </c>
      <c r="B4" s="1355"/>
      <c r="C4" s="1355"/>
      <c r="D4" s="1355"/>
      <c r="E4" s="1355"/>
      <c r="F4" s="1355"/>
      <c r="G4" s="1355"/>
      <c r="H4" s="1355"/>
      <c r="I4" s="1355"/>
      <c r="J4" s="1355"/>
      <c r="K4" s="1355"/>
      <c r="L4" s="1355"/>
      <c r="M4" s="1355"/>
      <c r="N4" s="1355"/>
      <c r="O4" s="1355"/>
      <c r="P4" s="1355"/>
      <c r="Q4" s="1355"/>
      <c r="R4" s="1355"/>
      <c r="S4" s="1355"/>
      <c r="T4" s="1355"/>
    </row>
    <row r="5" spans="1:20" ht="36.75" thickBot="1" x14ac:dyDescent="0.3">
      <c r="A5" s="429" t="s">
        <v>14</v>
      </c>
      <c r="B5" s="430" t="s">
        <v>222</v>
      </c>
      <c r="C5" s="431" t="s">
        <v>165</v>
      </c>
      <c r="D5" s="432" t="s">
        <v>223</v>
      </c>
      <c r="E5" s="433" t="str">
        <f>'Eq Minima Unds Horas'!E5</f>
        <v>MAR</v>
      </c>
      <c r="F5" s="434" t="str">
        <f>'Eq Minima Unds Horas'!F5</f>
        <v>Saldo Mar</v>
      </c>
      <c r="G5" s="433" t="str">
        <f>'Eq Minima Unds Horas'!G5</f>
        <v>ABR</v>
      </c>
      <c r="H5" s="434" t="str">
        <f>'Eq Minima Unds Horas'!H5</f>
        <v>Saldo Abr</v>
      </c>
      <c r="I5" s="433" t="str">
        <f>'Eq Minima Unds Horas'!I5</f>
        <v>MAI</v>
      </c>
      <c r="J5" s="434" t="str">
        <f>'Eq Minima Unds Horas'!J5</f>
        <v>Saldo Mai</v>
      </c>
      <c r="K5" s="435" t="str">
        <f>'Eq Minima Unds Horas'!K5</f>
        <v>3º Trimestre</v>
      </c>
      <c r="L5" s="436" t="str">
        <f>'Eq Minima Unds Horas'!L5</f>
        <v>Saldo Trim</v>
      </c>
      <c r="M5" s="433" t="str">
        <f>'Eq Minima Unds Horas'!M5</f>
        <v>JUN</v>
      </c>
      <c r="N5" s="434" t="str">
        <f>'Eq Minima Unds Horas'!N5</f>
        <v>Saldo Jun</v>
      </c>
      <c r="O5" s="433" t="str">
        <f>'Eq Minima Unds Horas'!O5</f>
        <v>JUL</v>
      </c>
      <c r="P5" s="434" t="str">
        <f>'Eq Minima Unds Horas'!P5</f>
        <v>Saldo Jul</v>
      </c>
      <c r="Q5" s="433" t="str">
        <f>'Eq Minima Unds Horas'!Q5</f>
        <v>AGO</v>
      </c>
      <c r="R5" s="434" t="str">
        <f>'Eq Minima Unds Horas'!R5</f>
        <v>Saldo Ago</v>
      </c>
      <c r="S5" s="435" t="str">
        <f>'Eq Minima Unds Horas'!S5</f>
        <v>4º Trimestre</v>
      </c>
      <c r="T5" s="436" t="str">
        <f>'Eq Minima Unds Horas'!T5</f>
        <v>Saldo Trim</v>
      </c>
    </row>
    <row r="6" spans="1:20" ht="15.75" thickTop="1" x14ac:dyDescent="0.25">
      <c r="A6" s="437" t="s">
        <v>310</v>
      </c>
      <c r="B6" s="276">
        <v>30</v>
      </c>
      <c r="C6" s="83">
        <f>C44</f>
        <v>3</v>
      </c>
      <c r="D6" s="297">
        <f>C6*B6</f>
        <v>90</v>
      </c>
      <c r="E6" s="106">
        <f>E44</f>
        <v>3</v>
      </c>
      <c r="F6" s="317">
        <f>(E6*$B6)-$D6</f>
        <v>0</v>
      </c>
      <c r="G6" s="106">
        <f>G44</f>
        <v>0</v>
      </c>
      <c r="H6" s="317">
        <f>(G6*$B6)-$D6</f>
        <v>-90</v>
      </c>
      <c r="I6" s="106">
        <f>I44</f>
        <v>0</v>
      </c>
      <c r="J6" s="317">
        <f>(I6*$B6)-$D6</f>
        <v>-90</v>
      </c>
      <c r="K6" s="253">
        <f t="shared" ref="K6:K7" si="0">SUM(E6,G6,I6)</f>
        <v>3</v>
      </c>
      <c r="L6" s="330">
        <f t="shared" ref="L6:L7" si="1">(K6*$B6)-$D6*3</f>
        <v>-180</v>
      </c>
      <c r="M6" s="106">
        <f>M44</f>
        <v>0</v>
      </c>
      <c r="N6" s="317">
        <f>(M6*$B6)-$D6</f>
        <v>-90</v>
      </c>
      <c r="O6" s="106">
        <f>O44</f>
        <v>0</v>
      </c>
      <c r="P6" s="317">
        <f>(O6*$B6)-$D6</f>
        <v>-90</v>
      </c>
      <c r="Q6" s="106">
        <f>Q44</f>
        <v>0</v>
      </c>
      <c r="R6" s="317">
        <f>(Q6*$B6)-$D6</f>
        <v>-90</v>
      </c>
      <c r="S6" s="253">
        <f t="shared" ref="S6:S18" si="2">SUM(M6,O6,Q6)</f>
        <v>0</v>
      </c>
      <c r="T6" s="330">
        <f t="shared" ref="T6:T18" si="3">(S6*$B6)-$D6*3</f>
        <v>-270</v>
      </c>
    </row>
    <row r="7" spans="1:20" ht="15.75" thickBot="1" x14ac:dyDescent="0.3">
      <c r="A7" s="428" t="s">
        <v>331</v>
      </c>
      <c r="B7" s="284">
        <v>40</v>
      </c>
      <c r="C7" s="64">
        <f>C43</f>
        <v>5</v>
      </c>
      <c r="D7" s="310">
        <f>C7*B7</f>
        <v>200</v>
      </c>
      <c r="E7" s="115">
        <f>E43</f>
        <v>5</v>
      </c>
      <c r="F7" s="325">
        <f>(E7*$B7)-$D7</f>
        <v>0</v>
      </c>
      <c r="G7" s="115">
        <f>G43</f>
        <v>0</v>
      </c>
      <c r="H7" s="325">
        <f>(G7*$B7)-$D7</f>
        <v>-200</v>
      </c>
      <c r="I7" s="115">
        <f>I43</f>
        <v>0</v>
      </c>
      <c r="J7" s="325">
        <f>(I7*$B7)-$D7</f>
        <v>-200</v>
      </c>
      <c r="K7" s="261">
        <f t="shared" si="0"/>
        <v>5</v>
      </c>
      <c r="L7" s="338">
        <f t="shared" si="1"/>
        <v>-400</v>
      </c>
      <c r="M7" s="115">
        <f>M43</f>
        <v>0</v>
      </c>
      <c r="N7" s="325">
        <f>(M7*$B7)-$D7</f>
        <v>-200</v>
      </c>
      <c r="O7" s="115">
        <f>O43</f>
        <v>0</v>
      </c>
      <c r="P7" s="325">
        <f>(O7*$B7)-$D7</f>
        <v>-200</v>
      </c>
      <c r="Q7" s="115">
        <f>Q43</f>
        <v>0</v>
      </c>
      <c r="R7" s="325">
        <f>(Q7*$B7)-$D7</f>
        <v>-200</v>
      </c>
      <c r="S7" s="261">
        <f t="shared" ref="S7" si="4">SUM(M7,O7,Q7)</f>
        <v>0</v>
      </c>
      <c r="T7" s="338">
        <f t="shared" ref="T7" si="5">(S7*$B7)-$D7*3</f>
        <v>-600</v>
      </c>
    </row>
    <row r="8" spans="1:20" ht="15.75" thickBot="1" x14ac:dyDescent="0.3">
      <c r="A8" s="469" t="s">
        <v>342</v>
      </c>
      <c r="B8" s="470">
        <f>SUM(B6:B7)</f>
        <v>70</v>
      </c>
      <c r="C8" s="314">
        <f t="shared" ref="C8:T8" si="6">SUM(C6:C7)</f>
        <v>8</v>
      </c>
      <c r="D8" s="314">
        <f t="shared" si="6"/>
        <v>290</v>
      </c>
      <c r="E8" s="240">
        <f t="shared" si="6"/>
        <v>8</v>
      </c>
      <c r="F8" s="468">
        <f t="shared" si="6"/>
        <v>0</v>
      </c>
      <c r="G8" s="240">
        <f t="shared" si="6"/>
        <v>0</v>
      </c>
      <c r="H8" s="468">
        <f t="shared" si="6"/>
        <v>-290</v>
      </c>
      <c r="I8" s="240">
        <f t="shared" si="6"/>
        <v>0</v>
      </c>
      <c r="J8" s="468">
        <f t="shared" si="6"/>
        <v>-290</v>
      </c>
      <c r="K8" s="240">
        <f t="shared" ref="K8:L8" si="7">SUM(K6:K7)</f>
        <v>8</v>
      </c>
      <c r="L8" s="468">
        <f t="shared" si="7"/>
        <v>-580</v>
      </c>
      <c r="M8" s="240">
        <f t="shared" si="6"/>
        <v>0</v>
      </c>
      <c r="N8" s="468">
        <f t="shared" si="6"/>
        <v>-290</v>
      </c>
      <c r="O8" s="240">
        <f t="shared" si="6"/>
        <v>0</v>
      </c>
      <c r="P8" s="468">
        <f t="shared" si="6"/>
        <v>-290</v>
      </c>
      <c r="Q8" s="240">
        <f t="shared" si="6"/>
        <v>0</v>
      </c>
      <c r="R8" s="468">
        <f t="shared" si="6"/>
        <v>-290</v>
      </c>
      <c r="S8" s="240">
        <f t="shared" si="6"/>
        <v>0</v>
      </c>
      <c r="T8" s="468">
        <f t="shared" si="6"/>
        <v>-870</v>
      </c>
    </row>
    <row r="9" spans="1:20" x14ac:dyDescent="0.25">
      <c r="A9" s="438" t="s">
        <v>311</v>
      </c>
      <c r="B9" s="275">
        <v>30</v>
      </c>
      <c r="C9" s="10">
        <f>C50</f>
        <v>3</v>
      </c>
      <c r="D9" s="296">
        <f t="shared" ref="D9:D18" si="8">C9*B9</f>
        <v>90</v>
      </c>
      <c r="E9" s="105">
        <f>E50</f>
        <v>3.3330000000000002</v>
      </c>
      <c r="F9" s="316">
        <f t="shared" ref="F9:H35" si="9">(E9*$B9)-$D9</f>
        <v>9.9900000000000091</v>
      </c>
      <c r="G9" s="105">
        <f>G50</f>
        <v>0</v>
      </c>
      <c r="H9" s="316">
        <f t="shared" si="9"/>
        <v>-90</v>
      </c>
      <c r="I9" s="105">
        <f>I50</f>
        <v>0</v>
      </c>
      <c r="J9" s="316">
        <f t="shared" ref="J9" si="10">(I9*$B9)-$D9</f>
        <v>-90</v>
      </c>
      <c r="K9" s="241">
        <f t="shared" ref="K9:K10" si="11">SUM(E9,G9,I9)</f>
        <v>3.3330000000000002</v>
      </c>
      <c r="L9" s="329">
        <f t="shared" ref="L9:L10" si="12">(K9*$B9)-$D9*3</f>
        <v>-170.01</v>
      </c>
      <c r="M9" s="105">
        <f>M50</f>
        <v>0</v>
      </c>
      <c r="N9" s="316">
        <f t="shared" ref="N9" si="13">(M9*$B9)-$D9</f>
        <v>-90</v>
      </c>
      <c r="O9" s="105">
        <f>O50</f>
        <v>0</v>
      </c>
      <c r="P9" s="316">
        <f t="shared" ref="P9" si="14">(O9*$B9)-$D9</f>
        <v>-90</v>
      </c>
      <c r="Q9" s="105">
        <f>Q50</f>
        <v>0</v>
      </c>
      <c r="R9" s="316">
        <f t="shared" ref="R9" si="15">(Q9*$B9)-$D9</f>
        <v>-90</v>
      </c>
      <c r="S9" s="241">
        <f t="shared" si="2"/>
        <v>0</v>
      </c>
      <c r="T9" s="329">
        <f t="shared" si="3"/>
        <v>-270</v>
      </c>
    </row>
    <row r="10" spans="1:20" ht="15.75" thickBot="1" x14ac:dyDescent="0.3">
      <c r="A10" s="437" t="s">
        <v>322</v>
      </c>
      <c r="B10" s="276">
        <v>40</v>
      </c>
      <c r="C10" s="83">
        <f>C49</f>
        <v>4</v>
      </c>
      <c r="D10" s="297">
        <f t="shared" si="8"/>
        <v>160</v>
      </c>
      <c r="E10" s="106">
        <f>E49</f>
        <v>4</v>
      </c>
      <c r="F10" s="317">
        <f t="shared" si="9"/>
        <v>0</v>
      </c>
      <c r="G10" s="106">
        <f>G49</f>
        <v>0</v>
      </c>
      <c r="H10" s="317">
        <f t="shared" si="9"/>
        <v>-160</v>
      </c>
      <c r="I10" s="106">
        <f>I49</f>
        <v>0</v>
      </c>
      <c r="J10" s="317">
        <f t="shared" ref="J10" si="16">(I10*$B10)-$D10</f>
        <v>-160</v>
      </c>
      <c r="K10" s="253">
        <f t="shared" si="11"/>
        <v>4</v>
      </c>
      <c r="L10" s="330">
        <f t="shared" si="12"/>
        <v>-320</v>
      </c>
      <c r="M10" s="106">
        <f>M49</f>
        <v>0</v>
      </c>
      <c r="N10" s="317">
        <f t="shared" ref="N10" si="17">(M10*$B10)-$D10</f>
        <v>-160</v>
      </c>
      <c r="O10" s="106">
        <f>O49</f>
        <v>0</v>
      </c>
      <c r="P10" s="317">
        <f t="shared" ref="P10" si="18">(O10*$B10)-$D10</f>
        <v>-160</v>
      </c>
      <c r="Q10" s="106">
        <f>Q49</f>
        <v>0</v>
      </c>
      <c r="R10" s="317">
        <f t="shared" ref="R10" si="19">(Q10*$B10)-$D10</f>
        <v>-160</v>
      </c>
      <c r="S10" s="253">
        <f t="shared" si="2"/>
        <v>0</v>
      </c>
      <c r="T10" s="330">
        <f t="shared" si="3"/>
        <v>-480</v>
      </c>
    </row>
    <row r="11" spans="1:20" ht="15.75" thickBot="1" x14ac:dyDescent="0.3">
      <c r="A11" s="469" t="s">
        <v>343</v>
      </c>
      <c r="B11" s="470">
        <f>SUM(B9:B10)</f>
        <v>70</v>
      </c>
      <c r="C11" s="314">
        <f t="shared" ref="C11" si="20">SUM(C9:C10)</f>
        <v>7</v>
      </c>
      <c r="D11" s="314">
        <f>SUM(D9:D10)</f>
        <v>250</v>
      </c>
      <c r="E11" s="240">
        <f t="shared" ref="E11" si="21">SUM(E9:E10)</f>
        <v>7.3330000000000002</v>
      </c>
      <c r="F11" s="468">
        <f t="shared" ref="F11" si="22">SUM(F9:F10)</f>
        <v>9.9900000000000091</v>
      </c>
      <c r="G11" s="240">
        <f t="shared" ref="G11" si="23">SUM(G9:G10)</f>
        <v>0</v>
      </c>
      <c r="H11" s="468">
        <f t="shared" ref="H11" si="24">SUM(H9:H10)</f>
        <v>-250</v>
      </c>
      <c r="I11" s="240">
        <f t="shared" ref="I11" si="25">SUM(I9:I10)</f>
        <v>0</v>
      </c>
      <c r="J11" s="468">
        <f t="shared" ref="J11:L11" si="26">SUM(J9:J10)</f>
        <v>-250</v>
      </c>
      <c r="K11" s="240">
        <f t="shared" si="26"/>
        <v>7.3330000000000002</v>
      </c>
      <c r="L11" s="468">
        <f t="shared" si="26"/>
        <v>-490.01</v>
      </c>
      <c r="M11" s="240">
        <f t="shared" ref="M11" si="27">SUM(M9:M10)</f>
        <v>0</v>
      </c>
      <c r="N11" s="468">
        <f t="shared" ref="N11" si="28">SUM(N9:N10)</f>
        <v>-250</v>
      </c>
      <c r="O11" s="240">
        <f t="shared" ref="O11" si="29">SUM(O9:O10)</f>
        <v>0</v>
      </c>
      <c r="P11" s="468">
        <f t="shared" ref="P11" si="30">SUM(P9:P10)</f>
        <v>-250</v>
      </c>
      <c r="Q11" s="240">
        <f t="shared" ref="Q11" si="31">SUM(Q9:Q10)</f>
        <v>0</v>
      </c>
      <c r="R11" s="468">
        <f t="shared" ref="R11" si="32">SUM(R9:R10)</f>
        <v>-250</v>
      </c>
      <c r="S11" s="240">
        <f t="shared" ref="S11" si="33">SUM(S9:S10)</f>
        <v>0</v>
      </c>
      <c r="T11" s="468">
        <f t="shared" ref="T11" si="34">SUM(T9:T10)</f>
        <v>-750</v>
      </c>
    </row>
    <row r="12" spans="1:20" x14ac:dyDescent="0.25">
      <c r="A12" s="471" t="s">
        <v>351</v>
      </c>
      <c r="B12" s="472">
        <v>30</v>
      </c>
      <c r="C12" s="473">
        <f>C55</f>
        <v>5</v>
      </c>
      <c r="D12" s="474">
        <f t="shared" ref="D12" si="35">C12*B12</f>
        <v>150</v>
      </c>
      <c r="E12" s="475">
        <f>SUM(E55:E56)</f>
        <v>13</v>
      </c>
      <c r="F12" s="476">
        <f>((E55*$B55)+(E56*$B56)+(E57*B$57))-$D12</f>
        <v>328</v>
      </c>
      <c r="G12" s="475">
        <f>SUM(G55:G56)</f>
        <v>0</v>
      </c>
      <c r="H12" s="476">
        <f>((G55*$B55)+(G56*$B56)+(G57*B$57))-$D12</f>
        <v>-150</v>
      </c>
      <c r="I12" s="475">
        <f>SUM(I55:I56)</f>
        <v>0</v>
      </c>
      <c r="J12" s="476">
        <f>((I55*$B55)+(I56*$B56)+(I57*B$57)-$D12)</f>
        <v>-150</v>
      </c>
      <c r="K12" s="477">
        <f t="shared" ref="K12:K14" si="36">SUM(E12,G12,I12)</f>
        <v>13</v>
      </c>
      <c r="L12" s="478">
        <f>((K55*$B55)+(K56*$B56))-$D12*3</f>
        <v>-12</v>
      </c>
      <c r="M12" s="475">
        <f>SUM(M55:M56)</f>
        <v>0</v>
      </c>
      <c r="N12" s="476">
        <f>((M55*$B55)+(M56*$B56)+(M57*B$57)-$D12)</f>
        <v>-150</v>
      </c>
      <c r="O12" s="475">
        <f>SUM(O55:O56)</f>
        <v>0</v>
      </c>
      <c r="P12" s="476">
        <f>((O55*$B55)+(O56*$B56)+(O57*D$57)-$D12)</f>
        <v>-150</v>
      </c>
      <c r="Q12" s="475">
        <f>SUM(Q55:Q56)</f>
        <v>0</v>
      </c>
      <c r="R12" s="476">
        <f>((Q55*$B55)+(Q56*$B56)+(Q57*F$57)-$D12)</f>
        <v>-150</v>
      </c>
      <c r="S12" s="477">
        <f t="shared" ref="S12" si="37">SUM(M12,O12,Q12)</f>
        <v>0</v>
      </c>
      <c r="T12" s="478">
        <f>((S55*$B55)+(S56*$B56))-$D12*3</f>
        <v>-450</v>
      </c>
    </row>
    <row r="13" spans="1:20" x14ac:dyDescent="0.25">
      <c r="A13" s="479" t="s">
        <v>352</v>
      </c>
      <c r="B13" s="480">
        <v>30</v>
      </c>
      <c r="C13" s="481">
        <f>C62</f>
        <v>5</v>
      </c>
      <c r="D13" s="482">
        <f t="shared" ref="D13:D14" si="38">C13*B13</f>
        <v>150</v>
      </c>
      <c r="E13" s="483">
        <f>SUM(E62:E64)</f>
        <v>10</v>
      </c>
      <c r="F13" s="484">
        <f>((E62*$B62)+(E63*$B63)+(E64*$B64)-$D13)</f>
        <v>212</v>
      </c>
      <c r="G13" s="483">
        <f>SUM(G62:G64)</f>
        <v>0</v>
      </c>
      <c r="H13" s="484">
        <f>((G62*$B62)+(G63*$B63)+(G64*$B64)-$D13)</f>
        <v>-150</v>
      </c>
      <c r="I13" s="483">
        <f>SUM(I62:I64)</f>
        <v>0</v>
      </c>
      <c r="J13" s="484">
        <f>((I62*$B62)+(I63*$B63)+(I64*$B64)-$D13)</f>
        <v>-150</v>
      </c>
      <c r="K13" s="485">
        <f t="shared" si="36"/>
        <v>10</v>
      </c>
      <c r="L13" s="486">
        <f>((K62*$B62)+(K63*$B63)+(K64*$B64))-$D13*3</f>
        <v>-88</v>
      </c>
      <c r="M13" s="483">
        <f>SUM(M62:M64)</f>
        <v>0</v>
      </c>
      <c r="N13" s="484">
        <f>((M62*$B62)+(M63*$B63)+(M64*$B64)-$D13)</f>
        <v>-150</v>
      </c>
      <c r="O13" s="483">
        <f>SUM(O62:O64)</f>
        <v>0</v>
      </c>
      <c r="P13" s="484">
        <f>((O62*$B62)+(O63*$B63)+(O64*$B64)-$D13)</f>
        <v>-150</v>
      </c>
      <c r="Q13" s="483">
        <f>SUM(Q62:Q64)</f>
        <v>0</v>
      </c>
      <c r="R13" s="484">
        <f>((Q62*$B62)+(Q63*$B63)+(Q64*$B64)-$D13)</f>
        <v>-150</v>
      </c>
      <c r="S13" s="485">
        <f t="shared" ref="S13" si="39">SUM(M13,O13,Q13)</f>
        <v>0</v>
      </c>
      <c r="T13" s="486">
        <f>((S62*$B62)+(S63*$B63)+(S64*$B64))-$D13*3</f>
        <v>-450</v>
      </c>
    </row>
    <row r="14" spans="1:20" ht="15.75" thickBot="1" x14ac:dyDescent="0.3">
      <c r="A14" s="487" t="s">
        <v>353</v>
      </c>
      <c r="B14" s="488">
        <v>30</v>
      </c>
      <c r="C14" s="489">
        <f>C71</f>
        <v>4</v>
      </c>
      <c r="D14" s="490">
        <f t="shared" si="38"/>
        <v>120</v>
      </c>
      <c r="E14" s="491">
        <f>SUM(E69:E71)</f>
        <v>10</v>
      </c>
      <c r="F14" s="492">
        <f>((E69*$B69)+(E70*$B70)+(E71*$B71))-$D14</f>
        <v>220</v>
      </c>
      <c r="G14" s="491">
        <f>SUM(G69:G71)</f>
        <v>0</v>
      </c>
      <c r="H14" s="492">
        <f>((G69*$B69)+(G70*$B70)+(G71*$B71))-$D14</f>
        <v>-120</v>
      </c>
      <c r="I14" s="491">
        <f>SUM(I69:I71)</f>
        <v>0</v>
      </c>
      <c r="J14" s="492">
        <f>((I69*$B69)+(I70*$B70)+(I71*$B71))-$D14</f>
        <v>-120</v>
      </c>
      <c r="K14" s="493">
        <f t="shared" si="36"/>
        <v>10</v>
      </c>
      <c r="L14" s="494">
        <f>((K69*$B69)+(K70*$B70)+(K71*$B71))-$D14*3</f>
        <v>-20</v>
      </c>
      <c r="M14" s="491">
        <f>SUM(M69:M71)</f>
        <v>0</v>
      </c>
      <c r="N14" s="492">
        <f>((M69*$B69)+(M70*$B70)+(M71*$B71))-$D14</f>
        <v>-120</v>
      </c>
      <c r="O14" s="491">
        <f>SUM(O69:O71)</f>
        <v>0</v>
      </c>
      <c r="P14" s="492">
        <f>((O69*$B69)+(O70*$B70)+(O71*$B71))-$D14</f>
        <v>-120</v>
      </c>
      <c r="Q14" s="491">
        <f>SUM(Q69:Q71)</f>
        <v>0</v>
      </c>
      <c r="R14" s="492">
        <f>((Q69*$B69)+(Q70*$B70)+(Q71*$B71))-$D14</f>
        <v>-120</v>
      </c>
      <c r="S14" s="493">
        <f t="shared" ref="S14" si="40">SUM(M14,O14,Q14)</f>
        <v>0</v>
      </c>
      <c r="T14" s="494">
        <f>((S69*$B69)+(S70*$B70)+(S71*$B71))-$D14*3</f>
        <v>-360</v>
      </c>
    </row>
    <row r="15" spans="1:20" x14ac:dyDescent="0.25">
      <c r="A15" s="471" t="s">
        <v>348</v>
      </c>
      <c r="B15" s="472">
        <v>30</v>
      </c>
      <c r="C15" s="473">
        <f>C76</f>
        <v>4</v>
      </c>
      <c r="D15" s="474">
        <f t="shared" si="8"/>
        <v>120</v>
      </c>
      <c r="E15" s="475">
        <f>E76</f>
        <v>4</v>
      </c>
      <c r="F15" s="1350">
        <f>((E15*$B15)+(E16*$B16))-$D$15</f>
        <v>40</v>
      </c>
      <c r="G15" s="475">
        <f>G76</f>
        <v>0</v>
      </c>
      <c r="H15" s="1350">
        <f>((G15*$B15)+(G16*$B16))-$D$15</f>
        <v>-120</v>
      </c>
      <c r="I15" s="475">
        <f>I76</f>
        <v>0</v>
      </c>
      <c r="J15" s="1350">
        <f>((I15*$B15)+(I16*$B16))-$D$15</f>
        <v>-120</v>
      </c>
      <c r="K15" s="477">
        <f>SUM(E15,G15,I15)</f>
        <v>4</v>
      </c>
      <c r="L15" s="1352">
        <f>((K15*$B15)+(K16*$B16)-$D15*3)</f>
        <v>-200</v>
      </c>
      <c r="M15" s="475">
        <f>M76</f>
        <v>0</v>
      </c>
      <c r="N15" s="1350">
        <f>((M15*$B15)+(M16*$B16))-$D$15</f>
        <v>-120</v>
      </c>
      <c r="O15" s="475">
        <f>O76</f>
        <v>0</v>
      </c>
      <c r="P15" s="1350">
        <f>((O15*$B15)+(O16*$B16))-$D$15</f>
        <v>-120</v>
      </c>
      <c r="Q15" s="475">
        <f>Q76</f>
        <v>0</v>
      </c>
      <c r="R15" s="1350">
        <f>((Q15*$B15)+(Q16*$B16))-$D$15</f>
        <v>-120</v>
      </c>
      <c r="S15" s="477">
        <f>SUM(M15,O15,Q15)</f>
        <v>0</v>
      </c>
      <c r="T15" s="1352">
        <f>((S15*$B15)+(S16*$B16)-$D15*3)</f>
        <v>-360</v>
      </c>
    </row>
    <row r="16" spans="1:20" ht="15.75" thickBot="1" x14ac:dyDescent="0.3">
      <c r="A16" s="452" t="s">
        <v>349</v>
      </c>
      <c r="B16" s="453">
        <v>40</v>
      </c>
      <c r="C16" s="454">
        <f>C77</f>
        <v>1</v>
      </c>
      <c r="D16" s="455">
        <f t="shared" ref="D16" si="41">C16*B16</f>
        <v>40</v>
      </c>
      <c r="E16" s="456">
        <f>E77</f>
        <v>1</v>
      </c>
      <c r="F16" s="1351"/>
      <c r="G16" s="456">
        <f>G77</f>
        <v>0</v>
      </c>
      <c r="H16" s="1351"/>
      <c r="I16" s="456">
        <f>I77</f>
        <v>0</v>
      </c>
      <c r="J16" s="1351"/>
      <c r="K16" s="458">
        <f>SUM(E16,G16,I16)</f>
        <v>1</v>
      </c>
      <c r="L16" s="1353"/>
      <c r="M16" s="456">
        <f>M77</f>
        <v>0</v>
      </c>
      <c r="N16" s="1351"/>
      <c r="O16" s="456">
        <f>O77</f>
        <v>0</v>
      </c>
      <c r="P16" s="1351"/>
      <c r="Q16" s="456">
        <f>Q77</f>
        <v>0</v>
      </c>
      <c r="R16" s="1351"/>
      <c r="S16" s="458">
        <f>SUM(M16,O16,Q16)</f>
        <v>0</v>
      </c>
      <c r="T16" s="1353"/>
    </row>
    <row r="17" spans="1:20" ht="15.75" thickBot="1" x14ac:dyDescent="0.3">
      <c r="A17" s="469" t="s">
        <v>350</v>
      </c>
      <c r="B17" s="470">
        <f>SUM(B15:B16)</f>
        <v>70</v>
      </c>
      <c r="C17" s="314">
        <f t="shared" ref="C17" si="42">SUM(C15:C16)</f>
        <v>5</v>
      </c>
      <c r="D17" s="314">
        <f>SUM(D15:D16)</f>
        <v>160</v>
      </c>
      <c r="E17" s="240">
        <f t="shared" ref="E17" si="43">SUM(E15:E16)</f>
        <v>5</v>
      </c>
      <c r="F17" s="468">
        <f t="shared" ref="F17" si="44">SUM(F15:F16)</f>
        <v>40</v>
      </c>
      <c r="G17" s="240">
        <f t="shared" ref="G17" si="45">SUM(G15:G16)</f>
        <v>0</v>
      </c>
      <c r="H17" s="468">
        <f t="shared" ref="H17" si="46">SUM(H15:H16)</f>
        <v>-120</v>
      </c>
      <c r="I17" s="240">
        <f t="shared" ref="I17" si="47">SUM(I15:I16)</f>
        <v>0</v>
      </c>
      <c r="J17" s="468">
        <f t="shared" ref="J17:L17" si="48">SUM(J15:J16)</f>
        <v>-120</v>
      </c>
      <c r="K17" s="240">
        <f t="shared" si="48"/>
        <v>5</v>
      </c>
      <c r="L17" s="468">
        <f t="shared" si="48"/>
        <v>-200</v>
      </c>
      <c r="M17" s="240">
        <f t="shared" ref="M17" si="49">SUM(M15:M16)</f>
        <v>0</v>
      </c>
      <c r="N17" s="468">
        <f t="shared" ref="N17" si="50">SUM(N15:N16)</f>
        <v>-120</v>
      </c>
      <c r="O17" s="240">
        <f t="shared" ref="O17" si="51">SUM(O15:O16)</f>
        <v>0</v>
      </c>
      <c r="P17" s="468">
        <f t="shared" ref="P17" si="52">SUM(P15:P16)</f>
        <v>-120</v>
      </c>
      <c r="Q17" s="240">
        <f t="shared" ref="Q17" si="53">SUM(Q15:Q16)</f>
        <v>0</v>
      </c>
      <c r="R17" s="468">
        <f t="shared" ref="R17" si="54">SUM(R15:R16)</f>
        <v>-120</v>
      </c>
      <c r="S17" s="240">
        <f t="shared" ref="S17" si="55">SUM(S15:S16)</f>
        <v>0</v>
      </c>
      <c r="T17" s="468">
        <f t="shared" ref="T17" si="56">SUM(T15:T16)</f>
        <v>-360</v>
      </c>
    </row>
    <row r="18" spans="1:20" x14ac:dyDescent="0.25">
      <c r="A18" s="479" t="s">
        <v>334</v>
      </c>
      <c r="B18" s="480">
        <v>30</v>
      </c>
      <c r="C18" s="481">
        <f>C82</f>
        <v>6</v>
      </c>
      <c r="D18" s="482">
        <f t="shared" si="8"/>
        <v>180</v>
      </c>
      <c r="E18" s="483">
        <f>E82</f>
        <v>7</v>
      </c>
      <c r="F18" s="484">
        <f>(E18*$B18)-$D18</f>
        <v>30</v>
      </c>
      <c r="G18" s="483">
        <f>G82</f>
        <v>0</v>
      </c>
      <c r="H18" s="484">
        <f t="shared" si="9"/>
        <v>-180</v>
      </c>
      <c r="I18" s="483">
        <f>I82</f>
        <v>0</v>
      </c>
      <c r="J18" s="484">
        <f t="shared" ref="J18" si="57">(I18*$B18)-$D18</f>
        <v>-180</v>
      </c>
      <c r="K18" s="485">
        <f t="shared" ref="K18:K19" si="58">SUM(E18,G18,I18)</f>
        <v>7</v>
      </c>
      <c r="L18" s="486">
        <f>(K18*$B18)-$D18*3</f>
        <v>-330</v>
      </c>
      <c r="M18" s="483">
        <f>M82</f>
        <v>0</v>
      </c>
      <c r="N18" s="484">
        <f t="shared" ref="N18" si="59">(M18*$B18)-$D18</f>
        <v>-180</v>
      </c>
      <c r="O18" s="483">
        <f>O82</f>
        <v>0</v>
      </c>
      <c r="P18" s="484">
        <f t="shared" ref="P18" si="60">(O18*$B18)-$D18</f>
        <v>-180</v>
      </c>
      <c r="Q18" s="483">
        <f>Q82</f>
        <v>0</v>
      </c>
      <c r="R18" s="484">
        <f t="shared" ref="R18" si="61">(Q18*$B18)-$D18</f>
        <v>-180</v>
      </c>
      <c r="S18" s="485">
        <f t="shared" si="2"/>
        <v>0</v>
      </c>
      <c r="T18" s="486">
        <f t="shared" si="3"/>
        <v>-540</v>
      </c>
    </row>
    <row r="19" spans="1:20" ht="15.75" thickBot="1" x14ac:dyDescent="0.3">
      <c r="A19" s="452" t="s">
        <v>335</v>
      </c>
      <c r="B19" s="453">
        <v>40</v>
      </c>
      <c r="C19" s="454">
        <f>C83</f>
        <v>1</v>
      </c>
      <c r="D19" s="455">
        <f t="shared" ref="D19" si="62">C19*B19</f>
        <v>40</v>
      </c>
      <c r="E19" s="456">
        <f>E83</f>
        <v>1</v>
      </c>
      <c r="F19" s="457">
        <f t="shared" si="9"/>
        <v>0</v>
      </c>
      <c r="G19" s="456">
        <f>G83</f>
        <v>0</v>
      </c>
      <c r="H19" s="457">
        <f t="shared" si="9"/>
        <v>-40</v>
      </c>
      <c r="I19" s="456">
        <f>I83</f>
        <v>0</v>
      </c>
      <c r="J19" s="457">
        <f t="shared" ref="J19" si="63">(I19*$B19)-$D19</f>
        <v>-40</v>
      </c>
      <c r="K19" s="458">
        <f t="shared" si="58"/>
        <v>1</v>
      </c>
      <c r="L19" s="459">
        <f>(K19*$B19)-$D19*3</f>
        <v>-80</v>
      </c>
      <c r="M19" s="456">
        <f>M83</f>
        <v>0</v>
      </c>
      <c r="N19" s="457">
        <f t="shared" ref="N19" si="64">(M19*$B19)-$D19</f>
        <v>-40</v>
      </c>
      <c r="O19" s="456">
        <f>O83</f>
        <v>0</v>
      </c>
      <c r="P19" s="457">
        <f t="shared" ref="P19" si="65">(O19*$B19)-$D19</f>
        <v>-40</v>
      </c>
      <c r="Q19" s="456">
        <f>Q83</f>
        <v>0</v>
      </c>
      <c r="R19" s="457">
        <f t="shared" ref="R19" si="66">(Q19*$B19)-$D19</f>
        <v>-40</v>
      </c>
      <c r="S19" s="458">
        <f t="shared" ref="S19" si="67">SUM(M19,O19,Q19)</f>
        <v>0</v>
      </c>
      <c r="T19" s="459">
        <f t="shared" ref="T19" si="68">(S19*$B19)-$D19*3</f>
        <v>-120</v>
      </c>
    </row>
    <row r="20" spans="1:20" ht="15.75" thickBot="1" x14ac:dyDescent="0.3">
      <c r="A20" s="469" t="s">
        <v>344</v>
      </c>
      <c r="B20" s="470">
        <f>SUM(B18:B19)</f>
        <v>70</v>
      </c>
      <c r="C20" s="314">
        <f t="shared" ref="C20" si="69">SUM(C18:C19)</f>
        <v>7</v>
      </c>
      <c r="D20" s="314">
        <f>SUM(D18:D19)</f>
        <v>220</v>
      </c>
      <c r="E20" s="240">
        <f t="shared" ref="E20" si="70">SUM(E18:E19)</f>
        <v>8</v>
      </c>
      <c r="F20" s="468">
        <f>SUM(F18:F19)</f>
        <v>30</v>
      </c>
      <c r="G20" s="240">
        <f t="shared" ref="G20" si="71">SUM(G18:G19)</f>
        <v>0</v>
      </c>
      <c r="H20" s="468">
        <f t="shared" ref="H20" si="72">SUM(H18:H19)</f>
        <v>-220</v>
      </c>
      <c r="I20" s="240">
        <f t="shared" ref="I20" si="73">SUM(I18:I19)</f>
        <v>0</v>
      </c>
      <c r="J20" s="468">
        <f t="shared" ref="J20:L20" si="74">SUM(J18:J19)</f>
        <v>-220</v>
      </c>
      <c r="K20" s="240">
        <f t="shared" si="74"/>
        <v>8</v>
      </c>
      <c r="L20" s="468">
        <f t="shared" si="74"/>
        <v>-410</v>
      </c>
      <c r="M20" s="240">
        <f t="shared" ref="M20" si="75">SUM(M18:M19)</f>
        <v>0</v>
      </c>
      <c r="N20" s="468">
        <f>SUM(N18:N19)</f>
        <v>-220</v>
      </c>
      <c r="O20" s="240">
        <f t="shared" ref="O20" si="76">SUM(O18:O19)</f>
        <v>0</v>
      </c>
      <c r="P20" s="468">
        <f t="shared" ref="P20" si="77">SUM(P18:P19)</f>
        <v>-220</v>
      </c>
      <c r="Q20" s="240">
        <f t="shared" ref="Q20" si="78">SUM(Q18:Q19)</f>
        <v>0</v>
      </c>
      <c r="R20" s="468">
        <f t="shared" ref="R20" si="79">SUM(R18:R19)</f>
        <v>-220</v>
      </c>
      <c r="S20" s="240">
        <f t="shared" ref="S20" si="80">SUM(S18:S19)</f>
        <v>0</v>
      </c>
      <c r="T20" s="468">
        <f t="shared" ref="T20" si="81">SUM(T18:T19)</f>
        <v>-660</v>
      </c>
    </row>
    <row r="21" spans="1:20" x14ac:dyDescent="0.25">
      <c r="A21" s="471" t="s">
        <v>336</v>
      </c>
      <c r="B21" s="472">
        <v>40</v>
      </c>
      <c r="C21" s="473">
        <f>C88</f>
        <v>2</v>
      </c>
      <c r="D21" s="474">
        <f t="shared" ref="D21:D28" si="82">C21*B21</f>
        <v>80</v>
      </c>
      <c r="E21" s="475">
        <f>E88+E89</f>
        <v>3</v>
      </c>
      <c r="F21" s="476">
        <f>((E88*$B88)+(E89*$B89))-$D21</f>
        <v>20</v>
      </c>
      <c r="G21" s="475">
        <f>G88+G89</f>
        <v>0</v>
      </c>
      <c r="H21" s="476">
        <f>((G88*$B88)+(G89*$B89))-$D21</f>
        <v>-80</v>
      </c>
      <c r="I21" s="475">
        <f>I88+I89</f>
        <v>0</v>
      </c>
      <c r="J21" s="476">
        <f>((I88*$B88)+(I89*$B89))-$D21</f>
        <v>-80</v>
      </c>
      <c r="K21" s="477">
        <f t="shared" ref="K21:K32" si="83">SUM(E21,G21,I21)</f>
        <v>3</v>
      </c>
      <c r="L21" s="478">
        <f>((K88*$B88)+(K89*$B89))-$D21*3</f>
        <v>-140</v>
      </c>
      <c r="M21" s="475">
        <f>M88+M89</f>
        <v>0</v>
      </c>
      <c r="N21" s="476">
        <f>((M88*$B88)+(M89*$B89))-$D21</f>
        <v>-80</v>
      </c>
      <c r="O21" s="475">
        <f>O88+O89</f>
        <v>0</v>
      </c>
      <c r="P21" s="476">
        <f>((O88*$B88)+(O89*$B89))-$D21</f>
        <v>-80</v>
      </c>
      <c r="Q21" s="475">
        <f>Q88+Q89</f>
        <v>0</v>
      </c>
      <c r="R21" s="476">
        <f t="shared" ref="R21" si="84">(Q21*$B21)-$D21</f>
        <v>-80</v>
      </c>
      <c r="S21" s="477">
        <f t="shared" ref="S21:S35" si="85">SUM(M21,O21,Q21)</f>
        <v>0</v>
      </c>
      <c r="T21" s="478">
        <f>((S88*$B88)+(S89*$B89))-$D21*3</f>
        <v>-240</v>
      </c>
    </row>
    <row r="22" spans="1:20" x14ac:dyDescent="0.25">
      <c r="A22" s="479" t="s">
        <v>316</v>
      </c>
      <c r="B22" s="480">
        <v>30</v>
      </c>
      <c r="C22" s="481">
        <f>C94</f>
        <v>5</v>
      </c>
      <c r="D22" s="482">
        <f t="shared" si="82"/>
        <v>150</v>
      </c>
      <c r="E22" s="483">
        <f>E94</f>
        <v>5</v>
      </c>
      <c r="F22" s="484">
        <f t="shared" si="9"/>
        <v>0</v>
      </c>
      <c r="G22" s="483">
        <f>G94</f>
        <v>0</v>
      </c>
      <c r="H22" s="484">
        <f t="shared" si="9"/>
        <v>-150</v>
      </c>
      <c r="I22" s="483">
        <f>I94</f>
        <v>0</v>
      </c>
      <c r="J22" s="484">
        <f t="shared" ref="J22" si="86">(I22*$B22)-$D22</f>
        <v>-150</v>
      </c>
      <c r="K22" s="485">
        <f t="shared" si="83"/>
        <v>5</v>
      </c>
      <c r="L22" s="486">
        <f t="shared" ref="L22:L32" si="87">(K22*$B22)-$D22*3</f>
        <v>-300</v>
      </c>
      <c r="M22" s="483">
        <f>M94</f>
        <v>0</v>
      </c>
      <c r="N22" s="484">
        <f t="shared" ref="N22" si="88">(M22*$B22)-$D22</f>
        <v>-150</v>
      </c>
      <c r="O22" s="483">
        <f>O94</f>
        <v>0</v>
      </c>
      <c r="P22" s="484">
        <f t="shared" ref="P22" si="89">(O22*$B22)-$D22</f>
        <v>-150</v>
      </c>
      <c r="Q22" s="483">
        <f>Q94</f>
        <v>0</v>
      </c>
      <c r="R22" s="484">
        <f t="shared" ref="R22" si="90">(Q22*$B22)-$D22</f>
        <v>-150</v>
      </c>
      <c r="S22" s="485">
        <f t="shared" si="85"/>
        <v>0</v>
      </c>
      <c r="T22" s="486">
        <f t="shared" ref="T22:T35" si="91">(S22*$B22)-$D22*3</f>
        <v>-450</v>
      </c>
    </row>
    <row r="23" spans="1:20" x14ac:dyDescent="0.25">
      <c r="A23" s="479" t="s">
        <v>317</v>
      </c>
      <c r="B23" s="480">
        <v>30</v>
      </c>
      <c r="C23" s="481">
        <f>C99</f>
        <v>5</v>
      </c>
      <c r="D23" s="482">
        <f t="shared" si="82"/>
        <v>150</v>
      </c>
      <c r="E23" s="483">
        <f>E99</f>
        <v>4.33</v>
      </c>
      <c r="F23" s="484">
        <f t="shared" si="9"/>
        <v>-20.099999999999994</v>
      </c>
      <c r="G23" s="483">
        <f>G99</f>
        <v>0</v>
      </c>
      <c r="H23" s="484">
        <f t="shared" si="9"/>
        <v>-150</v>
      </c>
      <c r="I23" s="483">
        <f>I99</f>
        <v>0</v>
      </c>
      <c r="J23" s="484">
        <f t="shared" ref="J23" si="92">(I23*$B23)-$D23</f>
        <v>-150</v>
      </c>
      <c r="K23" s="485">
        <f t="shared" si="83"/>
        <v>4.33</v>
      </c>
      <c r="L23" s="486">
        <f t="shared" si="87"/>
        <v>-320.10000000000002</v>
      </c>
      <c r="M23" s="483">
        <f>M99</f>
        <v>0</v>
      </c>
      <c r="N23" s="484">
        <f t="shared" ref="N23" si="93">(M23*$B23)-$D23</f>
        <v>-150</v>
      </c>
      <c r="O23" s="483">
        <f>O99</f>
        <v>0</v>
      </c>
      <c r="P23" s="484">
        <f t="shared" ref="P23" si="94">(O23*$B23)-$D23</f>
        <v>-150</v>
      </c>
      <c r="Q23" s="483">
        <f>Q99</f>
        <v>0</v>
      </c>
      <c r="R23" s="484">
        <f t="shared" ref="R23" si="95">(Q23*$B23)-$D23</f>
        <v>-150</v>
      </c>
      <c r="S23" s="485">
        <f t="shared" si="85"/>
        <v>0</v>
      </c>
      <c r="T23" s="486">
        <f t="shared" si="91"/>
        <v>-450</v>
      </c>
    </row>
    <row r="24" spans="1:20" x14ac:dyDescent="0.25">
      <c r="A24" s="479" t="s">
        <v>318</v>
      </c>
      <c r="B24" s="480">
        <v>30</v>
      </c>
      <c r="C24" s="481">
        <f>C104</f>
        <v>4</v>
      </c>
      <c r="D24" s="482">
        <f t="shared" si="82"/>
        <v>120</v>
      </c>
      <c r="E24" s="483">
        <f>E104</f>
        <v>5</v>
      </c>
      <c r="F24" s="484">
        <f t="shared" si="9"/>
        <v>30</v>
      </c>
      <c r="G24" s="483">
        <f>G104</f>
        <v>0</v>
      </c>
      <c r="H24" s="484">
        <f t="shared" si="9"/>
        <v>-120</v>
      </c>
      <c r="I24" s="483">
        <f>I104</f>
        <v>0</v>
      </c>
      <c r="J24" s="484">
        <f t="shared" ref="J24" si="96">(I24*$B24)-$D24</f>
        <v>-120</v>
      </c>
      <c r="K24" s="485">
        <f t="shared" si="83"/>
        <v>5</v>
      </c>
      <c r="L24" s="486">
        <f t="shared" si="87"/>
        <v>-210</v>
      </c>
      <c r="M24" s="483">
        <f>M104</f>
        <v>0</v>
      </c>
      <c r="N24" s="484">
        <f t="shared" ref="N24" si="97">(M24*$B24)-$D24</f>
        <v>-120</v>
      </c>
      <c r="O24" s="483">
        <f>O104</f>
        <v>0</v>
      </c>
      <c r="P24" s="484">
        <f t="shared" ref="P24" si="98">(O24*$B24)-$D24</f>
        <v>-120</v>
      </c>
      <c r="Q24" s="483">
        <f>Q104</f>
        <v>0</v>
      </c>
      <c r="R24" s="484">
        <f t="shared" ref="R24" si="99">(Q24*$B24)-$D24</f>
        <v>-120</v>
      </c>
      <c r="S24" s="485">
        <f t="shared" si="85"/>
        <v>0</v>
      </c>
      <c r="T24" s="486">
        <f t="shared" si="91"/>
        <v>-360</v>
      </c>
    </row>
    <row r="25" spans="1:20" x14ac:dyDescent="0.25">
      <c r="A25" s="479" t="s">
        <v>319</v>
      </c>
      <c r="B25" s="480">
        <v>30</v>
      </c>
      <c r="C25" s="481">
        <f>C109</f>
        <v>5</v>
      </c>
      <c r="D25" s="482">
        <f t="shared" si="82"/>
        <v>150</v>
      </c>
      <c r="E25" s="483">
        <f>E109</f>
        <v>5</v>
      </c>
      <c r="F25" s="484">
        <f t="shared" si="9"/>
        <v>0</v>
      </c>
      <c r="G25" s="483">
        <f>G109</f>
        <v>0</v>
      </c>
      <c r="H25" s="484">
        <f t="shared" si="9"/>
        <v>-150</v>
      </c>
      <c r="I25" s="483">
        <f>I109</f>
        <v>0</v>
      </c>
      <c r="J25" s="484">
        <f t="shared" ref="J25" si="100">(I25*$B25)-$D25</f>
        <v>-150</v>
      </c>
      <c r="K25" s="485">
        <f t="shared" si="83"/>
        <v>5</v>
      </c>
      <c r="L25" s="486">
        <f t="shared" si="87"/>
        <v>-300</v>
      </c>
      <c r="M25" s="483">
        <f>M109</f>
        <v>0</v>
      </c>
      <c r="N25" s="484">
        <f t="shared" ref="N25" si="101">(M25*$B25)-$D25</f>
        <v>-150</v>
      </c>
      <c r="O25" s="483">
        <f>O109</f>
        <v>0</v>
      </c>
      <c r="P25" s="484">
        <f t="shared" ref="P25" si="102">(O25*$B25)-$D25</f>
        <v>-150</v>
      </c>
      <c r="Q25" s="483">
        <f>Q109</f>
        <v>0</v>
      </c>
      <c r="R25" s="484">
        <f t="shared" ref="R25" si="103">(Q25*$B25)-$D25</f>
        <v>-150</v>
      </c>
      <c r="S25" s="485">
        <f t="shared" si="85"/>
        <v>0</v>
      </c>
      <c r="T25" s="486">
        <f t="shared" si="91"/>
        <v>-450</v>
      </c>
    </row>
    <row r="26" spans="1:20" x14ac:dyDescent="0.25">
      <c r="A26" s="479" t="s">
        <v>332</v>
      </c>
      <c r="B26" s="480">
        <v>30</v>
      </c>
      <c r="C26" s="481">
        <f>C114</f>
        <v>1</v>
      </c>
      <c r="D26" s="482">
        <f t="shared" si="82"/>
        <v>30</v>
      </c>
      <c r="E26" s="483">
        <f>E114</f>
        <v>1</v>
      </c>
      <c r="F26" s="484">
        <f t="shared" si="9"/>
        <v>0</v>
      </c>
      <c r="G26" s="483">
        <f>G114</f>
        <v>0</v>
      </c>
      <c r="H26" s="484">
        <f t="shared" si="9"/>
        <v>-30</v>
      </c>
      <c r="I26" s="483">
        <f>I114</f>
        <v>0</v>
      </c>
      <c r="J26" s="484">
        <f t="shared" ref="J26" si="104">(I26*$B26)-$D26</f>
        <v>-30</v>
      </c>
      <c r="K26" s="485">
        <f t="shared" si="83"/>
        <v>1</v>
      </c>
      <c r="L26" s="486">
        <f t="shared" si="87"/>
        <v>-60</v>
      </c>
      <c r="M26" s="483">
        <f>M114</f>
        <v>0</v>
      </c>
      <c r="N26" s="484">
        <f t="shared" ref="N26" si="105">(M26*$B26)-$D26</f>
        <v>-30</v>
      </c>
      <c r="O26" s="483">
        <f>O114</f>
        <v>0</v>
      </c>
      <c r="P26" s="484">
        <f t="shared" ref="P26" si="106">(O26*$B26)-$D26</f>
        <v>-30</v>
      </c>
      <c r="Q26" s="483">
        <f>Q114</f>
        <v>0</v>
      </c>
      <c r="R26" s="484">
        <f t="shared" ref="R26" si="107">(Q26*$B26)-$D26</f>
        <v>-30</v>
      </c>
      <c r="S26" s="485">
        <f t="shared" si="85"/>
        <v>0</v>
      </c>
      <c r="T26" s="486">
        <f t="shared" si="91"/>
        <v>-90</v>
      </c>
    </row>
    <row r="27" spans="1:20" x14ac:dyDescent="0.25">
      <c r="A27" s="479" t="s">
        <v>337</v>
      </c>
      <c r="B27" s="480">
        <v>40</v>
      </c>
      <c r="C27" s="481">
        <f>C119</f>
        <v>1</v>
      </c>
      <c r="D27" s="482">
        <f t="shared" si="82"/>
        <v>40</v>
      </c>
      <c r="E27" s="483">
        <f>E119</f>
        <v>1</v>
      </c>
      <c r="F27" s="484">
        <f t="shared" si="9"/>
        <v>0</v>
      </c>
      <c r="G27" s="483">
        <f>G119</f>
        <v>0</v>
      </c>
      <c r="H27" s="484">
        <f t="shared" si="9"/>
        <v>-40</v>
      </c>
      <c r="I27" s="483">
        <f>I119</f>
        <v>0</v>
      </c>
      <c r="J27" s="484">
        <f t="shared" ref="J27" si="108">(I27*$B27)-$D27</f>
        <v>-40</v>
      </c>
      <c r="K27" s="485">
        <f t="shared" si="83"/>
        <v>1</v>
      </c>
      <c r="L27" s="486">
        <f t="shared" si="87"/>
        <v>-80</v>
      </c>
      <c r="M27" s="483">
        <f>M119</f>
        <v>0</v>
      </c>
      <c r="N27" s="484">
        <f t="shared" ref="N27" si="109">(M27*$B27)-$D27</f>
        <v>-40</v>
      </c>
      <c r="O27" s="483">
        <f>O119</f>
        <v>0</v>
      </c>
      <c r="P27" s="484">
        <f t="shared" ref="P27" si="110">(O27*$B27)-$D27</f>
        <v>-40</v>
      </c>
      <c r="Q27" s="483">
        <f>Q119</f>
        <v>0</v>
      </c>
      <c r="R27" s="484">
        <f t="shared" ref="R27" si="111">(Q27*$B27)-$D27</f>
        <v>-40</v>
      </c>
      <c r="S27" s="485">
        <f t="shared" si="85"/>
        <v>0</v>
      </c>
      <c r="T27" s="486">
        <f t="shared" si="91"/>
        <v>-120</v>
      </c>
    </row>
    <row r="28" spans="1:20" x14ac:dyDescent="0.25">
      <c r="A28" s="479" t="s">
        <v>333</v>
      </c>
      <c r="B28" s="480">
        <v>30</v>
      </c>
      <c r="C28" s="481" t="e">
        <f>C124</f>
        <v>#REF!</v>
      </c>
      <c r="D28" s="482" t="e">
        <f t="shared" si="82"/>
        <v>#REF!</v>
      </c>
      <c r="E28" s="483" t="e">
        <f>E124</f>
        <v>#REF!</v>
      </c>
      <c r="F28" s="484" t="e">
        <f t="shared" si="9"/>
        <v>#REF!</v>
      </c>
      <c r="G28" s="483" t="e">
        <f>G124</f>
        <v>#REF!</v>
      </c>
      <c r="H28" s="484" t="e">
        <f t="shared" si="9"/>
        <v>#REF!</v>
      </c>
      <c r="I28" s="483" t="e">
        <f>I124</f>
        <v>#REF!</v>
      </c>
      <c r="J28" s="484" t="e">
        <f t="shared" ref="J28" si="112">(I28*$B28)-$D28</f>
        <v>#REF!</v>
      </c>
      <c r="K28" s="485" t="e">
        <f t="shared" si="83"/>
        <v>#REF!</v>
      </c>
      <c r="L28" s="486" t="e">
        <f t="shared" si="87"/>
        <v>#REF!</v>
      </c>
      <c r="M28" s="483" t="e">
        <f>M124</f>
        <v>#REF!</v>
      </c>
      <c r="N28" s="484" t="e">
        <f t="shared" ref="N28" si="113">(M28*$B28)-$D28</f>
        <v>#REF!</v>
      </c>
      <c r="O28" s="483" t="e">
        <f>O124</f>
        <v>#REF!</v>
      </c>
      <c r="P28" s="484" t="e">
        <f t="shared" ref="P28" si="114">(O28*$B28)-$D28</f>
        <v>#REF!</v>
      </c>
      <c r="Q28" s="483" t="e">
        <f>Q124</f>
        <v>#REF!</v>
      </c>
      <c r="R28" s="484" t="e">
        <f t="shared" ref="R28" si="115">(Q28*$B28)-$D28</f>
        <v>#REF!</v>
      </c>
      <c r="S28" s="485" t="e">
        <f t="shared" si="85"/>
        <v>#REF!</v>
      </c>
      <c r="T28" s="486" t="e">
        <f t="shared" si="91"/>
        <v>#REF!</v>
      </c>
    </row>
    <row r="29" spans="1:20" x14ac:dyDescent="0.25">
      <c r="A29" s="479" t="s">
        <v>320</v>
      </c>
      <c r="B29" s="480">
        <v>30</v>
      </c>
      <c r="C29" s="481">
        <f>C129</f>
        <v>4</v>
      </c>
      <c r="D29" s="482">
        <f t="shared" ref="D29:D35" si="116">C29*B29</f>
        <v>120</v>
      </c>
      <c r="E29" s="483">
        <f>E129</f>
        <v>4</v>
      </c>
      <c r="F29" s="484">
        <f t="shared" si="9"/>
        <v>0</v>
      </c>
      <c r="G29" s="483">
        <f>G129</f>
        <v>0</v>
      </c>
      <c r="H29" s="484">
        <f t="shared" si="9"/>
        <v>-120</v>
      </c>
      <c r="I29" s="483">
        <f>I129</f>
        <v>0</v>
      </c>
      <c r="J29" s="484">
        <f t="shared" ref="J29" si="117">(I29*$B29)-$D29</f>
        <v>-120</v>
      </c>
      <c r="K29" s="485">
        <f t="shared" si="83"/>
        <v>4</v>
      </c>
      <c r="L29" s="486">
        <f t="shared" si="87"/>
        <v>-240</v>
      </c>
      <c r="M29" s="483">
        <f>M129</f>
        <v>0</v>
      </c>
      <c r="N29" s="484">
        <f t="shared" ref="N29" si="118">(M29*$B29)-$D29</f>
        <v>-120</v>
      </c>
      <c r="O29" s="483">
        <f>O129</f>
        <v>0</v>
      </c>
      <c r="P29" s="484">
        <f t="shared" ref="P29" si="119">(O29*$B29)-$D29</f>
        <v>-120</v>
      </c>
      <c r="Q29" s="483">
        <f>Q129</f>
        <v>0</v>
      </c>
      <c r="R29" s="484">
        <f t="shared" ref="R29" si="120">(Q29*$B29)-$D29</f>
        <v>-120</v>
      </c>
      <c r="S29" s="485">
        <f t="shared" si="85"/>
        <v>0</v>
      </c>
      <c r="T29" s="486">
        <f t="shared" si="91"/>
        <v>-360</v>
      </c>
    </row>
    <row r="30" spans="1:20" ht="15.75" thickBot="1" x14ac:dyDescent="0.3">
      <c r="A30" s="452" t="s">
        <v>347</v>
      </c>
      <c r="B30" s="453">
        <v>30</v>
      </c>
      <c r="C30" s="454" t="e">
        <f>C134</f>
        <v>#REF!</v>
      </c>
      <c r="D30" s="455" t="e">
        <f t="shared" ref="D30" si="121">C30*B30</f>
        <v>#REF!</v>
      </c>
      <c r="E30" s="456" t="e">
        <f>E134</f>
        <v>#REF!</v>
      </c>
      <c r="F30" s="457" t="e">
        <f t="shared" ref="F30" si="122">(E30*$B30)-$D30</f>
        <v>#REF!</v>
      </c>
      <c r="G30" s="456" t="e">
        <f>G134</f>
        <v>#REF!</v>
      </c>
      <c r="H30" s="457" t="e">
        <f t="shared" ref="H30" si="123">(G30*$B30)-$D30</f>
        <v>#REF!</v>
      </c>
      <c r="I30" s="456" t="e">
        <f>I134</f>
        <v>#REF!</v>
      </c>
      <c r="J30" s="457" t="e">
        <f t="shared" ref="J30" si="124">(I30*$B30)-$D30</f>
        <v>#REF!</v>
      </c>
      <c r="K30" s="458" t="e">
        <f t="shared" si="83"/>
        <v>#REF!</v>
      </c>
      <c r="L30" s="459" t="e">
        <f t="shared" si="87"/>
        <v>#REF!</v>
      </c>
      <c r="M30" s="456" t="e">
        <f>M134</f>
        <v>#REF!</v>
      </c>
      <c r="N30" s="457" t="e">
        <f t="shared" ref="N30" si="125">(M30*$B30)-$D30</f>
        <v>#REF!</v>
      </c>
      <c r="O30" s="456" t="e">
        <f>O134</f>
        <v>#REF!</v>
      </c>
      <c r="P30" s="457" t="e">
        <f t="shared" ref="P30" si="126">(O30*$B30)-$D30</f>
        <v>#REF!</v>
      </c>
      <c r="Q30" s="456" t="e">
        <f>Q134</f>
        <v>#REF!</v>
      </c>
      <c r="R30" s="457" t="e">
        <f t="shared" ref="R30" si="127">(Q30*$B30)-$D30</f>
        <v>#REF!</v>
      </c>
      <c r="S30" s="458" t="e">
        <f t="shared" ref="S30" si="128">SUM(M30,O30,Q30)</f>
        <v>#REF!</v>
      </c>
      <c r="T30" s="459" t="e">
        <f t="shared" ref="T30" si="129">(S30*$B30)-$D30*3</f>
        <v>#REF!</v>
      </c>
    </row>
    <row r="31" spans="1:20" x14ac:dyDescent="0.25">
      <c r="A31" s="444" t="s">
        <v>338</v>
      </c>
      <c r="B31" s="445">
        <v>30</v>
      </c>
      <c r="C31" s="446">
        <f>C140</f>
        <v>2</v>
      </c>
      <c r="D31" s="447">
        <f t="shared" si="116"/>
        <v>60</v>
      </c>
      <c r="E31" s="448">
        <f>E140</f>
        <v>1</v>
      </c>
      <c r="F31" s="449">
        <f t="shared" si="9"/>
        <v>-30</v>
      </c>
      <c r="G31" s="448">
        <f>G140</f>
        <v>0</v>
      </c>
      <c r="H31" s="449">
        <f t="shared" si="9"/>
        <v>-60</v>
      </c>
      <c r="I31" s="448">
        <f>I140</f>
        <v>0</v>
      </c>
      <c r="J31" s="449">
        <f t="shared" ref="J31" si="130">(I31*$B31)-$D31</f>
        <v>-60</v>
      </c>
      <c r="K31" s="450">
        <f t="shared" si="83"/>
        <v>1</v>
      </c>
      <c r="L31" s="451">
        <f t="shared" si="87"/>
        <v>-150</v>
      </c>
      <c r="M31" s="448">
        <f>M140</f>
        <v>0</v>
      </c>
      <c r="N31" s="449">
        <f t="shared" ref="N31" si="131">(M31*$B31)-$D31</f>
        <v>-60</v>
      </c>
      <c r="O31" s="448">
        <f>O140</f>
        <v>0</v>
      </c>
      <c r="P31" s="449">
        <f t="shared" ref="P31" si="132">(O31*$B31)-$D31</f>
        <v>-60</v>
      </c>
      <c r="Q31" s="448">
        <f>Q140</f>
        <v>0</v>
      </c>
      <c r="R31" s="449">
        <f t="shared" ref="R31" si="133">(Q31*$B31)-$D31</f>
        <v>-60</v>
      </c>
      <c r="S31" s="450">
        <f t="shared" si="85"/>
        <v>0</v>
      </c>
      <c r="T31" s="451">
        <f t="shared" si="91"/>
        <v>-180</v>
      </c>
    </row>
    <row r="32" spans="1:20" ht="15.75" thickBot="1" x14ac:dyDescent="0.3">
      <c r="A32" s="452" t="s">
        <v>339</v>
      </c>
      <c r="B32" s="453">
        <v>40</v>
      </c>
      <c r="C32" s="454">
        <f>C139</f>
        <v>1</v>
      </c>
      <c r="D32" s="455">
        <f t="shared" ref="D32:D34" si="134">C32*B32</f>
        <v>40</v>
      </c>
      <c r="E32" s="456">
        <f>E139</f>
        <v>1</v>
      </c>
      <c r="F32" s="457">
        <f t="shared" si="9"/>
        <v>0</v>
      </c>
      <c r="G32" s="456">
        <f>G139</f>
        <v>0</v>
      </c>
      <c r="H32" s="457">
        <f t="shared" si="9"/>
        <v>-40</v>
      </c>
      <c r="I32" s="456">
        <f>I139</f>
        <v>0</v>
      </c>
      <c r="J32" s="457">
        <f t="shared" ref="J32" si="135">(I32*$B32)-$D32</f>
        <v>-40</v>
      </c>
      <c r="K32" s="458">
        <f t="shared" si="83"/>
        <v>1</v>
      </c>
      <c r="L32" s="459">
        <f t="shared" si="87"/>
        <v>-80</v>
      </c>
      <c r="M32" s="456">
        <f>M139</f>
        <v>0</v>
      </c>
      <c r="N32" s="457">
        <f t="shared" ref="N32" si="136">(M32*$B32)-$D32</f>
        <v>-40</v>
      </c>
      <c r="O32" s="456">
        <f>O139</f>
        <v>0</v>
      </c>
      <c r="P32" s="457">
        <f t="shared" ref="P32" si="137">(O32*$B32)-$D32</f>
        <v>-40</v>
      </c>
      <c r="Q32" s="456">
        <f>Q139</f>
        <v>0</v>
      </c>
      <c r="R32" s="457">
        <f t="shared" ref="R32" si="138">(Q32*$B32)-$D32</f>
        <v>-40</v>
      </c>
      <c r="S32" s="458">
        <f t="shared" ref="S32:S34" si="139">SUM(M32,O32,Q32)</f>
        <v>0</v>
      </c>
      <c r="T32" s="459">
        <f t="shared" ref="T32:T34" si="140">(S32*$B32)-$D32*3</f>
        <v>-120</v>
      </c>
    </row>
    <row r="33" spans="1:20" ht="15.75" thickBot="1" x14ac:dyDescent="0.3">
      <c r="A33" s="469" t="s">
        <v>345</v>
      </c>
      <c r="B33" s="470">
        <f>SUM(B31:B32)</f>
        <v>70</v>
      </c>
      <c r="C33" s="314">
        <f t="shared" ref="C33" si="141">SUM(C31:C32)</f>
        <v>3</v>
      </c>
      <c r="D33" s="314">
        <f>SUM(D31:D32)</f>
        <v>100</v>
      </c>
      <c r="E33" s="240">
        <f t="shared" ref="E33" si="142">SUM(E31:E32)</f>
        <v>2</v>
      </c>
      <c r="F33" s="468">
        <f>SUM(F31:F32)</f>
        <v>-30</v>
      </c>
      <c r="G33" s="240">
        <f t="shared" ref="G33" si="143">SUM(G31:G32)</f>
        <v>0</v>
      </c>
      <c r="H33" s="468">
        <f t="shared" ref="H33" si="144">SUM(H31:H32)</f>
        <v>-100</v>
      </c>
      <c r="I33" s="240">
        <f t="shared" ref="I33" si="145">SUM(I31:I32)</f>
        <v>0</v>
      </c>
      <c r="J33" s="468">
        <f t="shared" ref="J33:L33" si="146">SUM(J31:J32)</f>
        <v>-100</v>
      </c>
      <c r="K33" s="240">
        <f t="shared" si="146"/>
        <v>2</v>
      </c>
      <c r="L33" s="468">
        <f t="shared" si="146"/>
        <v>-230</v>
      </c>
      <c r="M33" s="240">
        <f t="shared" ref="M33" si="147">SUM(M31:M32)</f>
        <v>0</v>
      </c>
      <c r="N33" s="468">
        <f t="shared" ref="N33" si="148">SUM(N31:N32)</f>
        <v>-100</v>
      </c>
      <c r="O33" s="240">
        <f t="shared" ref="O33" si="149">SUM(O31:O32)</f>
        <v>0</v>
      </c>
      <c r="P33" s="468">
        <f t="shared" ref="P33" si="150">SUM(P31:P32)</f>
        <v>-100</v>
      </c>
      <c r="Q33" s="240">
        <f t="shared" ref="Q33" si="151">SUM(Q31:Q32)</f>
        <v>0</v>
      </c>
      <c r="R33" s="468">
        <f t="shared" ref="R33" si="152">SUM(R31:R32)</f>
        <v>-100</v>
      </c>
      <c r="S33" s="240">
        <f t="shared" ref="S33" si="153">SUM(S31:S32)</f>
        <v>0</v>
      </c>
      <c r="T33" s="468">
        <f t="shared" ref="T33" si="154">SUM(T31:T32)</f>
        <v>-300</v>
      </c>
    </row>
    <row r="34" spans="1:20" x14ac:dyDescent="0.25">
      <c r="A34" s="444" t="s">
        <v>340</v>
      </c>
      <c r="B34" s="445">
        <v>36</v>
      </c>
      <c r="C34" s="446" t="e">
        <f>C146</f>
        <v>#REF!</v>
      </c>
      <c r="D34" s="447" t="e">
        <f t="shared" si="134"/>
        <v>#REF!</v>
      </c>
      <c r="E34" s="448" t="e">
        <f>E146</f>
        <v>#REF!</v>
      </c>
      <c r="F34" s="449" t="e">
        <f t="shared" si="9"/>
        <v>#REF!</v>
      </c>
      <c r="G34" s="448" t="e">
        <f>G146</f>
        <v>#REF!</v>
      </c>
      <c r="H34" s="449" t="e">
        <f t="shared" si="9"/>
        <v>#REF!</v>
      </c>
      <c r="I34" s="448" t="e">
        <f>I146</f>
        <v>#REF!</v>
      </c>
      <c r="J34" s="449" t="e">
        <f t="shared" ref="J34" si="155">(I34*$B34)-$D34</f>
        <v>#REF!</v>
      </c>
      <c r="K34" s="450" t="e">
        <f t="shared" ref="K34:K35" si="156">SUM(E34,G34,I34)</f>
        <v>#REF!</v>
      </c>
      <c r="L34" s="451" t="e">
        <f t="shared" ref="L34:L35" si="157">(K34*$B34)-$D34*3</f>
        <v>#REF!</v>
      </c>
      <c r="M34" s="448" t="e">
        <f>M146</f>
        <v>#REF!</v>
      </c>
      <c r="N34" s="449" t="e">
        <f t="shared" ref="N34" si="158">(M34*$B34)-$D34</f>
        <v>#REF!</v>
      </c>
      <c r="O34" s="448" t="e">
        <f>O146</f>
        <v>#REF!</v>
      </c>
      <c r="P34" s="449" t="e">
        <f t="shared" ref="P34" si="159">(O34*$B34)-$D34</f>
        <v>#REF!</v>
      </c>
      <c r="Q34" s="448" t="e">
        <f>Q146</f>
        <v>#REF!</v>
      </c>
      <c r="R34" s="449" t="e">
        <f t="shared" ref="R34" si="160">(Q34*$B34)-$D34</f>
        <v>#REF!</v>
      </c>
      <c r="S34" s="450" t="e">
        <f t="shared" si="139"/>
        <v>#REF!</v>
      </c>
      <c r="T34" s="451" t="e">
        <f t="shared" si="140"/>
        <v>#REF!</v>
      </c>
    </row>
    <row r="35" spans="1:20" ht="15.75" thickBot="1" x14ac:dyDescent="0.3">
      <c r="A35" s="460" t="s">
        <v>341</v>
      </c>
      <c r="B35" s="461">
        <v>40</v>
      </c>
      <c r="C35" s="462" t="e">
        <f>C145</f>
        <v>#REF!</v>
      </c>
      <c r="D35" s="463" t="e">
        <f t="shared" si="116"/>
        <v>#REF!</v>
      </c>
      <c r="E35" s="464" t="e">
        <f>E145</f>
        <v>#REF!</v>
      </c>
      <c r="F35" s="465" t="e">
        <f t="shared" si="9"/>
        <v>#REF!</v>
      </c>
      <c r="G35" s="464" t="e">
        <f>G145</f>
        <v>#REF!</v>
      </c>
      <c r="H35" s="465" t="e">
        <f t="shared" si="9"/>
        <v>#REF!</v>
      </c>
      <c r="I35" s="464" t="e">
        <f>I145</f>
        <v>#REF!</v>
      </c>
      <c r="J35" s="465" t="e">
        <f t="shared" ref="J35" si="161">(I35*$B35)-$D35</f>
        <v>#REF!</v>
      </c>
      <c r="K35" s="466" t="e">
        <f t="shared" si="156"/>
        <v>#REF!</v>
      </c>
      <c r="L35" s="467" t="e">
        <f t="shared" si="157"/>
        <v>#REF!</v>
      </c>
      <c r="M35" s="464" t="e">
        <f>M145</f>
        <v>#REF!</v>
      </c>
      <c r="N35" s="465" t="e">
        <f t="shared" ref="N35" si="162">(M35*$B35)-$D35</f>
        <v>#REF!</v>
      </c>
      <c r="O35" s="464" t="e">
        <f>O145</f>
        <v>#REF!</v>
      </c>
      <c r="P35" s="465" t="e">
        <f t="shared" ref="P35" si="163">(O35*$B35)-$D35</f>
        <v>#REF!</v>
      </c>
      <c r="Q35" s="464" t="e">
        <f>Q145</f>
        <v>#REF!</v>
      </c>
      <c r="R35" s="465" t="e">
        <f t="shared" ref="R35" si="164">(Q35*$B35)-$D35</f>
        <v>#REF!</v>
      </c>
      <c r="S35" s="466" t="e">
        <f t="shared" si="85"/>
        <v>#REF!</v>
      </c>
      <c r="T35" s="467" t="e">
        <f t="shared" si="91"/>
        <v>#REF!</v>
      </c>
    </row>
    <row r="36" spans="1:20" ht="15.75" thickBot="1" x14ac:dyDescent="0.3">
      <c r="A36" s="469" t="s">
        <v>346</v>
      </c>
      <c r="B36" s="470">
        <f>SUM(B34:B35)</f>
        <v>76</v>
      </c>
      <c r="C36" s="314" t="e">
        <f>SUM(C34:C35)</f>
        <v>#REF!</v>
      </c>
      <c r="D36" s="314" t="e">
        <f>SUM(D34:D35)</f>
        <v>#REF!</v>
      </c>
      <c r="E36" s="240" t="e">
        <f t="shared" ref="E36" si="165">SUM(E34:E35)</f>
        <v>#REF!</v>
      </c>
      <c r="F36" s="468" t="e">
        <f>SUM(F34:F35)</f>
        <v>#REF!</v>
      </c>
      <c r="G36" s="240" t="e">
        <f t="shared" ref="G36" si="166">SUM(G34:G35)</f>
        <v>#REF!</v>
      </c>
      <c r="H36" s="468" t="e">
        <f t="shared" ref="H36" si="167">SUM(H34:H35)</f>
        <v>#REF!</v>
      </c>
      <c r="I36" s="240" t="e">
        <f t="shared" ref="I36" si="168">SUM(I34:I35)</f>
        <v>#REF!</v>
      </c>
      <c r="J36" s="468" t="e">
        <f t="shared" ref="J36:L36" si="169">SUM(J34:J35)</f>
        <v>#REF!</v>
      </c>
      <c r="K36" s="240" t="e">
        <f t="shared" si="169"/>
        <v>#REF!</v>
      </c>
      <c r="L36" s="468" t="e">
        <f t="shared" si="169"/>
        <v>#REF!</v>
      </c>
      <c r="M36" s="240" t="e">
        <f t="shared" ref="M36" si="170">SUM(M34:M35)</f>
        <v>#REF!</v>
      </c>
      <c r="N36" s="468" t="e">
        <f t="shared" ref="N36" si="171">SUM(N34:N35)</f>
        <v>#REF!</v>
      </c>
      <c r="O36" s="240" t="e">
        <f t="shared" ref="O36" si="172">SUM(O34:O35)</f>
        <v>#REF!</v>
      </c>
      <c r="P36" s="468" t="e">
        <f t="shared" ref="P36" si="173">SUM(P34:P35)</f>
        <v>#REF!</v>
      </c>
      <c r="Q36" s="240" t="e">
        <f t="shared" ref="Q36" si="174">SUM(Q34:Q35)</f>
        <v>#REF!</v>
      </c>
      <c r="R36" s="468" t="e">
        <f t="shared" ref="R36" si="175">SUM(R34:R35)</f>
        <v>#REF!</v>
      </c>
      <c r="S36" s="240" t="e">
        <f t="shared" ref="S36" si="176">SUM(S34:S35)</f>
        <v>#REF!</v>
      </c>
      <c r="T36" s="468" t="e">
        <f t="shared" ref="T36" si="177">SUM(T34:T35)</f>
        <v>#REF!</v>
      </c>
    </row>
    <row r="37" spans="1:20" ht="15.75" thickBot="1" x14ac:dyDescent="0.3">
      <c r="A37" s="439" t="s">
        <v>7</v>
      </c>
      <c r="B37" s="440">
        <f>SUM(B6:B35)</f>
        <v>1186</v>
      </c>
      <c r="C37" s="441" t="e">
        <f t="shared" ref="C37:T37" si="178">SUM(C6:C29)</f>
        <v>#REF!</v>
      </c>
      <c r="D37" s="441" t="e">
        <f t="shared" si="178"/>
        <v>#REF!</v>
      </c>
      <c r="E37" s="442" t="e">
        <f t="shared" si="178"/>
        <v>#REF!</v>
      </c>
      <c r="F37" s="443" t="e">
        <f t="shared" si="178"/>
        <v>#REF!</v>
      </c>
      <c r="G37" s="442" t="e">
        <f t="shared" si="178"/>
        <v>#REF!</v>
      </c>
      <c r="H37" s="443" t="e">
        <f t="shared" si="178"/>
        <v>#REF!</v>
      </c>
      <c r="I37" s="442" t="e">
        <f t="shared" si="178"/>
        <v>#REF!</v>
      </c>
      <c r="J37" s="443" t="e">
        <f t="shared" si="178"/>
        <v>#REF!</v>
      </c>
      <c r="K37" s="442" t="e">
        <f t="shared" ref="K37:L37" si="179">SUM(K6:K29)</f>
        <v>#REF!</v>
      </c>
      <c r="L37" s="443" t="e">
        <f t="shared" si="179"/>
        <v>#REF!</v>
      </c>
      <c r="M37" s="442" t="e">
        <f t="shared" si="178"/>
        <v>#REF!</v>
      </c>
      <c r="N37" s="443" t="e">
        <f t="shared" si="178"/>
        <v>#REF!</v>
      </c>
      <c r="O37" s="442" t="e">
        <f t="shared" si="178"/>
        <v>#REF!</v>
      </c>
      <c r="P37" s="443" t="e">
        <f t="shared" si="178"/>
        <v>#REF!</v>
      </c>
      <c r="Q37" s="442" t="e">
        <f t="shared" si="178"/>
        <v>#REF!</v>
      </c>
      <c r="R37" s="443" t="e">
        <f t="shared" si="178"/>
        <v>#REF!</v>
      </c>
      <c r="S37" s="442" t="e">
        <f t="shared" si="178"/>
        <v>#REF!</v>
      </c>
      <c r="T37" s="443" t="e">
        <f t="shared" si="178"/>
        <v>#REF!</v>
      </c>
    </row>
    <row r="38" spans="1:20" x14ac:dyDescent="0.25">
      <c r="A38" s="424"/>
      <c r="B38" s="425"/>
      <c r="C38" s="24"/>
      <c r="D38" s="24"/>
      <c r="E38" s="426"/>
      <c r="F38" s="427"/>
      <c r="G38" s="426"/>
      <c r="H38" s="427"/>
      <c r="I38" s="426"/>
      <c r="J38" s="427"/>
      <c r="K38" s="426"/>
      <c r="L38" s="427"/>
      <c r="M38" s="426"/>
      <c r="N38" s="427"/>
      <c r="O38" s="426"/>
      <c r="P38" s="427"/>
      <c r="Q38" s="426"/>
      <c r="R38" s="427"/>
      <c r="S38" s="426"/>
      <c r="T38" s="427"/>
    </row>
    <row r="39" spans="1:20" x14ac:dyDescent="0.25">
      <c r="A39" s="424"/>
      <c r="B39" s="425"/>
      <c r="C39" s="24"/>
      <c r="D39" s="24"/>
      <c r="E39" s="426"/>
      <c r="F39" s="427"/>
      <c r="G39" s="426"/>
      <c r="H39" s="427"/>
      <c r="I39" s="426"/>
      <c r="J39" s="427"/>
      <c r="K39" s="426"/>
      <c r="L39" s="427"/>
      <c r="M39" s="426"/>
      <c r="N39" s="427"/>
      <c r="O39" s="426"/>
      <c r="P39" s="427"/>
      <c r="Q39" s="426"/>
      <c r="R39" s="427"/>
      <c r="S39" s="426"/>
      <c r="T39" s="427"/>
    </row>
    <row r="40" spans="1:20" x14ac:dyDescent="0.25">
      <c r="A40" s="424"/>
      <c r="B40" s="425"/>
      <c r="C40" s="24"/>
      <c r="D40" s="24"/>
      <c r="E40" s="426"/>
      <c r="F40" s="427"/>
      <c r="G40" s="426"/>
      <c r="H40" s="427"/>
      <c r="I40" s="426"/>
      <c r="J40" s="427"/>
      <c r="K40" s="426"/>
      <c r="L40" s="427"/>
      <c r="M40" s="426"/>
      <c r="N40" s="427"/>
      <c r="O40" s="426"/>
      <c r="P40" s="427"/>
      <c r="Q40" s="426"/>
      <c r="R40" s="427"/>
      <c r="S40" s="426"/>
      <c r="T40" s="427"/>
    </row>
    <row r="41" spans="1:20" ht="15.75" hidden="1" x14ac:dyDescent="0.25">
      <c r="A41" s="1240" t="s">
        <v>266</v>
      </c>
      <c r="B41" s="1241"/>
      <c r="C41" s="1241"/>
      <c r="D41" s="1241"/>
      <c r="E41" s="1241"/>
      <c r="F41" s="1241"/>
      <c r="G41" s="1241"/>
      <c r="H41" s="1241"/>
      <c r="I41" s="1241"/>
      <c r="J41" s="1241"/>
      <c r="K41" s="1241"/>
      <c r="L41" s="1241"/>
      <c r="M41" s="1241"/>
      <c r="N41" s="1241"/>
      <c r="O41" s="1241"/>
      <c r="P41" s="1241"/>
      <c r="Q41" s="1241"/>
      <c r="R41" s="1241"/>
      <c r="S41" s="1241"/>
      <c r="T41" s="1241"/>
    </row>
    <row r="42" spans="1:20" ht="36.75" hidden="1" thickBot="1" x14ac:dyDescent="0.3">
      <c r="A42" s="85" t="s">
        <v>14</v>
      </c>
      <c r="B42" s="274" t="s">
        <v>222</v>
      </c>
      <c r="C42" s="104" t="s">
        <v>165</v>
      </c>
      <c r="D42" s="302" t="s">
        <v>223</v>
      </c>
      <c r="E42" s="343" t="s">
        <v>2</v>
      </c>
      <c r="F42" s="344" t="s">
        <v>225</v>
      </c>
      <c r="G42" s="343" t="s">
        <v>3</v>
      </c>
      <c r="H42" s="344" t="s">
        <v>226</v>
      </c>
      <c r="I42" s="343" t="s">
        <v>4</v>
      </c>
      <c r="J42" s="344" t="s">
        <v>227</v>
      </c>
      <c r="K42" s="251" t="s">
        <v>197</v>
      </c>
      <c r="L42" s="342" t="s">
        <v>224</v>
      </c>
      <c r="M42" s="343" t="s">
        <v>5</v>
      </c>
      <c r="N42" s="344" t="s">
        <v>228</v>
      </c>
      <c r="O42" s="345" t="s">
        <v>194</v>
      </c>
      <c r="P42" s="344" t="s">
        <v>229</v>
      </c>
      <c r="Q42" s="345" t="s">
        <v>195</v>
      </c>
      <c r="R42" s="344" t="s">
        <v>230</v>
      </c>
      <c r="S42" s="251" t="s">
        <v>197</v>
      </c>
      <c r="T42" s="342" t="s">
        <v>224</v>
      </c>
    </row>
    <row r="43" spans="1:20" ht="15.75" hidden="1" thickTop="1" x14ac:dyDescent="0.25">
      <c r="A43" s="88" t="s">
        <v>18</v>
      </c>
      <c r="B43" s="276">
        <v>40</v>
      </c>
      <c r="C43" s="83">
        <f>'Pque N Mundo I'!B27</f>
        <v>5</v>
      </c>
      <c r="D43" s="297">
        <f t="shared" ref="D43:D44" si="180">C43*B43</f>
        <v>200</v>
      </c>
      <c r="E43" s="106">
        <f>'Pque N Mundo I'!C27</f>
        <v>5</v>
      </c>
      <c r="F43" s="317">
        <f t="shared" ref="F43:H44" si="181">(E43*$B43)-$D43</f>
        <v>0</v>
      </c>
      <c r="G43" s="106">
        <f>'Pque N Mundo I'!D27</f>
        <v>0</v>
      </c>
      <c r="H43" s="317">
        <f t="shared" si="181"/>
        <v>-200</v>
      </c>
      <c r="I43" s="106">
        <f>'Pque N Mundo I'!E27</f>
        <v>0</v>
      </c>
      <c r="J43" s="317">
        <f t="shared" ref="J43:J44" si="182">(I43*$B43)-$D43</f>
        <v>-200</v>
      </c>
      <c r="K43" s="253">
        <f t="shared" ref="K43:K44" si="183">SUM(E43,G43,I43)</f>
        <v>5</v>
      </c>
      <c r="L43" s="330">
        <f t="shared" ref="L43:L44" si="184">(K43*$B43)-$D43*3</f>
        <v>-400</v>
      </c>
      <c r="M43" s="106">
        <f>'Pque N Mundo I'!F27</f>
        <v>0</v>
      </c>
      <c r="N43" s="317">
        <f t="shared" ref="N43:N44" si="185">(M43*$B43)-$D43</f>
        <v>-200</v>
      </c>
      <c r="O43" s="106">
        <f>'Pque N Mundo I'!G27</f>
        <v>0</v>
      </c>
      <c r="P43" s="317">
        <f t="shared" ref="P43:P44" si="186">(O43*$B43)-$D43</f>
        <v>-200</v>
      </c>
      <c r="Q43" s="106">
        <f>'Pque N Mundo I'!H27</f>
        <v>0</v>
      </c>
      <c r="R43" s="317">
        <f t="shared" ref="R43:R44" si="187">(Q43*$B43)-$D43</f>
        <v>-200</v>
      </c>
      <c r="S43" s="253">
        <f t="shared" ref="S43:S44" si="188">SUM(M43,O43,Q43)</f>
        <v>0</v>
      </c>
      <c r="T43" s="330">
        <f t="shared" ref="T43:T44" si="189">(S43*$B43)-$D43*3</f>
        <v>-600</v>
      </c>
    </row>
    <row r="44" spans="1:20" hidden="1" x14ac:dyDescent="0.25">
      <c r="A44" s="88" t="s">
        <v>25</v>
      </c>
      <c r="B44" s="276">
        <v>30</v>
      </c>
      <c r="C44" s="83">
        <f>'Pque N Mundo I'!B36</f>
        <v>3</v>
      </c>
      <c r="D44" s="297">
        <f t="shared" si="180"/>
        <v>90</v>
      </c>
      <c r="E44" s="106">
        <f>'Pque N Mundo I'!C36</f>
        <v>3</v>
      </c>
      <c r="F44" s="317">
        <f t="shared" si="181"/>
        <v>0</v>
      </c>
      <c r="G44" s="106">
        <f>'Pque N Mundo I'!D36</f>
        <v>0</v>
      </c>
      <c r="H44" s="317">
        <f t="shared" si="181"/>
        <v>-90</v>
      </c>
      <c r="I44" s="106">
        <f>'Pque N Mundo I'!E36</f>
        <v>0</v>
      </c>
      <c r="J44" s="317">
        <f t="shared" si="182"/>
        <v>-90</v>
      </c>
      <c r="K44" s="253">
        <f t="shared" si="183"/>
        <v>3</v>
      </c>
      <c r="L44" s="330">
        <f t="shared" si="184"/>
        <v>-180</v>
      </c>
      <c r="M44" s="106">
        <f>'Pque N Mundo I'!F36</f>
        <v>0</v>
      </c>
      <c r="N44" s="317">
        <f t="shared" si="185"/>
        <v>-90</v>
      </c>
      <c r="O44" s="106">
        <f>'Pque N Mundo I'!G36</f>
        <v>0</v>
      </c>
      <c r="P44" s="317">
        <f t="shared" si="186"/>
        <v>-90</v>
      </c>
      <c r="Q44" s="106">
        <f>'Pque N Mundo I'!H36</f>
        <v>0</v>
      </c>
      <c r="R44" s="317">
        <f t="shared" si="187"/>
        <v>-90</v>
      </c>
      <c r="S44" s="253">
        <f t="shared" si="188"/>
        <v>0</v>
      </c>
      <c r="T44" s="330">
        <f t="shared" si="189"/>
        <v>-270</v>
      </c>
    </row>
    <row r="45" spans="1:20" ht="15.75" hidden="1" thickBot="1" x14ac:dyDescent="0.3">
      <c r="A45" s="6" t="s">
        <v>7</v>
      </c>
      <c r="B45" s="293">
        <f t="shared" ref="B45:T45" si="190">SUM(B43:B44)</f>
        <v>70</v>
      </c>
      <c r="C45" s="7">
        <f t="shared" si="190"/>
        <v>8</v>
      </c>
      <c r="D45" s="300">
        <f t="shared" si="190"/>
        <v>290</v>
      </c>
      <c r="E45" s="8">
        <f t="shared" si="190"/>
        <v>8</v>
      </c>
      <c r="F45" s="319">
        <f t="shared" si="190"/>
        <v>0</v>
      </c>
      <c r="G45" s="8">
        <f t="shared" si="190"/>
        <v>0</v>
      </c>
      <c r="H45" s="319">
        <f t="shared" si="190"/>
        <v>-290</v>
      </c>
      <c r="I45" s="8">
        <f t="shared" si="190"/>
        <v>0</v>
      </c>
      <c r="J45" s="319">
        <f t="shared" si="190"/>
        <v>-290</v>
      </c>
      <c r="K45" s="80">
        <f t="shared" ref="K45:L45" si="191">SUM(K43:K44)</f>
        <v>8</v>
      </c>
      <c r="L45" s="332">
        <f t="shared" si="191"/>
        <v>-580</v>
      </c>
      <c r="M45" s="8">
        <f t="shared" si="190"/>
        <v>0</v>
      </c>
      <c r="N45" s="319">
        <f t="shared" si="190"/>
        <v>-290</v>
      </c>
      <c r="O45" s="8">
        <f t="shared" si="190"/>
        <v>0</v>
      </c>
      <c r="P45" s="319">
        <f t="shared" si="190"/>
        <v>-290</v>
      </c>
      <c r="Q45" s="8">
        <f t="shared" si="190"/>
        <v>0</v>
      </c>
      <c r="R45" s="319">
        <f t="shared" si="190"/>
        <v>-290</v>
      </c>
      <c r="S45" s="80">
        <f t="shared" si="190"/>
        <v>0</v>
      </c>
      <c r="T45" s="332">
        <f t="shared" si="190"/>
        <v>-870</v>
      </c>
    </row>
    <row r="46" spans="1:20" hidden="1" x14ac:dyDescent="0.25"/>
    <row r="47" spans="1:20" ht="15.75" hidden="1" x14ac:dyDescent="0.25">
      <c r="A47" s="1240" t="s">
        <v>47</v>
      </c>
      <c r="B47" s="1241"/>
      <c r="C47" s="1241"/>
      <c r="D47" s="1241"/>
      <c r="E47" s="1241"/>
      <c r="F47" s="1241"/>
      <c r="G47" s="1241"/>
      <c r="H47" s="1241"/>
      <c r="I47" s="1241"/>
      <c r="J47" s="1241"/>
      <c r="K47" s="1241"/>
      <c r="L47" s="1241"/>
      <c r="M47" s="1241"/>
      <c r="N47" s="1241"/>
      <c r="O47" s="1241"/>
      <c r="P47" s="1241"/>
      <c r="Q47" s="1241"/>
      <c r="R47" s="1241"/>
      <c r="S47" s="1241"/>
      <c r="T47" s="1241"/>
    </row>
    <row r="48" spans="1:20" ht="36.75" hidden="1" thickBot="1" x14ac:dyDescent="0.3">
      <c r="A48" s="85" t="s">
        <v>14</v>
      </c>
      <c r="B48" s="274" t="s">
        <v>222</v>
      </c>
      <c r="C48" s="104" t="s">
        <v>165</v>
      </c>
      <c r="D48" s="302" t="s">
        <v>223</v>
      </c>
      <c r="E48" s="343" t="s">
        <v>2</v>
      </c>
      <c r="F48" s="344" t="s">
        <v>225</v>
      </c>
      <c r="G48" s="343" t="s">
        <v>3</v>
      </c>
      <c r="H48" s="344" t="s">
        <v>226</v>
      </c>
      <c r="I48" s="343" t="s">
        <v>4</v>
      </c>
      <c r="J48" s="344" t="s">
        <v>227</v>
      </c>
      <c r="K48" s="251" t="s">
        <v>197</v>
      </c>
      <c r="L48" s="342" t="s">
        <v>224</v>
      </c>
      <c r="M48" s="343" t="s">
        <v>5</v>
      </c>
      <c r="N48" s="344" t="s">
        <v>228</v>
      </c>
      <c r="O48" s="345" t="s">
        <v>194</v>
      </c>
      <c r="P48" s="344" t="s">
        <v>229</v>
      </c>
      <c r="Q48" s="345" t="s">
        <v>195</v>
      </c>
      <c r="R48" s="344" t="s">
        <v>230</v>
      </c>
      <c r="S48" s="251" t="s">
        <v>197</v>
      </c>
      <c r="T48" s="342" t="s">
        <v>224</v>
      </c>
    </row>
    <row r="49" spans="1:20" ht="15.75" hidden="1" thickTop="1" x14ac:dyDescent="0.25">
      <c r="A49" s="88" t="s">
        <v>18</v>
      </c>
      <c r="B49" s="276">
        <v>40</v>
      </c>
      <c r="C49" s="83">
        <f>'Pque N Mundo II'!B27</f>
        <v>4</v>
      </c>
      <c r="D49" s="297">
        <f t="shared" ref="D49:D50" si="192">C49*B49</f>
        <v>160</v>
      </c>
      <c r="E49" s="106">
        <f>'Pque N Mundo II'!C27</f>
        <v>4</v>
      </c>
      <c r="F49" s="317">
        <f t="shared" ref="F49" si="193">(E49*$B49)-$D49</f>
        <v>0</v>
      </c>
      <c r="G49" s="106">
        <f>'Pque N Mundo II'!D27</f>
        <v>0</v>
      </c>
      <c r="H49" s="317">
        <f t="shared" ref="H49" si="194">(G49*$B49)-$D49</f>
        <v>-160</v>
      </c>
      <c r="I49" s="106">
        <f>'Pque N Mundo II'!E27</f>
        <v>0</v>
      </c>
      <c r="J49" s="317">
        <f t="shared" ref="J49:J50" si="195">(I49*$B49)-$D49</f>
        <v>-160</v>
      </c>
      <c r="K49" s="253">
        <f t="shared" ref="K49:K50" si="196">SUM(E49,G49,I49)</f>
        <v>4</v>
      </c>
      <c r="L49" s="330">
        <f t="shared" ref="L49:L50" si="197">(K49*$B49)-$D49*3</f>
        <v>-320</v>
      </c>
      <c r="M49" s="106">
        <f>'Pque N Mundo II'!F27</f>
        <v>0</v>
      </c>
      <c r="N49" s="317">
        <f t="shared" ref="N49:N50" si="198">(M49*$B49)-$D49</f>
        <v>-160</v>
      </c>
      <c r="O49" s="106">
        <f>'Pque N Mundo II'!G27</f>
        <v>0</v>
      </c>
      <c r="P49" s="317">
        <f t="shared" ref="P49:P50" si="199">(O49*$B49)-$D49</f>
        <v>-160</v>
      </c>
      <c r="Q49" s="106">
        <f>'Pque N Mundo II'!H27</f>
        <v>0</v>
      </c>
      <c r="R49" s="317">
        <f t="shared" ref="R49:R50" si="200">(Q49*$B49)-$D49</f>
        <v>-160</v>
      </c>
      <c r="S49" s="253">
        <f t="shared" ref="S49:S50" si="201">SUM(M49,O49,Q49)</f>
        <v>0</v>
      </c>
      <c r="T49" s="330">
        <f t="shared" ref="T49:T50" si="202">(S49*$B49)-$D49*3</f>
        <v>-480</v>
      </c>
    </row>
    <row r="50" spans="1:20" ht="15.75" hidden="1" thickBot="1" x14ac:dyDescent="0.3">
      <c r="A50" s="88" t="s">
        <v>25</v>
      </c>
      <c r="B50" s="276">
        <v>30</v>
      </c>
      <c r="C50" s="83">
        <f>'Pque N Mundo II'!B34</f>
        <v>3</v>
      </c>
      <c r="D50" s="297">
        <f t="shared" si="192"/>
        <v>90</v>
      </c>
      <c r="E50" s="106">
        <f>'Pque N Mundo II'!C34</f>
        <v>3.3330000000000002</v>
      </c>
      <c r="F50" s="317">
        <f>(E50*$B50)-$D50</f>
        <v>9.9900000000000091</v>
      </c>
      <c r="G50" s="106">
        <f>'Pque N Mundo II'!D34</f>
        <v>0</v>
      </c>
      <c r="H50" s="317">
        <f>(G50*$B50)-$D50</f>
        <v>-90</v>
      </c>
      <c r="I50" s="106">
        <f>'Pque N Mundo II'!E34</f>
        <v>0</v>
      </c>
      <c r="J50" s="317">
        <f t="shared" si="195"/>
        <v>-90</v>
      </c>
      <c r="K50" s="253">
        <f t="shared" si="196"/>
        <v>3.3330000000000002</v>
      </c>
      <c r="L50" s="330">
        <f t="shared" si="197"/>
        <v>-170.01</v>
      </c>
      <c r="M50" s="106">
        <f>'Pque N Mundo II'!F34</f>
        <v>0</v>
      </c>
      <c r="N50" s="317">
        <f t="shared" si="198"/>
        <v>-90</v>
      </c>
      <c r="O50" s="106">
        <f>'Pque N Mundo II'!G34</f>
        <v>0</v>
      </c>
      <c r="P50" s="317">
        <f t="shared" si="199"/>
        <v>-90</v>
      </c>
      <c r="Q50" s="106">
        <f>'Pque N Mundo II'!H34</f>
        <v>0</v>
      </c>
      <c r="R50" s="317">
        <f t="shared" si="200"/>
        <v>-90</v>
      </c>
      <c r="S50" s="253">
        <f t="shared" si="201"/>
        <v>0</v>
      </c>
      <c r="T50" s="330">
        <f t="shared" si="202"/>
        <v>-270</v>
      </c>
    </row>
    <row r="51" spans="1:20" ht="15.75" hidden="1" thickBot="1" x14ac:dyDescent="0.3">
      <c r="A51" s="347" t="s">
        <v>7</v>
      </c>
      <c r="B51" s="348">
        <f t="shared" ref="B51:T51" si="203">SUM(B49:B50)</f>
        <v>70</v>
      </c>
      <c r="C51" s="349">
        <f t="shared" si="203"/>
        <v>7</v>
      </c>
      <c r="D51" s="350">
        <f t="shared" si="203"/>
        <v>250</v>
      </c>
      <c r="E51" s="351">
        <f t="shared" si="203"/>
        <v>7.3330000000000002</v>
      </c>
      <c r="F51" s="352">
        <f t="shared" si="203"/>
        <v>9.9900000000000091</v>
      </c>
      <c r="G51" s="351">
        <f t="shared" si="203"/>
        <v>0</v>
      </c>
      <c r="H51" s="352">
        <f t="shared" si="203"/>
        <v>-250</v>
      </c>
      <c r="I51" s="351">
        <f t="shared" si="203"/>
        <v>0</v>
      </c>
      <c r="J51" s="352">
        <f t="shared" si="203"/>
        <v>-250</v>
      </c>
      <c r="K51" s="353">
        <f t="shared" ref="K51:L51" si="204">SUM(K49:K50)</f>
        <v>7.3330000000000002</v>
      </c>
      <c r="L51" s="332">
        <f t="shared" si="204"/>
        <v>-490.01</v>
      </c>
      <c r="M51" s="351">
        <f t="shared" si="203"/>
        <v>0</v>
      </c>
      <c r="N51" s="352">
        <f t="shared" si="203"/>
        <v>-250</v>
      </c>
      <c r="O51" s="351">
        <f t="shared" si="203"/>
        <v>0</v>
      </c>
      <c r="P51" s="352">
        <f t="shared" si="203"/>
        <v>-250</v>
      </c>
      <c r="Q51" s="351">
        <f t="shared" si="203"/>
        <v>0</v>
      </c>
      <c r="R51" s="352">
        <f t="shared" si="203"/>
        <v>-250</v>
      </c>
      <c r="S51" s="353">
        <f t="shared" si="203"/>
        <v>0</v>
      </c>
      <c r="T51" s="332">
        <f t="shared" si="203"/>
        <v>-750</v>
      </c>
    </row>
    <row r="52" spans="1:20" hidden="1" x14ac:dyDescent="0.25"/>
    <row r="53" spans="1:20" ht="15.75" hidden="1" x14ac:dyDescent="0.25">
      <c r="A53" s="1240" t="s">
        <v>270</v>
      </c>
      <c r="B53" s="1241"/>
      <c r="C53" s="1241"/>
      <c r="D53" s="1241"/>
      <c r="E53" s="1241"/>
      <c r="F53" s="1241"/>
      <c r="G53" s="1241"/>
      <c r="H53" s="1241"/>
      <c r="I53" s="1241"/>
      <c r="J53" s="1241"/>
      <c r="K53" s="1241"/>
      <c r="L53" s="1241"/>
      <c r="M53" s="1241"/>
      <c r="N53" s="1241"/>
      <c r="O53" s="1241"/>
      <c r="P53" s="1241"/>
      <c r="Q53" s="1241"/>
      <c r="R53" s="1241"/>
      <c r="S53" s="1241"/>
      <c r="T53" s="1241"/>
    </row>
    <row r="54" spans="1:20" ht="36.75" hidden="1" thickBot="1" x14ac:dyDescent="0.3">
      <c r="A54" s="85" t="s">
        <v>14</v>
      </c>
      <c r="B54" s="274" t="s">
        <v>222</v>
      </c>
      <c r="C54" s="104" t="s">
        <v>165</v>
      </c>
      <c r="D54" s="302" t="s">
        <v>223</v>
      </c>
      <c r="E54" s="343" t="s">
        <v>2</v>
      </c>
      <c r="F54" s="344" t="s">
        <v>225</v>
      </c>
      <c r="G54" s="343" t="s">
        <v>3</v>
      </c>
      <c r="H54" s="344" t="s">
        <v>226</v>
      </c>
      <c r="I54" s="343" t="s">
        <v>4</v>
      </c>
      <c r="J54" s="344" t="s">
        <v>227</v>
      </c>
      <c r="K54" s="251" t="s">
        <v>197</v>
      </c>
      <c r="L54" s="342" t="s">
        <v>224</v>
      </c>
      <c r="M54" s="343" t="s">
        <v>5</v>
      </c>
      <c r="N54" s="344" t="s">
        <v>228</v>
      </c>
      <c r="O54" s="345" t="s">
        <v>194</v>
      </c>
      <c r="P54" s="344" t="s">
        <v>229</v>
      </c>
      <c r="Q54" s="345" t="s">
        <v>195</v>
      </c>
      <c r="R54" s="344" t="s">
        <v>230</v>
      </c>
      <c r="S54" s="251" t="s">
        <v>197</v>
      </c>
      <c r="T54" s="342" t="s">
        <v>224</v>
      </c>
    </row>
    <row r="55" spans="1:20" ht="15.75" hidden="1" thickTop="1" x14ac:dyDescent="0.25">
      <c r="A55" s="88" t="s">
        <v>25</v>
      </c>
      <c r="B55" s="276">
        <v>30</v>
      </c>
      <c r="C55" s="89">
        <f>'AMA_UBS J Brasil'!B37</f>
        <v>5</v>
      </c>
      <c r="D55" s="304">
        <f t="shared" ref="D55:D57" si="205">C55*B55</f>
        <v>150</v>
      </c>
      <c r="E55" s="106">
        <f>'AMA_UBS J Brasil'!C37</f>
        <v>5</v>
      </c>
      <c r="F55" s="317">
        <f t="shared" ref="F55:F57" si="206">(E55*$B55)-$D55</f>
        <v>0</v>
      </c>
      <c r="G55" s="106">
        <f>'AMA_UBS J Brasil'!D37</f>
        <v>0</v>
      </c>
      <c r="H55" s="317">
        <f t="shared" ref="H55:H57" si="207">(G55*$B55)-$D55</f>
        <v>-150</v>
      </c>
      <c r="I55" s="106">
        <f>'AMA_UBS J Brasil'!E37</f>
        <v>0</v>
      </c>
      <c r="J55" s="317">
        <f t="shared" ref="J55:J57" si="208">(I55*$B55)-$D55</f>
        <v>-150</v>
      </c>
      <c r="K55" s="253">
        <f t="shared" ref="K55:K57" si="209">SUM(E55,G55,I55)</f>
        <v>5</v>
      </c>
      <c r="L55" s="330">
        <f t="shared" ref="L55" si="210">(K55*$B55)-$D55*3</f>
        <v>-300</v>
      </c>
      <c r="M55" s="106">
        <f>'AMA_UBS J Brasil'!F37</f>
        <v>0</v>
      </c>
      <c r="N55" s="317">
        <f t="shared" ref="N55:N57" si="211">(M55*$B55)-$D55</f>
        <v>-150</v>
      </c>
      <c r="O55" s="106">
        <f>'AMA_UBS J Brasil'!G37</f>
        <v>0</v>
      </c>
      <c r="P55" s="317">
        <f t="shared" ref="P55:P57" si="212">(O55*$B55)-$D55</f>
        <v>-150</v>
      </c>
      <c r="Q55" s="106">
        <f>'AMA_UBS J Brasil'!H37</f>
        <v>0</v>
      </c>
      <c r="R55" s="317">
        <f t="shared" ref="R55:R57" si="213">(Q55*$B55)-$D55</f>
        <v>-150</v>
      </c>
      <c r="S55" s="253">
        <f t="shared" ref="S55:S57" si="214">SUM(M55,O55,Q55)</f>
        <v>0</v>
      </c>
      <c r="T55" s="330">
        <f t="shared" ref="T55:T57" si="215">(S55*$B55)-$D55*3</f>
        <v>-450</v>
      </c>
    </row>
    <row r="56" spans="1:20" hidden="1" x14ac:dyDescent="0.25">
      <c r="A56" s="70" t="s">
        <v>167</v>
      </c>
      <c r="B56" s="276">
        <v>36</v>
      </c>
      <c r="C56" s="89">
        <v>8</v>
      </c>
      <c r="D56" s="304">
        <f>C56*B56</f>
        <v>288</v>
      </c>
      <c r="E56" s="106">
        <f>'AMA_UBS J Brasil'!C36</f>
        <v>8</v>
      </c>
      <c r="F56" s="317">
        <f>(E56*$B56)-$D56</f>
        <v>0</v>
      </c>
      <c r="G56" s="106">
        <f>'AMA_UBS J Brasil'!D36</f>
        <v>0</v>
      </c>
      <c r="H56" s="317">
        <f>(G56*$B56)-$D56</f>
        <v>-288</v>
      </c>
      <c r="I56" s="106">
        <f>'AMA_UBS J Brasil'!E36</f>
        <v>0</v>
      </c>
      <c r="J56" s="317">
        <f>(I56*$B56)-$D56</f>
        <v>-288</v>
      </c>
      <c r="K56" s="253">
        <f t="shared" si="209"/>
        <v>8</v>
      </c>
      <c r="L56" s="330">
        <f>(K56*$B56)-$D56*3</f>
        <v>-576</v>
      </c>
      <c r="M56" s="106">
        <f>'AMA_UBS J Brasil'!F36</f>
        <v>0</v>
      </c>
      <c r="N56" s="317">
        <f>(M56*$B56)-$D56</f>
        <v>-288</v>
      </c>
      <c r="O56" s="106">
        <f>'AMA_UBS J Brasil'!G36</f>
        <v>0</v>
      </c>
      <c r="P56" s="317">
        <f>(O56*$B56)-$D56</f>
        <v>-288</v>
      </c>
      <c r="Q56" s="106">
        <f>'AMA_UBS J Brasil'!H36</f>
        <v>0</v>
      </c>
      <c r="R56" s="317">
        <f>(Q56*$B56)-$D56</f>
        <v>-288</v>
      </c>
      <c r="S56" s="253">
        <f t="shared" si="214"/>
        <v>0</v>
      </c>
      <c r="T56" s="330">
        <f>(S56*$B56)-$D56*3</f>
        <v>-864</v>
      </c>
    </row>
    <row r="57" spans="1:20" ht="15.75" hidden="1" thickBot="1" x14ac:dyDescent="0.3">
      <c r="A57" s="75" t="s">
        <v>45</v>
      </c>
      <c r="B57" s="276">
        <v>40</v>
      </c>
      <c r="C57" s="89"/>
      <c r="D57" s="304">
        <f t="shared" si="205"/>
        <v>0</v>
      </c>
      <c r="E57" s="106">
        <f>'AMA_UBS J Brasil'!C38</f>
        <v>1</v>
      </c>
      <c r="F57" s="317">
        <f t="shared" si="206"/>
        <v>40</v>
      </c>
      <c r="G57" s="106">
        <f>'AMA_UBS J Brasil'!D38</f>
        <v>0</v>
      </c>
      <c r="H57" s="317">
        <f t="shared" si="207"/>
        <v>0</v>
      </c>
      <c r="I57" s="106">
        <f>'AMA_UBS J Brasil'!E38</f>
        <v>0</v>
      </c>
      <c r="J57" s="317">
        <f t="shared" si="208"/>
        <v>0</v>
      </c>
      <c r="K57" s="253">
        <f t="shared" si="209"/>
        <v>1</v>
      </c>
      <c r="L57" s="330">
        <f t="shared" ref="L57" si="216">(K57*$B57)-$D57*3</f>
        <v>40</v>
      </c>
      <c r="M57" s="106">
        <f>'AMA_UBS J Brasil'!F38</f>
        <v>0</v>
      </c>
      <c r="N57" s="317">
        <f t="shared" si="211"/>
        <v>0</v>
      </c>
      <c r="O57" s="106">
        <f>'AMA_UBS J Brasil'!G38</f>
        <v>0</v>
      </c>
      <c r="P57" s="317">
        <f t="shared" si="212"/>
        <v>0</v>
      </c>
      <c r="Q57" s="106">
        <f>'AMA_UBS J Brasil'!H38</f>
        <v>0</v>
      </c>
      <c r="R57" s="317">
        <f t="shared" si="213"/>
        <v>0</v>
      </c>
      <c r="S57" s="253">
        <f t="shared" si="214"/>
        <v>0</v>
      </c>
      <c r="T57" s="330">
        <f t="shared" si="215"/>
        <v>0</v>
      </c>
    </row>
    <row r="58" spans="1:20" ht="15.75" hidden="1" thickBot="1" x14ac:dyDescent="0.3">
      <c r="A58" s="355" t="s">
        <v>7</v>
      </c>
      <c r="B58" s="356">
        <f t="shared" ref="B58:T58" si="217">SUM(B55:B57)</f>
        <v>106</v>
      </c>
      <c r="C58" s="377">
        <f t="shared" si="217"/>
        <v>13</v>
      </c>
      <c r="D58" s="378">
        <f t="shared" si="217"/>
        <v>438</v>
      </c>
      <c r="E58" s="357">
        <f t="shared" si="217"/>
        <v>14</v>
      </c>
      <c r="F58" s="358">
        <f t="shared" si="217"/>
        <v>40</v>
      </c>
      <c r="G58" s="357">
        <f t="shared" si="217"/>
        <v>0</v>
      </c>
      <c r="H58" s="358">
        <f t="shared" si="217"/>
        <v>-438</v>
      </c>
      <c r="I58" s="357">
        <f t="shared" si="217"/>
        <v>0</v>
      </c>
      <c r="J58" s="358">
        <f t="shared" si="217"/>
        <v>-438</v>
      </c>
      <c r="K58" s="359">
        <f t="shared" ref="K58:L58" si="218">SUM(K55:K57)</f>
        <v>14</v>
      </c>
      <c r="L58" s="360">
        <f t="shared" si="218"/>
        <v>-836</v>
      </c>
      <c r="M58" s="357">
        <f t="shared" si="217"/>
        <v>0</v>
      </c>
      <c r="N58" s="358">
        <f t="shared" si="217"/>
        <v>-438</v>
      </c>
      <c r="O58" s="357">
        <f t="shared" si="217"/>
        <v>0</v>
      </c>
      <c r="P58" s="358">
        <f t="shared" si="217"/>
        <v>-438</v>
      </c>
      <c r="Q58" s="357">
        <f t="shared" si="217"/>
        <v>0</v>
      </c>
      <c r="R58" s="358">
        <f t="shared" si="217"/>
        <v>-438</v>
      </c>
      <c r="S58" s="359">
        <f t="shared" si="217"/>
        <v>0</v>
      </c>
      <c r="T58" s="360">
        <f t="shared" si="217"/>
        <v>-1314</v>
      </c>
    </row>
    <row r="59" spans="1:20" hidden="1" x14ac:dyDescent="0.25"/>
    <row r="60" spans="1:20" ht="15.75" hidden="1" x14ac:dyDescent="0.25">
      <c r="A60" s="1240" t="s">
        <v>272</v>
      </c>
      <c r="B60" s="1241"/>
      <c r="C60" s="1241"/>
      <c r="D60" s="1241"/>
      <c r="E60" s="1241"/>
      <c r="F60" s="1241"/>
      <c r="G60" s="1241"/>
      <c r="H60" s="1241"/>
      <c r="I60" s="1241"/>
      <c r="J60" s="1241"/>
      <c r="K60" s="1241"/>
      <c r="L60" s="1241"/>
      <c r="M60" s="1241"/>
      <c r="N60" s="1241"/>
      <c r="O60" s="1241"/>
      <c r="P60" s="1241"/>
      <c r="Q60" s="1241"/>
      <c r="R60" s="1241"/>
      <c r="S60" s="1241"/>
      <c r="T60" s="1241"/>
    </row>
    <row r="61" spans="1:20" ht="36.75" hidden="1" thickBot="1" x14ac:dyDescent="0.3">
      <c r="A61" s="85" t="s">
        <v>14</v>
      </c>
      <c r="B61" s="274" t="s">
        <v>222</v>
      </c>
      <c r="C61" s="104" t="s">
        <v>165</v>
      </c>
      <c r="D61" s="302" t="s">
        <v>223</v>
      </c>
      <c r="E61" s="343" t="s">
        <v>2</v>
      </c>
      <c r="F61" s="344" t="s">
        <v>225</v>
      </c>
      <c r="G61" s="343" t="s">
        <v>3</v>
      </c>
      <c r="H61" s="344" t="s">
        <v>226</v>
      </c>
      <c r="I61" s="343" t="s">
        <v>4</v>
      </c>
      <c r="J61" s="344" t="s">
        <v>227</v>
      </c>
      <c r="K61" s="251" t="s">
        <v>197</v>
      </c>
      <c r="L61" s="342" t="s">
        <v>224</v>
      </c>
      <c r="M61" s="343" t="s">
        <v>5</v>
      </c>
      <c r="N61" s="344" t="s">
        <v>228</v>
      </c>
      <c r="O61" s="345" t="s">
        <v>194</v>
      </c>
      <c r="P61" s="344" t="s">
        <v>229</v>
      </c>
      <c r="Q61" s="345" t="s">
        <v>195</v>
      </c>
      <c r="R61" s="344" t="s">
        <v>230</v>
      </c>
      <c r="S61" s="251" t="s">
        <v>197</v>
      </c>
      <c r="T61" s="342" t="s">
        <v>224</v>
      </c>
    </row>
    <row r="62" spans="1:20" ht="15.75" hidden="1" thickTop="1" x14ac:dyDescent="0.25">
      <c r="A62" s="88" t="s">
        <v>25</v>
      </c>
      <c r="B62" s="276">
        <v>30</v>
      </c>
      <c r="C62" s="89">
        <f>'AMA_UBS V Guilherme'!B33</f>
        <v>5</v>
      </c>
      <c r="D62" s="304">
        <f t="shared" ref="D62:D64" si="219">C62*B62</f>
        <v>150</v>
      </c>
      <c r="E62" s="106">
        <f>'AMA_UBS V Guilherme'!C33</f>
        <v>1</v>
      </c>
      <c r="F62" s="317">
        <f t="shared" ref="F62:F64" si="220">(E62*$B62)-$D62</f>
        <v>-120</v>
      </c>
      <c r="G62" s="106">
        <f>'AMA_UBS V Guilherme'!D33</f>
        <v>0</v>
      </c>
      <c r="H62" s="317">
        <f t="shared" ref="H62:H64" si="221">(G62*$B62)-$D62</f>
        <v>-150</v>
      </c>
      <c r="I62" s="106">
        <f>'AMA_UBS V Guilherme'!E33</f>
        <v>0</v>
      </c>
      <c r="J62" s="317">
        <f t="shared" ref="J62:J64" si="222">(I62*$B62)-$D62</f>
        <v>-150</v>
      </c>
      <c r="K62" s="253">
        <f t="shared" ref="K62:K64" si="223">SUM(E62,G62,I62)</f>
        <v>1</v>
      </c>
      <c r="L62" s="330">
        <f t="shared" ref="L62:L64" si="224">(K62*$B62)-$D62*3</f>
        <v>-420</v>
      </c>
      <c r="M62" s="106">
        <f>'AMA_UBS V Guilherme'!F33</f>
        <v>0</v>
      </c>
      <c r="N62" s="317">
        <f t="shared" ref="N62:N64" si="225">(M62*$B62)-$D62</f>
        <v>-150</v>
      </c>
      <c r="O62" s="106">
        <f>'AMA_UBS V Guilherme'!G33</f>
        <v>0</v>
      </c>
      <c r="P62" s="317">
        <f t="shared" ref="P62:P64" si="226">(O62*$B62)-$D62</f>
        <v>-150</v>
      </c>
      <c r="Q62" s="106">
        <f>'AMA_UBS V Guilherme'!H33</f>
        <v>0</v>
      </c>
      <c r="R62" s="317">
        <f t="shared" ref="R62:R64" si="227">(Q62*$B62)-$D62</f>
        <v>-150</v>
      </c>
      <c r="S62" s="253">
        <f t="shared" ref="S62:S64" si="228">SUM(M62,O62,Q62)</f>
        <v>0</v>
      </c>
      <c r="T62" s="330">
        <f t="shared" ref="T62:T64" si="229">(S62*$B62)-$D62*3</f>
        <v>-450</v>
      </c>
    </row>
    <row r="63" spans="1:20" hidden="1" x14ac:dyDescent="0.25">
      <c r="A63" s="70" t="s">
        <v>167</v>
      </c>
      <c r="B63" s="284">
        <v>36</v>
      </c>
      <c r="C63" s="346">
        <v>3</v>
      </c>
      <c r="D63" s="304">
        <f t="shared" si="219"/>
        <v>108</v>
      </c>
      <c r="E63" s="106">
        <f>'AMA_UBS V Guilherme'!C34</f>
        <v>7</v>
      </c>
      <c r="F63" s="317">
        <f t="shared" si="220"/>
        <v>144</v>
      </c>
      <c r="G63" s="106">
        <f>'AMA_UBS V Guilherme'!D34</f>
        <v>0</v>
      </c>
      <c r="H63" s="317">
        <f t="shared" si="221"/>
        <v>-108</v>
      </c>
      <c r="I63" s="106">
        <f>'AMA_UBS V Guilherme'!E34</f>
        <v>0</v>
      </c>
      <c r="J63" s="317">
        <f t="shared" si="222"/>
        <v>-108</v>
      </c>
      <c r="K63" s="253">
        <f t="shared" si="223"/>
        <v>7</v>
      </c>
      <c r="L63" s="330">
        <f t="shared" si="224"/>
        <v>-72</v>
      </c>
      <c r="M63" s="106">
        <f>'AMA_UBS V Guilherme'!F34</f>
        <v>0</v>
      </c>
      <c r="N63" s="317">
        <f t="shared" si="225"/>
        <v>-108</v>
      </c>
      <c r="O63" s="106">
        <f>'AMA_UBS V Guilherme'!G34</f>
        <v>0</v>
      </c>
      <c r="P63" s="317">
        <f t="shared" si="226"/>
        <v>-108</v>
      </c>
      <c r="Q63" s="106">
        <f>'AMA_UBS V Guilherme'!H34</f>
        <v>0</v>
      </c>
      <c r="R63" s="317">
        <f t="shared" si="227"/>
        <v>-108</v>
      </c>
      <c r="S63" s="253">
        <f t="shared" si="228"/>
        <v>0</v>
      </c>
      <c r="T63" s="330">
        <f t="shared" si="229"/>
        <v>-324</v>
      </c>
    </row>
    <row r="64" spans="1:20" ht="15.75" hidden="1" thickBot="1" x14ac:dyDescent="0.3">
      <c r="A64" s="75" t="s">
        <v>45</v>
      </c>
      <c r="B64" s="284">
        <v>40</v>
      </c>
      <c r="C64" s="346">
        <v>1</v>
      </c>
      <c r="D64" s="304">
        <f t="shared" si="219"/>
        <v>40</v>
      </c>
      <c r="E64" s="106">
        <f>'AMA_UBS V Guilherme'!C35</f>
        <v>2</v>
      </c>
      <c r="F64" s="317">
        <f t="shared" si="220"/>
        <v>40</v>
      </c>
      <c r="G64" s="106">
        <f>'AMA_UBS V Guilherme'!D35</f>
        <v>0</v>
      </c>
      <c r="H64" s="317">
        <f t="shared" si="221"/>
        <v>-40</v>
      </c>
      <c r="I64" s="106">
        <f>'AMA_UBS V Guilherme'!E35</f>
        <v>0</v>
      </c>
      <c r="J64" s="317">
        <f t="shared" si="222"/>
        <v>-40</v>
      </c>
      <c r="K64" s="253">
        <f t="shared" si="223"/>
        <v>2</v>
      </c>
      <c r="L64" s="330">
        <f t="shared" si="224"/>
        <v>-40</v>
      </c>
      <c r="M64" s="106">
        <f>'AMA_UBS V Guilherme'!F35</f>
        <v>0</v>
      </c>
      <c r="N64" s="317">
        <f t="shared" si="225"/>
        <v>-40</v>
      </c>
      <c r="O64" s="106">
        <f>'AMA_UBS V Guilherme'!G35</f>
        <v>0</v>
      </c>
      <c r="P64" s="317">
        <f t="shared" si="226"/>
        <v>-40</v>
      </c>
      <c r="Q64" s="106">
        <f>'AMA_UBS V Guilherme'!H35</f>
        <v>0</v>
      </c>
      <c r="R64" s="317">
        <f t="shared" si="227"/>
        <v>-40</v>
      </c>
      <c r="S64" s="253">
        <f t="shared" si="228"/>
        <v>0</v>
      </c>
      <c r="T64" s="330">
        <f t="shared" si="229"/>
        <v>-120</v>
      </c>
    </row>
    <row r="65" spans="1:20" ht="15.75" hidden="1" thickBot="1" x14ac:dyDescent="0.3">
      <c r="A65" s="361" t="s">
        <v>7</v>
      </c>
      <c r="B65" s="362">
        <f t="shared" ref="B65:T65" si="230">SUM(B62:B64)</f>
        <v>106</v>
      </c>
      <c r="C65" s="363">
        <f t="shared" si="230"/>
        <v>9</v>
      </c>
      <c r="D65" s="364">
        <f t="shared" si="230"/>
        <v>298</v>
      </c>
      <c r="E65" s="365">
        <f t="shared" si="230"/>
        <v>10</v>
      </c>
      <c r="F65" s="366">
        <f t="shared" si="230"/>
        <v>64</v>
      </c>
      <c r="G65" s="365">
        <f t="shared" si="230"/>
        <v>0</v>
      </c>
      <c r="H65" s="366">
        <f t="shared" si="230"/>
        <v>-298</v>
      </c>
      <c r="I65" s="365">
        <f t="shared" si="230"/>
        <v>0</v>
      </c>
      <c r="J65" s="366">
        <f t="shared" si="230"/>
        <v>-298</v>
      </c>
      <c r="K65" s="367">
        <f t="shared" ref="K65:L65" si="231">SUM(K62:K64)</f>
        <v>10</v>
      </c>
      <c r="L65" s="368">
        <f t="shared" si="231"/>
        <v>-532</v>
      </c>
      <c r="M65" s="365">
        <f t="shared" si="230"/>
        <v>0</v>
      </c>
      <c r="N65" s="366">
        <f t="shared" si="230"/>
        <v>-298</v>
      </c>
      <c r="O65" s="365">
        <f t="shared" si="230"/>
        <v>0</v>
      </c>
      <c r="P65" s="366">
        <f t="shared" si="230"/>
        <v>-298</v>
      </c>
      <c r="Q65" s="365">
        <f t="shared" si="230"/>
        <v>0</v>
      </c>
      <c r="R65" s="366">
        <f t="shared" si="230"/>
        <v>-298</v>
      </c>
      <c r="S65" s="367">
        <f t="shared" si="230"/>
        <v>0</v>
      </c>
      <c r="T65" s="368">
        <f t="shared" si="230"/>
        <v>-894</v>
      </c>
    </row>
    <row r="66" spans="1:20" hidden="1" x14ac:dyDescent="0.25"/>
    <row r="67" spans="1:20" ht="15.75" hidden="1" x14ac:dyDescent="0.25">
      <c r="A67" s="1240" t="s">
        <v>276</v>
      </c>
      <c r="B67" s="1241"/>
      <c r="C67" s="1241"/>
      <c r="D67" s="1241"/>
      <c r="E67" s="1241"/>
      <c r="F67" s="1241"/>
      <c r="G67" s="1241"/>
      <c r="H67" s="1241"/>
      <c r="I67" s="1241"/>
      <c r="J67" s="1241"/>
      <c r="K67" s="1241"/>
      <c r="L67" s="1241"/>
      <c r="M67" s="1241"/>
      <c r="N67" s="1241"/>
      <c r="O67" s="1241"/>
      <c r="P67" s="1241"/>
      <c r="Q67" s="1241"/>
      <c r="R67" s="1241"/>
      <c r="S67" s="1241"/>
      <c r="T67" s="1241"/>
    </row>
    <row r="68" spans="1:20" ht="36.75" hidden="1" thickBot="1" x14ac:dyDescent="0.3">
      <c r="A68" s="85" t="s">
        <v>14</v>
      </c>
      <c r="B68" s="274" t="s">
        <v>222</v>
      </c>
      <c r="C68" s="104" t="s">
        <v>165</v>
      </c>
      <c r="D68" s="302" t="s">
        <v>223</v>
      </c>
      <c r="E68" s="343" t="s">
        <v>2</v>
      </c>
      <c r="F68" s="344" t="s">
        <v>225</v>
      </c>
      <c r="G68" s="343" t="s">
        <v>3</v>
      </c>
      <c r="H68" s="344" t="s">
        <v>226</v>
      </c>
      <c r="I68" s="343" t="s">
        <v>4</v>
      </c>
      <c r="J68" s="344" t="s">
        <v>227</v>
      </c>
      <c r="K68" s="251" t="s">
        <v>197</v>
      </c>
      <c r="L68" s="342" t="s">
        <v>224</v>
      </c>
      <c r="M68" s="343" t="s">
        <v>5</v>
      </c>
      <c r="N68" s="344" t="s">
        <v>228</v>
      </c>
      <c r="O68" s="345" t="s">
        <v>194</v>
      </c>
      <c r="P68" s="344" t="s">
        <v>229</v>
      </c>
      <c r="Q68" s="345" t="s">
        <v>195</v>
      </c>
      <c r="R68" s="344" t="s">
        <v>230</v>
      </c>
      <c r="S68" s="251" t="s">
        <v>197</v>
      </c>
      <c r="T68" s="342" t="s">
        <v>224</v>
      </c>
    </row>
    <row r="69" spans="1:20" ht="15.75" hidden="1" thickTop="1" x14ac:dyDescent="0.25">
      <c r="A69" s="75" t="s">
        <v>45</v>
      </c>
      <c r="B69" s="279">
        <v>40</v>
      </c>
      <c r="C69" s="73">
        <f>'AMA_UBS V Medeiros'!B31</f>
        <v>1</v>
      </c>
      <c r="D69" s="305">
        <f t="shared" ref="D69:D71" si="232">C69*B69</f>
        <v>40</v>
      </c>
      <c r="E69" s="105">
        <f>'AMA_UBS V Medeiros'!C31</f>
        <v>1</v>
      </c>
      <c r="F69" s="316">
        <f t="shared" ref="F69:F71" si="233">(E69*$B69)-$D69</f>
        <v>0</v>
      </c>
      <c r="G69" s="105">
        <f>'AMA_UBS V Medeiros'!D31</f>
        <v>0</v>
      </c>
      <c r="H69" s="316">
        <f t="shared" ref="H69:H71" si="234">(G69*$B69)-$D69</f>
        <v>-40</v>
      </c>
      <c r="I69" s="105">
        <f>'AMA_UBS V Medeiros'!E31</f>
        <v>0</v>
      </c>
      <c r="J69" s="316">
        <f t="shared" ref="J69:J71" si="235">(I69*$B69)-$D69</f>
        <v>-40</v>
      </c>
      <c r="K69" s="241">
        <f t="shared" ref="K69:K71" si="236">SUM(E69,G69,I69)</f>
        <v>1</v>
      </c>
      <c r="L69" s="329">
        <f t="shared" ref="L69:L71" si="237">(K69*$B69)-$D69*3</f>
        <v>-80</v>
      </c>
      <c r="M69" s="105">
        <f>'AMA_UBS V Medeiros'!F31</f>
        <v>0</v>
      </c>
      <c r="N69" s="316">
        <f t="shared" ref="N69:N71" si="238">(M69*$B69)-$D69</f>
        <v>-40</v>
      </c>
      <c r="O69" s="105">
        <f>'AMA_UBS V Medeiros'!G31</f>
        <v>0</v>
      </c>
      <c r="P69" s="316">
        <f t="shared" ref="P69:P71" si="239">(O69*$B69)-$D69</f>
        <v>-40</v>
      </c>
      <c r="Q69" s="105">
        <f>'AMA_UBS V Medeiros'!H31</f>
        <v>0</v>
      </c>
      <c r="R69" s="316">
        <f t="shared" ref="R69:R71" si="240">(Q69*$B69)-$D69</f>
        <v>-40</v>
      </c>
      <c r="S69" s="241">
        <f t="shared" ref="S69:S71" si="241">SUM(M69,O69,Q69)</f>
        <v>0</v>
      </c>
      <c r="T69" s="329">
        <f t="shared" ref="T69:T71" si="242">(S69*$B69)-$D69*3</f>
        <v>-120</v>
      </c>
    </row>
    <row r="70" spans="1:20" hidden="1" x14ac:dyDescent="0.25">
      <c r="A70" s="75" t="s">
        <v>167</v>
      </c>
      <c r="B70" s="279">
        <v>36</v>
      </c>
      <c r="C70" s="73">
        <f>'AMA_UBS V Medeiros'!B32</f>
        <v>6</v>
      </c>
      <c r="D70" s="305">
        <f t="shared" si="232"/>
        <v>216</v>
      </c>
      <c r="E70" s="105">
        <f>'AMA_UBS V Medeiros'!C32</f>
        <v>5</v>
      </c>
      <c r="F70" s="316">
        <f t="shared" si="233"/>
        <v>-36</v>
      </c>
      <c r="G70" s="105">
        <f>'AMA_UBS V Medeiros'!D32</f>
        <v>0</v>
      </c>
      <c r="H70" s="316">
        <f t="shared" si="234"/>
        <v>-216</v>
      </c>
      <c r="I70" s="105">
        <f>'AMA_UBS V Medeiros'!E32</f>
        <v>0</v>
      </c>
      <c r="J70" s="316">
        <f t="shared" si="235"/>
        <v>-216</v>
      </c>
      <c r="K70" s="241">
        <f t="shared" si="236"/>
        <v>5</v>
      </c>
      <c r="L70" s="329">
        <f t="shared" si="237"/>
        <v>-468</v>
      </c>
      <c r="M70" s="105">
        <f>'AMA_UBS V Medeiros'!F32</f>
        <v>0</v>
      </c>
      <c r="N70" s="316">
        <f t="shared" si="238"/>
        <v>-216</v>
      </c>
      <c r="O70" s="105">
        <f>'AMA_UBS V Medeiros'!G32</f>
        <v>0</v>
      </c>
      <c r="P70" s="316">
        <f t="shared" si="239"/>
        <v>-216</v>
      </c>
      <c r="Q70" s="105">
        <f>'AMA_UBS V Medeiros'!H32</f>
        <v>0</v>
      </c>
      <c r="R70" s="316">
        <f t="shared" si="240"/>
        <v>-216</v>
      </c>
      <c r="S70" s="241">
        <f t="shared" si="241"/>
        <v>0</v>
      </c>
      <c r="T70" s="329">
        <f t="shared" si="242"/>
        <v>-648</v>
      </c>
    </row>
    <row r="71" spans="1:20" ht="15.75" hidden="1" thickBot="1" x14ac:dyDescent="0.3">
      <c r="A71" s="88" t="s">
        <v>25</v>
      </c>
      <c r="B71" s="276">
        <v>30</v>
      </c>
      <c r="C71" s="83">
        <f>'AMA_UBS V Medeiros'!B33</f>
        <v>4</v>
      </c>
      <c r="D71" s="297">
        <f t="shared" si="232"/>
        <v>120</v>
      </c>
      <c r="E71" s="106">
        <f>'AMA_UBS V Medeiros'!C33</f>
        <v>4</v>
      </c>
      <c r="F71" s="317">
        <f t="shared" si="233"/>
        <v>0</v>
      </c>
      <c r="G71" s="106">
        <f>'AMA_UBS V Medeiros'!D33</f>
        <v>0</v>
      </c>
      <c r="H71" s="317">
        <f t="shared" si="234"/>
        <v>-120</v>
      </c>
      <c r="I71" s="106">
        <f>'AMA_UBS V Medeiros'!E33</f>
        <v>0</v>
      </c>
      <c r="J71" s="317">
        <f t="shared" si="235"/>
        <v>-120</v>
      </c>
      <c r="K71" s="253">
        <f t="shared" si="236"/>
        <v>4</v>
      </c>
      <c r="L71" s="330">
        <f t="shared" si="237"/>
        <v>-240</v>
      </c>
      <c r="M71" s="106">
        <f>'AMA_UBS V Medeiros'!F33</f>
        <v>0</v>
      </c>
      <c r="N71" s="317">
        <f t="shared" si="238"/>
        <v>-120</v>
      </c>
      <c r="O71" s="106">
        <f>'AMA_UBS V Medeiros'!G33</f>
        <v>0</v>
      </c>
      <c r="P71" s="317">
        <f t="shared" si="239"/>
        <v>-120</v>
      </c>
      <c r="Q71" s="106">
        <f>'AMA_UBS V Medeiros'!H33</f>
        <v>0</v>
      </c>
      <c r="R71" s="317">
        <f t="shared" si="240"/>
        <v>-120</v>
      </c>
      <c r="S71" s="253">
        <f t="shared" si="241"/>
        <v>0</v>
      </c>
      <c r="T71" s="330">
        <f t="shared" si="242"/>
        <v>-360</v>
      </c>
    </row>
    <row r="72" spans="1:20" ht="15.75" hidden="1" thickBot="1" x14ac:dyDescent="0.3">
      <c r="A72" s="369" t="s">
        <v>7</v>
      </c>
      <c r="B72" s="362">
        <f t="shared" ref="B72:T72" si="243">SUM(B69:B71)</f>
        <v>106</v>
      </c>
      <c r="C72" s="363">
        <f t="shared" si="243"/>
        <v>11</v>
      </c>
      <c r="D72" s="364">
        <f t="shared" si="243"/>
        <v>376</v>
      </c>
      <c r="E72" s="365">
        <f t="shared" si="243"/>
        <v>10</v>
      </c>
      <c r="F72" s="366">
        <f t="shared" si="243"/>
        <v>-36</v>
      </c>
      <c r="G72" s="365">
        <f t="shared" si="243"/>
        <v>0</v>
      </c>
      <c r="H72" s="366">
        <f t="shared" si="243"/>
        <v>-376</v>
      </c>
      <c r="I72" s="365">
        <f t="shared" si="243"/>
        <v>0</v>
      </c>
      <c r="J72" s="366">
        <f t="shared" si="243"/>
        <v>-376</v>
      </c>
      <c r="K72" s="367">
        <f t="shared" ref="K72:L72" si="244">SUM(K69:K71)</f>
        <v>10</v>
      </c>
      <c r="L72" s="368">
        <f t="shared" si="244"/>
        <v>-788</v>
      </c>
      <c r="M72" s="365">
        <f t="shared" si="243"/>
        <v>0</v>
      </c>
      <c r="N72" s="366">
        <f t="shared" si="243"/>
        <v>-376</v>
      </c>
      <c r="O72" s="365">
        <f t="shared" si="243"/>
        <v>0</v>
      </c>
      <c r="P72" s="366">
        <f t="shared" si="243"/>
        <v>-376</v>
      </c>
      <c r="Q72" s="365">
        <f t="shared" si="243"/>
        <v>0</v>
      </c>
      <c r="R72" s="366">
        <f t="shared" si="243"/>
        <v>-376</v>
      </c>
      <c r="S72" s="367">
        <f t="shared" si="243"/>
        <v>0</v>
      </c>
      <c r="T72" s="368">
        <f t="shared" si="243"/>
        <v>-1128</v>
      </c>
    </row>
    <row r="73" spans="1:20" hidden="1" x14ac:dyDescent="0.25"/>
    <row r="74" spans="1:20" ht="15.75" hidden="1" x14ac:dyDescent="0.25">
      <c r="A74" s="1240" t="s">
        <v>278</v>
      </c>
      <c r="B74" s="1241"/>
      <c r="C74" s="1241"/>
      <c r="D74" s="1241"/>
      <c r="E74" s="1241"/>
      <c r="F74" s="1241"/>
      <c r="G74" s="1241"/>
      <c r="H74" s="1241"/>
      <c r="I74" s="1241"/>
      <c r="J74" s="1241"/>
      <c r="K74" s="1241"/>
      <c r="L74" s="1241"/>
      <c r="M74" s="1241"/>
      <c r="N74" s="1241"/>
      <c r="O74" s="1241"/>
      <c r="P74" s="1241"/>
      <c r="Q74" s="1241"/>
      <c r="R74" s="1241"/>
      <c r="S74" s="1241"/>
      <c r="T74" s="1241"/>
    </row>
    <row r="75" spans="1:20" ht="36.75" hidden="1" thickBot="1" x14ac:dyDescent="0.3">
      <c r="A75" s="85" t="s">
        <v>14</v>
      </c>
      <c r="B75" s="274" t="s">
        <v>222</v>
      </c>
      <c r="C75" s="104" t="s">
        <v>165</v>
      </c>
      <c r="D75" s="302" t="s">
        <v>223</v>
      </c>
      <c r="E75" s="343" t="s">
        <v>2</v>
      </c>
      <c r="F75" s="344" t="s">
        <v>225</v>
      </c>
      <c r="G75" s="343" t="s">
        <v>3</v>
      </c>
      <c r="H75" s="344" t="s">
        <v>226</v>
      </c>
      <c r="I75" s="343" t="s">
        <v>4</v>
      </c>
      <c r="J75" s="344" t="s">
        <v>227</v>
      </c>
      <c r="K75" s="251" t="s">
        <v>197</v>
      </c>
      <c r="L75" s="342" t="s">
        <v>224</v>
      </c>
      <c r="M75" s="343" t="s">
        <v>5</v>
      </c>
      <c r="N75" s="344" t="s">
        <v>228</v>
      </c>
      <c r="O75" s="345" t="s">
        <v>194</v>
      </c>
      <c r="P75" s="344" t="s">
        <v>229</v>
      </c>
      <c r="Q75" s="345" t="s">
        <v>195</v>
      </c>
      <c r="R75" s="344" t="s">
        <v>230</v>
      </c>
      <c r="S75" s="251" t="s">
        <v>197</v>
      </c>
      <c r="T75" s="342" t="s">
        <v>224</v>
      </c>
    </row>
    <row r="76" spans="1:20" ht="15.75" hidden="1" thickTop="1" x14ac:dyDescent="0.25">
      <c r="A76" s="88" t="s">
        <v>25</v>
      </c>
      <c r="B76" s="276">
        <v>30</v>
      </c>
      <c r="C76" s="89">
        <f>'UBS Izolina Mazzei'!B45</f>
        <v>4</v>
      </c>
      <c r="D76" s="304">
        <f t="shared" ref="D76:D77" si="245">C76*B76</f>
        <v>120</v>
      </c>
      <c r="E76" s="106">
        <f>'UBS Izolina Mazzei'!C45</f>
        <v>4</v>
      </c>
      <c r="F76" s="317">
        <f t="shared" ref="F76:F77" si="246">(E76*$B76)-$D76</f>
        <v>0</v>
      </c>
      <c r="G76" s="106">
        <f>'UBS Izolina Mazzei'!D45</f>
        <v>0</v>
      </c>
      <c r="H76" s="317">
        <f t="shared" ref="H76:H77" si="247">(G76*$B76)-$D76</f>
        <v>-120</v>
      </c>
      <c r="I76" s="106">
        <f>'UBS Izolina Mazzei'!E45</f>
        <v>0</v>
      </c>
      <c r="J76" s="317">
        <f t="shared" ref="J76:J77" si="248">(I76*$B76)-$D76</f>
        <v>-120</v>
      </c>
      <c r="K76" s="253">
        <f t="shared" ref="K76:K77" si="249">SUM(E76,G76,I76)</f>
        <v>4</v>
      </c>
      <c r="L76" s="330">
        <f t="shared" ref="L76:L77" si="250">(K76*$B76)-$D76*3</f>
        <v>-240</v>
      </c>
      <c r="M76" s="106">
        <f>'UBS Izolina Mazzei'!F45</f>
        <v>0</v>
      </c>
      <c r="N76" s="317">
        <f t="shared" ref="N76:N77" si="251">(M76*$B76)-$D76</f>
        <v>-120</v>
      </c>
      <c r="O76" s="106">
        <f>'UBS Izolina Mazzei'!G45</f>
        <v>0</v>
      </c>
      <c r="P76" s="317">
        <f t="shared" ref="P76:P77" si="252">(O76*$B76)-$D76</f>
        <v>-120</v>
      </c>
      <c r="Q76" s="106">
        <f>'UBS Izolina Mazzei'!H45</f>
        <v>0</v>
      </c>
      <c r="R76" s="317">
        <f t="shared" ref="R76:R77" si="253">(Q76*$B76)-$D76</f>
        <v>-120</v>
      </c>
      <c r="S76" s="253">
        <f t="shared" ref="S76:S77" si="254">SUM(M76,O76,Q76)</f>
        <v>0</v>
      </c>
      <c r="T76" s="330">
        <f t="shared" ref="T76:T77" si="255">(S76*$B76)-$D76*3</f>
        <v>-360</v>
      </c>
    </row>
    <row r="77" spans="1:20" hidden="1" x14ac:dyDescent="0.25">
      <c r="A77" s="75" t="s">
        <v>45</v>
      </c>
      <c r="B77" s="279">
        <v>40</v>
      </c>
      <c r="C77" s="73">
        <f>'UBS Izolina Mazzei'!B46</f>
        <v>1</v>
      </c>
      <c r="D77" s="305">
        <f t="shared" si="245"/>
        <v>40</v>
      </c>
      <c r="E77" s="105">
        <f>'UBS Izolina Mazzei'!C46</f>
        <v>1</v>
      </c>
      <c r="F77" s="316">
        <f t="shared" si="246"/>
        <v>0</v>
      </c>
      <c r="G77" s="105">
        <f>'UBS Izolina Mazzei'!D46</f>
        <v>0</v>
      </c>
      <c r="H77" s="316">
        <f t="shared" si="247"/>
        <v>-40</v>
      </c>
      <c r="I77" s="105">
        <f>'UBS Izolina Mazzei'!E46</f>
        <v>0</v>
      </c>
      <c r="J77" s="316">
        <f t="shared" si="248"/>
        <v>-40</v>
      </c>
      <c r="K77" s="241">
        <f t="shared" si="249"/>
        <v>1</v>
      </c>
      <c r="L77" s="329">
        <f t="shared" si="250"/>
        <v>-80</v>
      </c>
      <c r="M77" s="105">
        <f>'UBS Izolina Mazzei'!F46</f>
        <v>0</v>
      </c>
      <c r="N77" s="316">
        <f t="shared" si="251"/>
        <v>-40</v>
      </c>
      <c r="O77" s="105">
        <f>'UBS Izolina Mazzei'!G46</f>
        <v>0</v>
      </c>
      <c r="P77" s="316">
        <f t="shared" si="252"/>
        <v>-40</v>
      </c>
      <c r="Q77" s="105">
        <f>'UBS Izolina Mazzei'!H46</f>
        <v>0</v>
      </c>
      <c r="R77" s="316">
        <f t="shared" si="253"/>
        <v>-40</v>
      </c>
      <c r="S77" s="241">
        <f t="shared" si="254"/>
        <v>0</v>
      </c>
      <c r="T77" s="329">
        <f t="shared" si="255"/>
        <v>-120</v>
      </c>
    </row>
    <row r="78" spans="1:20" ht="15.75" hidden="1" thickBot="1" x14ac:dyDescent="0.3">
      <c r="A78" s="6" t="s">
        <v>7</v>
      </c>
      <c r="B78" s="293">
        <f t="shared" ref="B78:T78" si="256">SUM(B76:B77)</f>
        <v>70</v>
      </c>
      <c r="C78" s="7">
        <f t="shared" si="256"/>
        <v>5</v>
      </c>
      <c r="D78" s="300">
        <f t="shared" si="256"/>
        <v>160</v>
      </c>
      <c r="E78" s="8">
        <f t="shared" si="256"/>
        <v>5</v>
      </c>
      <c r="F78" s="319">
        <f t="shared" si="256"/>
        <v>0</v>
      </c>
      <c r="G78" s="8">
        <f t="shared" si="256"/>
        <v>0</v>
      </c>
      <c r="H78" s="319">
        <f t="shared" si="256"/>
        <v>-160</v>
      </c>
      <c r="I78" s="8">
        <f t="shared" si="256"/>
        <v>0</v>
      </c>
      <c r="J78" s="319">
        <f t="shared" si="256"/>
        <v>-160</v>
      </c>
      <c r="K78" s="80">
        <f t="shared" ref="K78:L78" si="257">SUM(K76:K77)</f>
        <v>5</v>
      </c>
      <c r="L78" s="332">
        <f t="shared" si="257"/>
        <v>-320</v>
      </c>
      <c r="M78" s="8">
        <f t="shared" si="256"/>
        <v>0</v>
      </c>
      <c r="N78" s="319">
        <f t="shared" si="256"/>
        <v>-160</v>
      </c>
      <c r="O78" s="8">
        <f t="shared" si="256"/>
        <v>0</v>
      </c>
      <c r="P78" s="319">
        <f t="shared" si="256"/>
        <v>-160</v>
      </c>
      <c r="Q78" s="8">
        <f t="shared" si="256"/>
        <v>0</v>
      </c>
      <c r="R78" s="319">
        <f t="shared" si="256"/>
        <v>-160</v>
      </c>
      <c r="S78" s="80">
        <f t="shared" si="256"/>
        <v>0</v>
      </c>
      <c r="T78" s="332">
        <f t="shared" si="256"/>
        <v>-480</v>
      </c>
    </row>
    <row r="79" spans="1:20" hidden="1" x14ac:dyDescent="0.25"/>
    <row r="80" spans="1:20" ht="15.75" hidden="1" x14ac:dyDescent="0.25">
      <c r="A80" s="1240" t="s">
        <v>280</v>
      </c>
      <c r="B80" s="1241"/>
      <c r="C80" s="1241"/>
      <c r="D80" s="1241"/>
      <c r="E80" s="1241"/>
      <c r="F80" s="1241"/>
      <c r="G80" s="1241"/>
      <c r="H80" s="1241"/>
      <c r="I80" s="1241"/>
      <c r="J80" s="1241"/>
      <c r="K80" s="1241"/>
      <c r="L80" s="1241"/>
      <c r="M80" s="1241"/>
      <c r="N80" s="1241"/>
      <c r="O80" s="1241"/>
      <c r="P80" s="1241"/>
      <c r="Q80" s="1241"/>
      <c r="R80" s="1241"/>
      <c r="S80" s="1241"/>
      <c r="T80" s="1241"/>
    </row>
    <row r="81" spans="1:20" ht="36.75" hidden="1" thickBot="1" x14ac:dyDescent="0.3">
      <c r="A81" s="85" t="s">
        <v>14</v>
      </c>
      <c r="B81" s="274" t="s">
        <v>222</v>
      </c>
      <c r="C81" s="104" t="s">
        <v>165</v>
      </c>
      <c r="D81" s="302" t="s">
        <v>223</v>
      </c>
      <c r="E81" s="343" t="s">
        <v>2</v>
      </c>
      <c r="F81" s="344" t="s">
        <v>225</v>
      </c>
      <c r="G81" s="343" t="s">
        <v>3</v>
      </c>
      <c r="H81" s="344" t="s">
        <v>226</v>
      </c>
      <c r="I81" s="343" t="s">
        <v>4</v>
      </c>
      <c r="J81" s="344" t="s">
        <v>227</v>
      </c>
      <c r="K81" s="251" t="s">
        <v>197</v>
      </c>
      <c r="L81" s="342" t="s">
        <v>224</v>
      </c>
      <c r="M81" s="343" t="s">
        <v>5</v>
      </c>
      <c r="N81" s="344" t="s">
        <v>228</v>
      </c>
      <c r="O81" s="345" t="s">
        <v>194</v>
      </c>
      <c r="P81" s="344" t="s">
        <v>229</v>
      </c>
      <c r="Q81" s="345" t="s">
        <v>195</v>
      </c>
      <c r="R81" s="344" t="s">
        <v>230</v>
      </c>
      <c r="S81" s="251" t="s">
        <v>197</v>
      </c>
      <c r="T81" s="342" t="s">
        <v>224</v>
      </c>
    </row>
    <row r="82" spans="1:20" ht="15.75" hidden="1" thickTop="1" x14ac:dyDescent="0.25">
      <c r="A82" s="88" t="s">
        <v>25</v>
      </c>
      <c r="B82" s="276">
        <v>30</v>
      </c>
      <c r="C82" s="83">
        <f>'UBS Jardim Japão'!B25</f>
        <v>6</v>
      </c>
      <c r="D82" s="297">
        <f t="shared" ref="D82:D83" si="258">C82*B82</f>
        <v>180</v>
      </c>
      <c r="E82" s="106">
        <f>'UBS Jardim Japão'!C25</f>
        <v>7</v>
      </c>
      <c r="F82" s="317">
        <f t="shared" ref="F82:F83" si="259">(E82*$B82)-$D82</f>
        <v>30</v>
      </c>
      <c r="G82" s="106">
        <f>'UBS Jardim Japão'!D25</f>
        <v>0</v>
      </c>
      <c r="H82" s="317">
        <f t="shared" ref="H82:H83" si="260">(G82*$B82)-$D82</f>
        <v>-180</v>
      </c>
      <c r="I82" s="106">
        <f>'UBS Jardim Japão'!E25</f>
        <v>0</v>
      </c>
      <c r="J82" s="317">
        <f t="shared" ref="J82:J83" si="261">(I82*$B82)-$D82</f>
        <v>-180</v>
      </c>
      <c r="K82" s="253">
        <f t="shared" ref="K82:K83" si="262">SUM(E82,G82,I82)</f>
        <v>7</v>
      </c>
      <c r="L82" s="330">
        <f t="shared" ref="L82:L83" si="263">(K82*$B82)-$D82*3</f>
        <v>-330</v>
      </c>
      <c r="M82" s="106">
        <f>'UBS Jardim Japão'!F25</f>
        <v>0</v>
      </c>
      <c r="N82" s="317">
        <f t="shared" ref="N82:N83" si="264">(M82*$B82)-$D82</f>
        <v>-180</v>
      </c>
      <c r="O82" s="106">
        <f>'UBS Jardim Japão'!G25</f>
        <v>0</v>
      </c>
      <c r="P82" s="317">
        <f t="shared" ref="P82:P83" si="265">(O82*$B82)-$D82</f>
        <v>-180</v>
      </c>
      <c r="Q82" s="106">
        <f>'UBS Jardim Japão'!H25</f>
        <v>0</v>
      </c>
      <c r="R82" s="317">
        <f t="shared" ref="R82:R83" si="266">(Q82*$B82)-$D82</f>
        <v>-180</v>
      </c>
      <c r="S82" s="253">
        <f t="shared" ref="S82:S83" si="267">SUM(M82,O82,Q82)</f>
        <v>0</v>
      </c>
      <c r="T82" s="330">
        <f t="shared" ref="T82:T83" si="268">(S82*$B82)-$D82*3</f>
        <v>-540</v>
      </c>
    </row>
    <row r="83" spans="1:20" hidden="1" x14ac:dyDescent="0.25">
      <c r="A83" s="88" t="s">
        <v>45</v>
      </c>
      <c r="B83" s="276">
        <v>40</v>
      </c>
      <c r="C83" s="83">
        <f>'UBS Jardim Japão'!B26</f>
        <v>1</v>
      </c>
      <c r="D83" s="297">
        <f t="shared" si="258"/>
        <v>40</v>
      </c>
      <c r="E83" s="106">
        <f>'UBS Jardim Japão'!C26</f>
        <v>1</v>
      </c>
      <c r="F83" s="317">
        <f t="shared" si="259"/>
        <v>0</v>
      </c>
      <c r="G83" s="106">
        <f>'UBS Jardim Japão'!D26</f>
        <v>0</v>
      </c>
      <c r="H83" s="317">
        <f t="shared" si="260"/>
        <v>-40</v>
      </c>
      <c r="I83" s="106">
        <f>'UBS Jardim Japão'!E26</f>
        <v>0</v>
      </c>
      <c r="J83" s="317">
        <f t="shared" si="261"/>
        <v>-40</v>
      </c>
      <c r="K83" s="253">
        <f t="shared" si="262"/>
        <v>1</v>
      </c>
      <c r="L83" s="330">
        <f t="shared" si="263"/>
        <v>-80</v>
      </c>
      <c r="M83" s="106">
        <f>'UBS Jardim Japão'!F26</f>
        <v>0</v>
      </c>
      <c r="N83" s="317">
        <f t="shared" si="264"/>
        <v>-40</v>
      </c>
      <c r="O83" s="106">
        <f>'UBS Jardim Japão'!G26</f>
        <v>0</v>
      </c>
      <c r="P83" s="317">
        <f t="shared" si="265"/>
        <v>-40</v>
      </c>
      <c r="Q83" s="106">
        <f>'UBS Jardim Japão'!H26</f>
        <v>0</v>
      </c>
      <c r="R83" s="317">
        <f t="shared" si="266"/>
        <v>-40</v>
      </c>
      <c r="S83" s="253">
        <f t="shared" si="267"/>
        <v>0</v>
      </c>
      <c r="T83" s="330">
        <f t="shared" si="268"/>
        <v>-120</v>
      </c>
    </row>
    <row r="84" spans="1:20" ht="15.75" hidden="1" thickBot="1" x14ac:dyDescent="0.3">
      <c r="A84" s="6" t="s">
        <v>7</v>
      </c>
      <c r="B84" s="293">
        <f t="shared" ref="B84:T84" si="269">SUM(B82:B83)</f>
        <v>70</v>
      </c>
      <c r="C84" s="7">
        <f t="shared" si="269"/>
        <v>7</v>
      </c>
      <c r="D84" s="300">
        <f t="shared" si="269"/>
        <v>220</v>
      </c>
      <c r="E84" s="8">
        <f t="shared" si="269"/>
        <v>8</v>
      </c>
      <c r="F84" s="319">
        <f t="shared" si="269"/>
        <v>30</v>
      </c>
      <c r="G84" s="8">
        <f t="shared" si="269"/>
        <v>0</v>
      </c>
      <c r="H84" s="319">
        <f t="shared" si="269"/>
        <v>-220</v>
      </c>
      <c r="I84" s="8">
        <f t="shared" si="269"/>
        <v>0</v>
      </c>
      <c r="J84" s="319">
        <f t="shared" si="269"/>
        <v>-220</v>
      </c>
      <c r="K84" s="80">
        <f t="shared" ref="K84:L84" si="270">SUM(K82:K83)</f>
        <v>8</v>
      </c>
      <c r="L84" s="332">
        <f t="shared" si="270"/>
        <v>-410</v>
      </c>
      <c r="M84" s="8">
        <f t="shared" si="269"/>
        <v>0</v>
      </c>
      <c r="N84" s="319">
        <f t="shared" si="269"/>
        <v>-220</v>
      </c>
      <c r="O84" s="8">
        <f t="shared" si="269"/>
        <v>0</v>
      </c>
      <c r="P84" s="319">
        <f t="shared" si="269"/>
        <v>-220</v>
      </c>
      <c r="Q84" s="8">
        <f t="shared" si="269"/>
        <v>0</v>
      </c>
      <c r="R84" s="319">
        <f t="shared" si="269"/>
        <v>-220</v>
      </c>
      <c r="S84" s="80">
        <f t="shared" si="269"/>
        <v>0</v>
      </c>
      <c r="T84" s="332">
        <f t="shared" si="269"/>
        <v>-660</v>
      </c>
    </row>
    <row r="85" spans="1:20" hidden="1" x14ac:dyDescent="0.25"/>
    <row r="86" spans="1:20" ht="15.75" hidden="1" x14ac:dyDescent="0.25">
      <c r="A86" s="1240" t="s">
        <v>308</v>
      </c>
      <c r="B86" s="1241"/>
      <c r="C86" s="1241"/>
      <c r="D86" s="1241"/>
      <c r="E86" s="1241"/>
      <c r="F86" s="1241"/>
      <c r="G86" s="1241"/>
      <c r="H86" s="1241"/>
      <c r="I86" s="1241"/>
      <c r="J86" s="1241"/>
      <c r="K86" s="1241"/>
      <c r="L86" s="1241"/>
      <c r="M86" s="1241"/>
      <c r="N86" s="1241"/>
      <c r="O86" s="1241"/>
      <c r="P86" s="1241"/>
      <c r="Q86" s="1241"/>
      <c r="R86" s="1241"/>
      <c r="S86" s="1241"/>
      <c r="T86" s="1241"/>
    </row>
    <row r="87" spans="1:20" ht="36.75" hidden="1" thickBot="1" x14ac:dyDescent="0.3">
      <c r="A87" s="85" t="s">
        <v>14</v>
      </c>
      <c r="B87" s="274" t="s">
        <v>222</v>
      </c>
      <c r="C87" s="104" t="s">
        <v>165</v>
      </c>
      <c r="D87" s="302" t="s">
        <v>223</v>
      </c>
      <c r="E87" s="343" t="s">
        <v>2</v>
      </c>
      <c r="F87" s="344" t="s">
        <v>225</v>
      </c>
      <c r="G87" s="343" t="s">
        <v>3</v>
      </c>
      <c r="H87" s="344" t="s">
        <v>226</v>
      </c>
      <c r="I87" s="343" t="s">
        <v>4</v>
      </c>
      <c r="J87" s="344" t="s">
        <v>227</v>
      </c>
      <c r="K87" s="251" t="s">
        <v>197</v>
      </c>
      <c r="L87" s="342" t="s">
        <v>224</v>
      </c>
      <c r="M87" s="343" t="s">
        <v>5</v>
      </c>
      <c r="N87" s="344" t="s">
        <v>228</v>
      </c>
      <c r="O87" s="345" t="s">
        <v>194</v>
      </c>
      <c r="P87" s="344" t="s">
        <v>229</v>
      </c>
      <c r="Q87" s="345" t="s">
        <v>195</v>
      </c>
      <c r="R87" s="344" t="s">
        <v>230</v>
      </c>
      <c r="S87" s="251" t="s">
        <v>197</v>
      </c>
      <c r="T87" s="342" t="s">
        <v>224</v>
      </c>
    </row>
    <row r="88" spans="1:20" ht="15.75" hidden="1" thickTop="1" x14ac:dyDescent="0.25">
      <c r="A88" s="9" t="s">
        <v>147</v>
      </c>
      <c r="B88" s="275">
        <v>40</v>
      </c>
      <c r="C88" s="87">
        <f>'EMAD na UBS JD JAPÃO'!B18</f>
        <v>2</v>
      </c>
      <c r="D88" s="303">
        <f t="shared" ref="D88:D89" si="271">C88*B88</f>
        <v>80</v>
      </c>
      <c r="E88" s="105">
        <f>'EMAD na UBS JD JAPÃO'!C18</f>
        <v>1</v>
      </c>
      <c r="F88" s="316">
        <f>(E88*$B88)-$D88</f>
        <v>-40</v>
      </c>
      <c r="G88" s="105">
        <f>'EMAD na UBS JD JAPÃO'!D18</f>
        <v>0</v>
      </c>
      <c r="H88" s="316">
        <f>(G88*$B88)-$D88</f>
        <v>-80</v>
      </c>
      <c r="I88" s="105">
        <f>'EMAD na UBS JD JAPÃO'!E18</f>
        <v>0</v>
      </c>
      <c r="J88" s="316">
        <f>(I88*$B88)-$D88</f>
        <v>-80</v>
      </c>
      <c r="K88" s="241">
        <f t="shared" ref="K88:K89" si="272">SUM(E88,G88,I88)</f>
        <v>1</v>
      </c>
      <c r="L88" s="329">
        <f t="shared" ref="L88:L89" si="273">(K88*$B88)-$D88*3</f>
        <v>-200</v>
      </c>
      <c r="M88" s="105">
        <f>'EMAD na UBS JD JAPÃO'!F18</f>
        <v>0</v>
      </c>
      <c r="N88" s="316">
        <f>(M88*$B88)-$D88</f>
        <v>-80</v>
      </c>
      <c r="O88" s="105">
        <f>'EMAD na UBS JD JAPÃO'!G18</f>
        <v>0</v>
      </c>
      <c r="P88" s="316">
        <f t="shared" ref="P88:P89" si="274">(O88*$B88)-$D88</f>
        <v>-80</v>
      </c>
      <c r="Q88" s="105">
        <f>'EMAD na UBS JD JAPÃO'!H18</f>
        <v>0</v>
      </c>
      <c r="R88" s="316">
        <f t="shared" ref="R88:R89" si="275">(Q88*$B88)-$D88</f>
        <v>-80</v>
      </c>
      <c r="S88" s="241">
        <f t="shared" ref="S88:S89" si="276">SUM(M88,O88,Q88)</f>
        <v>0</v>
      </c>
      <c r="T88" s="329">
        <f t="shared" ref="T88:T89" si="277">(S88*$B88)-$D88*3</f>
        <v>-240</v>
      </c>
    </row>
    <row r="89" spans="1:20" hidden="1" x14ac:dyDescent="0.25">
      <c r="A89" s="76" t="s">
        <v>173</v>
      </c>
      <c r="B89" s="282">
        <v>30</v>
      </c>
      <c r="C89" s="72">
        <f>'EMAD na UBS JD JAPÃO'!B19</f>
        <v>0</v>
      </c>
      <c r="D89" s="305">
        <f t="shared" si="271"/>
        <v>0</v>
      </c>
      <c r="E89" s="105">
        <f>'EMAD na UBS JD JAPÃO'!C19</f>
        <v>2</v>
      </c>
      <c r="F89" s="316">
        <f t="shared" ref="F89" si="278">(E89*$B89)-$D89</f>
        <v>60</v>
      </c>
      <c r="G89" s="105">
        <f>'EMAD na UBS JD JAPÃO'!D19</f>
        <v>0</v>
      </c>
      <c r="H89" s="316">
        <f t="shared" ref="H89" si="279">(G89*$B89)-$D89</f>
        <v>0</v>
      </c>
      <c r="I89" s="105">
        <f>'EMAD na UBS JD JAPÃO'!E19</f>
        <v>0</v>
      </c>
      <c r="J89" s="316">
        <f t="shared" ref="J89" si="280">(I89*$B89)-$D89</f>
        <v>0</v>
      </c>
      <c r="K89" s="241">
        <f t="shared" si="272"/>
        <v>2</v>
      </c>
      <c r="L89" s="329">
        <f t="shared" si="273"/>
        <v>60</v>
      </c>
      <c r="M89" s="105">
        <f>'EMAD na UBS JD JAPÃO'!F19</f>
        <v>0</v>
      </c>
      <c r="N89" s="316">
        <f t="shared" ref="N89" si="281">(M89*$B89)-$D89</f>
        <v>0</v>
      </c>
      <c r="O89" s="105">
        <f>'EMAD na UBS JD JAPÃO'!G19</f>
        <v>0</v>
      </c>
      <c r="P89" s="316">
        <f t="shared" si="274"/>
        <v>0</v>
      </c>
      <c r="Q89" s="105">
        <f>'EMAD na UBS JD JAPÃO'!H19</f>
        <v>0</v>
      </c>
      <c r="R89" s="316">
        <f t="shared" si="275"/>
        <v>0</v>
      </c>
      <c r="S89" s="241">
        <f t="shared" si="276"/>
        <v>0</v>
      </c>
      <c r="T89" s="329">
        <f t="shared" si="277"/>
        <v>0</v>
      </c>
    </row>
    <row r="90" spans="1:20" ht="15.75" hidden="1" thickBot="1" x14ac:dyDescent="0.3">
      <c r="A90" s="6" t="s">
        <v>7</v>
      </c>
      <c r="B90" s="293">
        <f t="shared" ref="B90:T90" si="282">SUM(B88:B89)</f>
        <v>70</v>
      </c>
      <c r="C90" s="7">
        <f t="shared" si="282"/>
        <v>2</v>
      </c>
      <c r="D90" s="300">
        <f t="shared" si="282"/>
        <v>80</v>
      </c>
      <c r="E90" s="8">
        <f t="shared" si="282"/>
        <v>3</v>
      </c>
      <c r="F90" s="319">
        <f t="shared" si="282"/>
        <v>20</v>
      </c>
      <c r="G90" s="8">
        <f t="shared" si="282"/>
        <v>0</v>
      </c>
      <c r="H90" s="319">
        <f t="shared" si="282"/>
        <v>-80</v>
      </c>
      <c r="I90" s="8">
        <f t="shared" si="282"/>
        <v>0</v>
      </c>
      <c r="J90" s="319">
        <f t="shared" si="282"/>
        <v>-80</v>
      </c>
      <c r="K90" s="80">
        <f t="shared" ref="K90:L90" si="283">SUM(K88:K89)</f>
        <v>3</v>
      </c>
      <c r="L90" s="332">
        <f t="shared" si="283"/>
        <v>-140</v>
      </c>
      <c r="M90" s="8">
        <f t="shared" si="282"/>
        <v>0</v>
      </c>
      <c r="N90" s="319">
        <f t="shared" si="282"/>
        <v>-80</v>
      </c>
      <c r="O90" s="8">
        <f t="shared" si="282"/>
        <v>0</v>
      </c>
      <c r="P90" s="319">
        <f t="shared" si="282"/>
        <v>-80</v>
      </c>
      <c r="Q90" s="8">
        <f t="shared" si="282"/>
        <v>0</v>
      </c>
      <c r="R90" s="319">
        <f t="shared" si="282"/>
        <v>-80</v>
      </c>
      <c r="S90" s="80">
        <f t="shared" si="282"/>
        <v>0</v>
      </c>
      <c r="T90" s="332">
        <f t="shared" si="282"/>
        <v>-240</v>
      </c>
    </row>
    <row r="91" spans="1:20" hidden="1" x14ac:dyDescent="0.25"/>
    <row r="92" spans="1:20" ht="15.75" hidden="1" x14ac:dyDescent="0.25">
      <c r="A92" s="1240" t="s">
        <v>283</v>
      </c>
      <c r="B92" s="1241"/>
      <c r="C92" s="1241"/>
      <c r="D92" s="1241"/>
      <c r="E92" s="1241"/>
      <c r="F92" s="1241"/>
      <c r="G92" s="1241"/>
      <c r="H92" s="1241"/>
      <c r="I92" s="1241"/>
      <c r="J92" s="1241"/>
      <c r="K92" s="1241"/>
      <c r="L92" s="1241"/>
      <c r="M92" s="1241"/>
      <c r="N92" s="1241"/>
      <c r="O92" s="1241"/>
      <c r="P92" s="1241"/>
      <c r="Q92" s="1241"/>
      <c r="R92" s="1241"/>
      <c r="S92" s="1241"/>
      <c r="T92" s="1241"/>
    </row>
    <row r="93" spans="1:20" ht="36.75" hidden="1" thickBot="1" x14ac:dyDescent="0.3">
      <c r="A93" s="85" t="s">
        <v>14</v>
      </c>
      <c r="B93" s="274" t="s">
        <v>222</v>
      </c>
      <c r="C93" s="104" t="s">
        <v>165</v>
      </c>
      <c r="D93" s="302" t="s">
        <v>223</v>
      </c>
      <c r="E93" s="343" t="s">
        <v>2</v>
      </c>
      <c r="F93" s="344" t="s">
        <v>225</v>
      </c>
      <c r="G93" s="343" t="s">
        <v>3</v>
      </c>
      <c r="H93" s="344" t="s">
        <v>226</v>
      </c>
      <c r="I93" s="343" t="s">
        <v>4</v>
      </c>
      <c r="J93" s="344" t="s">
        <v>227</v>
      </c>
      <c r="K93" s="251" t="s">
        <v>197</v>
      </c>
      <c r="L93" s="342" t="s">
        <v>224</v>
      </c>
      <c r="M93" s="343" t="s">
        <v>5</v>
      </c>
      <c r="N93" s="344" t="s">
        <v>228</v>
      </c>
      <c r="O93" s="345" t="s">
        <v>194</v>
      </c>
      <c r="P93" s="344" t="s">
        <v>229</v>
      </c>
      <c r="Q93" s="345" t="s">
        <v>195</v>
      </c>
      <c r="R93" s="344" t="s">
        <v>230</v>
      </c>
      <c r="S93" s="251" t="s">
        <v>197</v>
      </c>
      <c r="T93" s="342" t="s">
        <v>224</v>
      </c>
    </row>
    <row r="94" spans="1:20" ht="16.5" hidden="1" thickTop="1" thickBot="1" x14ac:dyDescent="0.3">
      <c r="A94" s="88" t="s">
        <v>25</v>
      </c>
      <c r="B94" s="276">
        <v>30</v>
      </c>
      <c r="C94" s="83">
        <f>'UBS Vila Ede'!B25</f>
        <v>5</v>
      </c>
      <c r="D94" s="297">
        <f t="shared" ref="D94" si="284">C94*B94</f>
        <v>150</v>
      </c>
      <c r="E94" s="106">
        <f>'UBS Vila Ede'!C25</f>
        <v>5</v>
      </c>
      <c r="F94" s="317">
        <f t="shared" ref="F94" si="285">(E94*$B94)-$D94</f>
        <v>0</v>
      </c>
      <c r="G94" s="106">
        <f>'UBS Vila Ede'!D25</f>
        <v>0</v>
      </c>
      <c r="H94" s="317">
        <f t="shared" ref="H94" si="286">(G94*$B94)-$D94</f>
        <v>-150</v>
      </c>
      <c r="I94" s="106">
        <f>'UBS Vila Ede'!E25</f>
        <v>0</v>
      </c>
      <c r="J94" s="317">
        <f t="shared" ref="J94" si="287">(I94*$B94)-$D94</f>
        <v>-150</v>
      </c>
      <c r="K94" s="253">
        <f t="shared" ref="K94" si="288">SUM(E94,G94,I94)</f>
        <v>5</v>
      </c>
      <c r="L94" s="330">
        <f t="shared" ref="L94" si="289">(K94*$B94)-$D94*3</f>
        <v>-300</v>
      </c>
      <c r="M94" s="106">
        <f>'UBS Vila Ede'!F25</f>
        <v>0</v>
      </c>
      <c r="N94" s="317">
        <f t="shared" ref="N94" si="290">(M94*$B94)-$D94</f>
        <v>-150</v>
      </c>
      <c r="O94" s="106">
        <f>'UBS Vila Ede'!G25</f>
        <v>0</v>
      </c>
      <c r="P94" s="317">
        <f t="shared" ref="P94" si="291">(O94*$B94)-$D94</f>
        <v>-150</v>
      </c>
      <c r="Q94" s="106">
        <f>'UBS Vila Ede'!H25</f>
        <v>0</v>
      </c>
      <c r="R94" s="317">
        <f t="shared" ref="R94" si="292">(Q94*$B94)-$D94</f>
        <v>-150</v>
      </c>
      <c r="S94" s="253">
        <f t="shared" ref="S94" si="293">SUM(M94,O94,Q94)</f>
        <v>0</v>
      </c>
      <c r="T94" s="330">
        <f t="shared" ref="T94" si="294">(S94*$B94)-$D94*3</f>
        <v>-450</v>
      </c>
    </row>
    <row r="95" spans="1:20" ht="15.75" hidden="1" thickBot="1" x14ac:dyDescent="0.3">
      <c r="A95" s="369" t="s">
        <v>7</v>
      </c>
      <c r="B95" s="362">
        <f t="shared" ref="B95:T95" si="295">SUM(B94:B94)</f>
        <v>30</v>
      </c>
      <c r="C95" s="363">
        <f t="shared" si="295"/>
        <v>5</v>
      </c>
      <c r="D95" s="364">
        <f t="shared" si="295"/>
        <v>150</v>
      </c>
      <c r="E95" s="365">
        <f t="shared" si="295"/>
        <v>5</v>
      </c>
      <c r="F95" s="366">
        <f t="shared" si="295"/>
        <v>0</v>
      </c>
      <c r="G95" s="365">
        <f t="shared" si="295"/>
        <v>0</v>
      </c>
      <c r="H95" s="366">
        <f t="shared" si="295"/>
        <v>-150</v>
      </c>
      <c r="I95" s="365">
        <f t="shared" si="295"/>
        <v>0</v>
      </c>
      <c r="J95" s="366">
        <f t="shared" si="295"/>
        <v>-150</v>
      </c>
      <c r="K95" s="367">
        <f t="shared" ref="K95:L95" si="296">SUM(K94:K94)</f>
        <v>5</v>
      </c>
      <c r="L95" s="368">
        <f t="shared" si="296"/>
        <v>-300</v>
      </c>
      <c r="M95" s="365">
        <f t="shared" si="295"/>
        <v>0</v>
      </c>
      <c r="N95" s="366">
        <f t="shared" si="295"/>
        <v>-150</v>
      </c>
      <c r="O95" s="365">
        <f t="shared" si="295"/>
        <v>0</v>
      </c>
      <c r="P95" s="366">
        <f t="shared" si="295"/>
        <v>-150</v>
      </c>
      <c r="Q95" s="365">
        <f t="shared" si="295"/>
        <v>0</v>
      </c>
      <c r="R95" s="366">
        <f t="shared" si="295"/>
        <v>-150</v>
      </c>
      <c r="S95" s="367">
        <f t="shared" si="295"/>
        <v>0</v>
      </c>
      <c r="T95" s="368">
        <f t="shared" si="295"/>
        <v>-450</v>
      </c>
    </row>
    <row r="96" spans="1:20" hidden="1" x14ac:dyDescent="0.25"/>
    <row r="97" spans="1:20" ht="15.75" hidden="1" x14ac:dyDescent="0.25">
      <c r="A97" s="1240" t="s">
        <v>285</v>
      </c>
      <c r="B97" s="1241"/>
      <c r="C97" s="1241"/>
      <c r="D97" s="1241"/>
      <c r="E97" s="1241"/>
      <c r="F97" s="1241"/>
      <c r="G97" s="1241"/>
      <c r="H97" s="1241"/>
      <c r="I97" s="1241"/>
      <c r="J97" s="1241"/>
      <c r="K97" s="1241"/>
      <c r="L97" s="1241"/>
      <c r="M97" s="1241"/>
      <c r="N97" s="1241"/>
      <c r="O97" s="1241"/>
      <c r="P97" s="1241"/>
      <c r="Q97" s="1241"/>
      <c r="R97" s="1241"/>
      <c r="S97" s="1241"/>
      <c r="T97" s="1241"/>
    </row>
    <row r="98" spans="1:20" ht="36.75" hidden="1" thickBot="1" x14ac:dyDescent="0.3">
      <c r="A98" s="85" t="s">
        <v>14</v>
      </c>
      <c r="B98" s="274" t="s">
        <v>222</v>
      </c>
      <c r="C98" s="104" t="s">
        <v>165</v>
      </c>
      <c r="D98" s="302" t="s">
        <v>223</v>
      </c>
      <c r="E98" s="343" t="s">
        <v>2</v>
      </c>
      <c r="F98" s="344" t="s">
        <v>225</v>
      </c>
      <c r="G98" s="343" t="s">
        <v>3</v>
      </c>
      <c r="H98" s="344" t="s">
        <v>226</v>
      </c>
      <c r="I98" s="343" t="s">
        <v>4</v>
      </c>
      <c r="J98" s="344" t="s">
        <v>227</v>
      </c>
      <c r="K98" s="251" t="s">
        <v>197</v>
      </c>
      <c r="L98" s="342" t="s">
        <v>224</v>
      </c>
      <c r="M98" s="343" t="s">
        <v>5</v>
      </c>
      <c r="N98" s="344" t="s">
        <v>228</v>
      </c>
      <c r="O98" s="345" t="s">
        <v>194</v>
      </c>
      <c r="P98" s="344" t="s">
        <v>229</v>
      </c>
      <c r="Q98" s="345" t="s">
        <v>195</v>
      </c>
      <c r="R98" s="344" t="s">
        <v>230</v>
      </c>
      <c r="S98" s="251" t="s">
        <v>197</v>
      </c>
      <c r="T98" s="342" t="s">
        <v>224</v>
      </c>
    </row>
    <row r="99" spans="1:20" ht="16.5" hidden="1" thickTop="1" thickBot="1" x14ac:dyDescent="0.3">
      <c r="A99" s="88" t="s">
        <v>25</v>
      </c>
      <c r="B99" s="276">
        <v>30</v>
      </c>
      <c r="C99" s="83">
        <f>'UBS Vila Leonor'!B24</f>
        <v>5</v>
      </c>
      <c r="D99" s="297">
        <f t="shared" ref="D99" si="297">C99*B99</f>
        <v>150</v>
      </c>
      <c r="E99" s="106">
        <f>'UBS Vila Leonor'!C24</f>
        <v>4.33</v>
      </c>
      <c r="F99" s="317">
        <f t="shared" ref="F99" si="298">(E99*$B99)-$D99</f>
        <v>-20.099999999999994</v>
      </c>
      <c r="G99" s="106">
        <f>'UBS Vila Leonor'!D24</f>
        <v>0</v>
      </c>
      <c r="H99" s="317">
        <f t="shared" ref="H99" si="299">(G99*$B99)-$D99</f>
        <v>-150</v>
      </c>
      <c r="I99" s="106">
        <f>'UBS Vila Leonor'!E24</f>
        <v>0</v>
      </c>
      <c r="J99" s="317">
        <f t="shared" ref="J99" si="300">(I99*$B99)-$D99</f>
        <v>-150</v>
      </c>
      <c r="K99" s="253">
        <f t="shared" ref="K99" si="301">SUM(E99,G99,I99)</f>
        <v>4.33</v>
      </c>
      <c r="L99" s="330">
        <f t="shared" ref="L99" si="302">(K99*$B99)-$D99*3</f>
        <v>-320.10000000000002</v>
      </c>
      <c r="M99" s="185">
        <f>'UBS Vila Leonor'!F24</f>
        <v>0</v>
      </c>
      <c r="N99" s="317">
        <f t="shared" ref="N99" si="303">(M99*$B99)-$D99</f>
        <v>-150</v>
      </c>
      <c r="O99" s="106">
        <f>'UBS Vila Leonor'!G24</f>
        <v>0</v>
      </c>
      <c r="P99" s="317">
        <f t="shared" ref="P99" si="304">(O99*$B99)-$D99</f>
        <v>-150</v>
      </c>
      <c r="Q99" s="106">
        <f>'UBS Vila Leonor'!H24</f>
        <v>0</v>
      </c>
      <c r="R99" s="317">
        <f t="shared" ref="R99" si="305">(Q99*$B99)-$D99</f>
        <v>-150</v>
      </c>
      <c r="S99" s="253">
        <f t="shared" ref="S99" si="306">SUM(M99,O99,Q99)</f>
        <v>0</v>
      </c>
      <c r="T99" s="330">
        <f t="shared" ref="T99" si="307">(S99*$B99)-$D99*3</f>
        <v>-450</v>
      </c>
    </row>
    <row r="100" spans="1:20" ht="15.75" hidden="1" thickBot="1" x14ac:dyDescent="0.3">
      <c r="A100" s="369" t="s">
        <v>7</v>
      </c>
      <c r="B100" s="362">
        <f t="shared" ref="B100:T100" si="308">SUM(B99:B99)</f>
        <v>30</v>
      </c>
      <c r="C100" s="363">
        <f t="shared" si="308"/>
        <v>5</v>
      </c>
      <c r="D100" s="364">
        <f t="shared" si="308"/>
        <v>150</v>
      </c>
      <c r="E100" s="365">
        <f t="shared" si="308"/>
        <v>4.33</v>
      </c>
      <c r="F100" s="366">
        <f t="shared" si="308"/>
        <v>-20.099999999999994</v>
      </c>
      <c r="G100" s="365">
        <f t="shared" si="308"/>
        <v>0</v>
      </c>
      <c r="H100" s="366">
        <f t="shared" si="308"/>
        <v>-150</v>
      </c>
      <c r="I100" s="365">
        <f t="shared" si="308"/>
        <v>0</v>
      </c>
      <c r="J100" s="366">
        <f t="shared" si="308"/>
        <v>-150</v>
      </c>
      <c r="K100" s="367">
        <f t="shared" ref="K100:L100" si="309">SUM(K99:K99)</f>
        <v>4.33</v>
      </c>
      <c r="L100" s="368">
        <f t="shared" si="309"/>
        <v>-320.10000000000002</v>
      </c>
      <c r="M100" s="365">
        <f t="shared" si="308"/>
        <v>0</v>
      </c>
      <c r="N100" s="366">
        <f t="shared" si="308"/>
        <v>-150</v>
      </c>
      <c r="O100" s="365">
        <f t="shared" si="308"/>
        <v>0</v>
      </c>
      <c r="P100" s="366">
        <f t="shared" si="308"/>
        <v>-150</v>
      </c>
      <c r="Q100" s="365">
        <f t="shared" si="308"/>
        <v>0</v>
      </c>
      <c r="R100" s="366">
        <f t="shared" si="308"/>
        <v>-150</v>
      </c>
      <c r="S100" s="367">
        <f t="shared" si="308"/>
        <v>0</v>
      </c>
      <c r="T100" s="368">
        <f t="shared" si="308"/>
        <v>-450</v>
      </c>
    </row>
    <row r="101" spans="1:20" hidden="1" x14ac:dyDescent="0.25"/>
    <row r="102" spans="1:20" ht="15.75" hidden="1" x14ac:dyDescent="0.25">
      <c r="A102" s="1240" t="s">
        <v>287</v>
      </c>
      <c r="B102" s="1241"/>
      <c r="C102" s="1241"/>
      <c r="D102" s="1241"/>
      <c r="E102" s="1241"/>
      <c r="F102" s="1241"/>
      <c r="G102" s="1241"/>
      <c r="H102" s="1241"/>
      <c r="I102" s="1241"/>
      <c r="J102" s="1241"/>
      <c r="K102" s="1241"/>
      <c r="L102" s="1241"/>
      <c r="M102" s="1241"/>
      <c r="N102" s="1241"/>
      <c r="O102" s="1241"/>
      <c r="P102" s="1241"/>
      <c r="Q102" s="1241"/>
      <c r="R102" s="1241"/>
      <c r="S102" s="1241"/>
      <c r="T102" s="1241"/>
    </row>
    <row r="103" spans="1:20" ht="36.75" hidden="1" thickBot="1" x14ac:dyDescent="0.3">
      <c r="A103" s="85" t="s">
        <v>14</v>
      </c>
      <c r="B103" s="274" t="s">
        <v>222</v>
      </c>
      <c r="C103" s="104" t="s">
        <v>165</v>
      </c>
      <c r="D103" s="302" t="s">
        <v>223</v>
      </c>
      <c r="E103" s="343" t="s">
        <v>2</v>
      </c>
      <c r="F103" s="344" t="s">
        <v>225</v>
      </c>
      <c r="G103" s="343" t="s">
        <v>3</v>
      </c>
      <c r="H103" s="344" t="s">
        <v>226</v>
      </c>
      <c r="I103" s="343" t="s">
        <v>4</v>
      </c>
      <c r="J103" s="344" t="s">
        <v>227</v>
      </c>
      <c r="K103" s="251" t="s">
        <v>197</v>
      </c>
      <c r="L103" s="342" t="s">
        <v>224</v>
      </c>
      <c r="M103" s="343" t="s">
        <v>5</v>
      </c>
      <c r="N103" s="344" t="s">
        <v>228</v>
      </c>
      <c r="O103" s="345" t="s">
        <v>194</v>
      </c>
      <c r="P103" s="344" t="s">
        <v>229</v>
      </c>
      <c r="Q103" s="345" t="s">
        <v>195</v>
      </c>
      <c r="R103" s="344" t="s">
        <v>230</v>
      </c>
      <c r="S103" s="251" t="s">
        <v>197</v>
      </c>
      <c r="T103" s="342" t="s">
        <v>224</v>
      </c>
    </row>
    <row r="104" spans="1:20" ht="16.5" hidden="1" thickTop="1" thickBot="1" x14ac:dyDescent="0.3">
      <c r="A104" s="88" t="s">
        <v>25</v>
      </c>
      <c r="B104" s="276">
        <v>30</v>
      </c>
      <c r="C104" s="83">
        <f>'UBS Vila Sabrina'!B24</f>
        <v>4</v>
      </c>
      <c r="D104" s="297">
        <f t="shared" ref="D104" si="310">C104*B104</f>
        <v>120</v>
      </c>
      <c r="E104" s="106">
        <f>'UBS Vila Sabrina'!C24</f>
        <v>5</v>
      </c>
      <c r="F104" s="317">
        <f t="shared" ref="F104" si="311">(E104*$B104)-$D104</f>
        <v>30</v>
      </c>
      <c r="G104" s="106">
        <f>'UBS Vila Sabrina'!D24</f>
        <v>0</v>
      </c>
      <c r="H104" s="317">
        <f t="shared" ref="H104" si="312">(G104*$B104)-$D104</f>
        <v>-120</v>
      </c>
      <c r="I104" s="106">
        <f>'UBS Vila Sabrina'!E24</f>
        <v>0</v>
      </c>
      <c r="J104" s="317">
        <f t="shared" ref="J104" si="313">(I104*$B104)-$D104</f>
        <v>-120</v>
      </c>
      <c r="K104" s="253">
        <f t="shared" ref="K104" si="314">SUM(E104,G104,I104)</f>
        <v>5</v>
      </c>
      <c r="L104" s="330">
        <f t="shared" ref="L104" si="315">(K104*$B104)-$D104*3</f>
        <v>-210</v>
      </c>
      <c r="M104" s="106">
        <f>'UBS Vila Sabrina'!F24</f>
        <v>0</v>
      </c>
      <c r="N104" s="317">
        <f t="shared" ref="N104" si="316">(M104*$B104)-$D104</f>
        <v>-120</v>
      </c>
      <c r="O104" s="106">
        <f>'UBS Vila Sabrina'!G24</f>
        <v>0</v>
      </c>
      <c r="P104" s="317">
        <f t="shared" ref="P104" si="317">(O104*$B104)-$D104</f>
        <v>-120</v>
      </c>
      <c r="Q104" s="106">
        <f>'UBS Vila Sabrina'!H24</f>
        <v>0</v>
      </c>
      <c r="R104" s="317">
        <f t="shared" ref="R104" si="318">(Q104*$B104)-$D104</f>
        <v>-120</v>
      </c>
      <c r="S104" s="253">
        <f t="shared" ref="S104" si="319">SUM(M104,O104,Q104)</f>
        <v>0</v>
      </c>
      <c r="T104" s="330">
        <f t="shared" ref="T104" si="320">(S104*$B104)-$D104*3</f>
        <v>-360</v>
      </c>
    </row>
    <row r="105" spans="1:20" ht="15.75" hidden="1" thickBot="1" x14ac:dyDescent="0.3">
      <c r="A105" s="369" t="s">
        <v>7</v>
      </c>
      <c r="B105" s="362">
        <f t="shared" ref="B105:T105" si="321">SUM(B104:B104)</f>
        <v>30</v>
      </c>
      <c r="C105" s="363">
        <f t="shared" si="321"/>
        <v>4</v>
      </c>
      <c r="D105" s="364">
        <f t="shared" si="321"/>
        <v>120</v>
      </c>
      <c r="E105" s="365">
        <f t="shared" si="321"/>
        <v>5</v>
      </c>
      <c r="F105" s="366">
        <f t="shared" si="321"/>
        <v>30</v>
      </c>
      <c r="G105" s="365">
        <f t="shared" si="321"/>
        <v>0</v>
      </c>
      <c r="H105" s="366">
        <f t="shared" si="321"/>
        <v>-120</v>
      </c>
      <c r="I105" s="365">
        <f t="shared" si="321"/>
        <v>0</v>
      </c>
      <c r="J105" s="366">
        <f t="shared" si="321"/>
        <v>-120</v>
      </c>
      <c r="K105" s="367">
        <f t="shared" ref="K105:L105" si="322">SUM(K104:K104)</f>
        <v>5</v>
      </c>
      <c r="L105" s="368">
        <f t="shared" si="322"/>
        <v>-210</v>
      </c>
      <c r="M105" s="365">
        <f t="shared" si="321"/>
        <v>0</v>
      </c>
      <c r="N105" s="366">
        <f t="shared" si="321"/>
        <v>-120</v>
      </c>
      <c r="O105" s="365">
        <f t="shared" si="321"/>
        <v>0</v>
      </c>
      <c r="P105" s="366">
        <f t="shared" si="321"/>
        <v>-120</v>
      </c>
      <c r="Q105" s="365">
        <f t="shared" si="321"/>
        <v>0</v>
      </c>
      <c r="R105" s="366">
        <f t="shared" si="321"/>
        <v>-120</v>
      </c>
      <c r="S105" s="367">
        <f t="shared" si="321"/>
        <v>0</v>
      </c>
      <c r="T105" s="368">
        <f t="shared" si="321"/>
        <v>-360</v>
      </c>
    </row>
    <row r="106" spans="1:20" hidden="1" x14ac:dyDescent="0.25"/>
    <row r="107" spans="1:20" ht="15.75" hidden="1" x14ac:dyDescent="0.25">
      <c r="A107" s="1240" t="s">
        <v>289</v>
      </c>
      <c r="B107" s="1241"/>
      <c r="C107" s="1241"/>
      <c r="D107" s="1241"/>
      <c r="E107" s="1241"/>
      <c r="F107" s="1241"/>
      <c r="G107" s="1241"/>
      <c r="H107" s="1241"/>
      <c r="I107" s="1241"/>
      <c r="J107" s="1241"/>
      <c r="K107" s="1241"/>
      <c r="L107" s="1241"/>
      <c r="M107" s="1241"/>
      <c r="N107" s="1241"/>
      <c r="O107" s="1241"/>
      <c r="P107" s="1241"/>
      <c r="Q107" s="1241"/>
      <c r="R107" s="1241"/>
      <c r="S107" s="1241"/>
      <c r="T107" s="1241"/>
    </row>
    <row r="108" spans="1:20" ht="36.75" hidden="1" thickBot="1" x14ac:dyDescent="0.3">
      <c r="A108" s="85" t="s">
        <v>14</v>
      </c>
      <c r="B108" s="274" t="s">
        <v>222</v>
      </c>
      <c r="C108" s="104" t="s">
        <v>165</v>
      </c>
      <c r="D108" s="302" t="s">
        <v>223</v>
      </c>
      <c r="E108" s="343" t="s">
        <v>2</v>
      </c>
      <c r="F108" s="344" t="s">
        <v>225</v>
      </c>
      <c r="G108" s="343" t="s">
        <v>3</v>
      </c>
      <c r="H108" s="344" t="s">
        <v>226</v>
      </c>
      <c r="I108" s="343" t="s">
        <v>4</v>
      </c>
      <c r="J108" s="344" t="s">
        <v>227</v>
      </c>
      <c r="K108" s="251" t="s">
        <v>197</v>
      </c>
      <c r="L108" s="342" t="s">
        <v>224</v>
      </c>
      <c r="M108" s="343" t="s">
        <v>5</v>
      </c>
      <c r="N108" s="344" t="s">
        <v>228</v>
      </c>
      <c r="O108" s="345" t="s">
        <v>194</v>
      </c>
      <c r="P108" s="344" t="s">
        <v>229</v>
      </c>
      <c r="Q108" s="345" t="s">
        <v>195</v>
      </c>
      <c r="R108" s="344" t="s">
        <v>230</v>
      </c>
      <c r="S108" s="251" t="s">
        <v>197</v>
      </c>
      <c r="T108" s="342" t="s">
        <v>224</v>
      </c>
    </row>
    <row r="109" spans="1:20" ht="16.5" hidden="1" thickTop="1" thickBot="1" x14ac:dyDescent="0.3">
      <c r="A109" s="88" t="s">
        <v>25</v>
      </c>
      <c r="B109" s="276">
        <v>30</v>
      </c>
      <c r="C109" s="83">
        <f>'UBS Carandiru'!B29</f>
        <v>5</v>
      </c>
      <c r="D109" s="297">
        <f t="shared" ref="D109" si="323">C109*B109</f>
        <v>150</v>
      </c>
      <c r="E109" s="106">
        <f>'UBS Carandiru'!C29</f>
        <v>5</v>
      </c>
      <c r="F109" s="317">
        <f t="shared" ref="F109" si="324">(E109*$B109)-$D109</f>
        <v>0</v>
      </c>
      <c r="G109" s="106">
        <f>'UBS Carandiru'!D29</f>
        <v>0</v>
      </c>
      <c r="H109" s="317">
        <f t="shared" ref="H109" si="325">(G109*$B109)-$D109</f>
        <v>-150</v>
      </c>
      <c r="I109" s="106">
        <f>'UBS Carandiru'!E29</f>
        <v>0</v>
      </c>
      <c r="J109" s="317">
        <f t="shared" ref="J109" si="326">(I109*$B109)-$D109</f>
        <v>-150</v>
      </c>
      <c r="K109" s="253">
        <f t="shared" ref="K109" si="327">SUM(E109,G109,I109)</f>
        <v>5</v>
      </c>
      <c r="L109" s="330">
        <f t="shared" ref="L109" si="328">(K109*$B109)-$D109*3</f>
        <v>-300</v>
      </c>
      <c r="M109" s="106">
        <f>'UBS Carandiru'!F29</f>
        <v>0</v>
      </c>
      <c r="N109" s="317">
        <f t="shared" ref="N109" si="329">(M109*$B109)-$D109</f>
        <v>-150</v>
      </c>
      <c r="O109" s="106">
        <f>'UBS Carandiru'!G29</f>
        <v>0</v>
      </c>
      <c r="P109" s="317">
        <f t="shared" ref="P109" si="330">(O109*$B109)-$D109</f>
        <v>-150</v>
      </c>
      <c r="Q109" s="106">
        <f>'UBS Carandiru'!H29</f>
        <v>0</v>
      </c>
      <c r="R109" s="317">
        <f t="shared" ref="R109" si="331">(Q109*$B109)-$D109</f>
        <v>-150</v>
      </c>
      <c r="S109" s="253">
        <f t="shared" ref="S109" si="332">SUM(M109,O109,Q109)</f>
        <v>0</v>
      </c>
      <c r="T109" s="330">
        <f t="shared" ref="T109" si="333">(S109*$B109)-$D109*3</f>
        <v>-450</v>
      </c>
    </row>
    <row r="110" spans="1:20" ht="15.75" hidden="1" thickBot="1" x14ac:dyDescent="0.3">
      <c r="A110" s="369" t="s">
        <v>7</v>
      </c>
      <c r="B110" s="362">
        <f t="shared" ref="B110:T110" si="334">SUM(B109:B109)</f>
        <v>30</v>
      </c>
      <c r="C110" s="363">
        <f t="shared" si="334"/>
        <v>5</v>
      </c>
      <c r="D110" s="364">
        <f t="shared" si="334"/>
        <v>150</v>
      </c>
      <c r="E110" s="365">
        <f t="shared" si="334"/>
        <v>5</v>
      </c>
      <c r="F110" s="366">
        <f t="shared" si="334"/>
        <v>0</v>
      </c>
      <c r="G110" s="365">
        <f t="shared" si="334"/>
        <v>0</v>
      </c>
      <c r="H110" s="366">
        <f t="shared" si="334"/>
        <v>-150</v>
      </c>
      <c r="I110" s="365">
        <f t="shared" si="334"/>
        <v>0</v>
      </c>
      <c r="J110" s="366">
        <f t="shared" si="334"/>
        <v>-150</v>
      </c>
      <c r="K110" s="367">
        <f t="shared" ref="K110:L110" si="335">SUM(K109:K109)</f>
        <v>5</v>
      </c>
      <c r="L110" s="368">
        <f t="shared" si="335"/>
        <v>-300</v>
      </c>
      <c r="M110" s="365">
        <f t="shared" si="334"/>
        <v>0</v>
      </c>
      <c r="N110" s="366">
        <f t="shared" si="334"/>
        <v>-150</v>
      </c>
      <c r="O110" s="365">
        <f t="shared" si="334"/>
        <v>0</v>
      </c>
      <c r="P110" s="366">
        <f t="shared" si="334"/>
        <v>-150</v>
      </c>
      <c r="Q110" s="365">
        <f t="shared" si="334"/>
        <v>0</v>
      </c>
      <c r="R110" s="366">
        <f t="shared" si="334"/>
        <v>-150</v>
      </c>
      <c r="S110" s="367">
        <f t="shared" si="334"/>
        <v>0</v>
      </c>
      <c r="T110" s="368">
        <f t="shared" si="334"/>
        <v>-450</v>
      </c>
    </row>
    <row r="111" spans="1:20" hidden="1" x14ac:dyDescent="0.25"/>
    <row r="112" spans="1:20" ht="15.75" hidden="1" x14ac:dyDescent="0.25">
      <c r="A112" s="1240" t="s">
        <v>293</v>
      </c>
      <c r="B112" s="1241"/>
      <c r="C112" s="1241"/>
      <c r="D112" s="1241"/>
      <c r="E112" s="1241"/>
      <c r="F112" s="1241"/>
      <c r="G112" s="1241"/>
      <c r="H112" s="1241"/>
      <c r="I112" s="1241"/>
      <c r="J112" s="1241"/>
      <c r="K112" s="1241"/>
      <c r="L112" s="1241"/>
      <c r="M112" s="1241"/>
      <c r="N112" s="1241"/>
      <c r="O112" s="1241"/>
      <c r="P112" s="1241"/>
      <c r="Q112" s="1241"/>
      <c r="R112" s="1241"/>
      <c r="S112" s="1241"/>
      <c r="T112" s="1241"/>
    </row>
    <row r="113" spans="1:20" ht="36.75" hidden="1" thickBot="1" x14ac:dyDescent="0.3">
      <c r="A113" s="85" t="s">
        <v>14</v>
      </c>
      <c r="B113" s="274" t="s">
        <v>222</v>
      </c>
      <c r="C113" s="104" t="s">
        <v>165</v>
      </c>
      <c r="D113" s="302" t="s">
        <v>223</v>
      </c>
      <c r="E113" s="343" t="s">
        <v>2</v>
      </c>
      <c r="F113" s="344" t="s">
        <v>225</v>
      </c>
      <c r="G113" s="343" t="s">
        <v>3</v>
      </c>
      <c r="H113" s="344" t="s">
        <v>226</v>
      </c>
      <c r="I113" s="343" t="s">
        <v>4</v>
      </c>
      <c r="J113" s="344" t="s">
        <v>227</v>
      </c>
      <c r="K113" s="251" t="s">
        <v>197</v>
      </c>
      <c r="L113" s="342" t="s">
        <v>224</v>
      </c>
      <c r="M113" s="343" t="s">
        <v>5</v>
      </c>
      <c r="N113" s="344" t="s">
        <v>228</v>
      </c>
      <c r="O113" s="345" t="s">
        <v>194</v>
      </c>
      <c r="P113" s="344" t="s">
        <v>229</v>
      </c>
      <c r="Q113" s="345" t="s">
        <v>195</v>
      </c>
      <c r="R113" s="344" t="s">
        <v>230</v>
      </c>
      <c r="S113" s="251" t="s">
        <v>197</v>
      </c>
      <c r="T113" s="342" t="s">
        <v>224</v>
      </c>
    </row>
    <row r="114" spans="1:20" ht="15.75" hidden="1" thickTop="1" x14ac:dyDescent="0.25">
      <c r="A114" s="88" t="s">
        <v>140</v>
      </c>
      <c r="B114" s="275">
        <v>30</v>
      </c>
      <c r="C114" s="10">
        <f>'CER Carandiru'!B21</f>
        <v>1</v>
      </c>
      <c r="D114" s="296">
        <f t="shared" ref="D114" si="336">C114*B114</f>
        <v>30</v>
      </c>
      <c r="E114" s="105">
        <f>'CER Carandiru'!C21</f>
        <v>1</v>
      </c>
      <c r="F114" s="316">
        <f t="shared" ref="F114" si="337">(E114*$B114)-$D114</f>
        <v>0</v>
      </c>
      <c r="G114" s="105">
        <f>'CER Carandiru'!D21</f>
        <v>0</v>
      </c>
      <c r="H114" s="316">
        <f t="shared" ref="H114" si="338">(G114*$B114)-$D114</f>
        <v>-30</v>
      </c>
      <c r="I114" s="105">
        <f>'CER Carandiru'!E21</f>
        <v>0</v>
      </c>
      <c r="J114" s="316">
        <f t="shared" ref="J114" si="339">(I114*$B114)-$D114</f>
        <v>-30</v>
      </c>
      <c r="K114" s="241">
        <f t="shared" ref="K114" si="340">SUM(E114,G114,I114)</f>
        <v>1</v>
      </c>
      <c r="L114" s="329">
        <f t="shared" ref="L114" si="341">(K114*$B114)-$D114*3</f>
        <v>-60</v>
      </c>
      <c r="M114" s="105">
        <f>'CER Carandiru'!F21</f>
        <v>0</v>
      </c>
      <c r="N114" s="316">
        <f t="shared" ref="N114" si="342">(M114*$B114)-$D114</f>
        <v>-30</v>
      </c>
      <c r="O114" s="105">
        <f>'CER Carandiru'!G21</f>
        <v>0</v>
      </c>
      <c r="P114" s="316">
        <f t="shared" ref="P114" si="343">(O114*$B114)-$D114</f>
        <v>-30</v>
      </c>
      <c r="Q114" s="105">
        <f>'CER Carandiru'!H21</f>
        <v>0</v>
      </c>
      <c r="R114" s="316">
        <f t="shared" ref="R114" si="344">(Q114*$B114)-$D114</f>
        <v>-30</v>
      </c>
      <c r="S114" s="241">
        <f t="shared" ref="S114" si="345">SUM(M114,O114,Q114)</f>
        <v>0</v>
      </c>
      <c r="T114" s="329">
        <f t="shared" ref="T114" si="346">(S114*$B114)-$D114*3</f>
        <v>-90</v>
      </c>
    </row>
    <row r="115" spans="1:20" ht="15.75" hidden="1" thickBot="1" x14ac:dyDescent="0.3">
      <c r="A115" s="6" t="s">
        <v>7</v>
      </c>
      <c r="B115" s="293">
        <f t="shared" ref="B115:T115" si="347">SUM(B114:B114)</f>
        <v>30</v>
      </c>
      <c r="C115" s="7">
        <f t="shared" si="347"/>
        <v>1</v>
      </c>
      <c r="D115" s="300">
        <f t="shared" si="347"/>
        <v>30</v>
      </c>
      <c r="E115" s="8">
        <f t="shared" si="347"/>
        <v>1</v>
      </c>
      <c r="F115" s="319">
        <f t="shared" si="347"/>
        <v>0</v>
      </c>
      <c r="G115" s="8">
        <f t="shared" si="347"/>
        <v>0</v>
      </c>
      <c r="H115" s="319">
        <f t="shared" si="347"/>
        <v>-30</v>
      </c>
      <c r="I115" s="8">
        <f t="shared" si="347"/>
        <v>0</v>
      </c>
      <c r="J115" s="319">
        <f t="shared" si="347"/>
        <v>-30</v>
      </c>
      <c r="K115" s="80">
        <f t="shared" ref="K115:L115" si="348">SUM(K114:K114)</f>
        <v>1</v>
      </c>
      <c r="L115" s="332">
        <f t="shared" si="348"/>
        <v>-60</v>
      </c>
      <c r="M115" s="8">
        <f t="shared" si="347"/>
        <v>0</v>
      </c>
      <c r="N115" s="319">
        <f t="shared" si="347"/>
        <v>-30</v>
      </c>
      <c r="O115" s="8">
        <f t="shared" si="347"/>
        <v>0</v>
      </c>
      <c r="P115" s="319">
        <f t="shared" si="347"/>
        <v>-30</v>
      </c>
      <c r="Q115" s="8">
        <f t="shared" si="347"/>
        <v>0</v>
      </c>
      <c r="R115" s="319">
        <f t="shared" si="347"/>
        <v>-30</v>
      </c>
      <c r="S115" s="80">
        <f t="shared" si="347"/>
        <v>0</v>
      </c>
      <c r="T115" s="332">
        <f t="shared" si="347"/>
        <v>-90</v>
      </c>
    </row>
    <row r="116" spans="1:20" hidden="1" x14ac:dyDescent="0.25"/>
    <row r="117" spans="1:20" ht="15.75" hidden="1" x14ac:dyDescent="0.25">
      <c r="A117" s="1240" t="s">
        <v>295</v>
      </c>
      <c r="B117" s="1241"/>
      <c r="C117" s="1241"/>
      <c r="D117" s="1241"/>
      <c r="E117" s="1241"/>
      <c r="F117" s="1241"/>
      <c r="G117" s="1241"/>
      <c r="H117" s="1241"/>
      <c r="I117" s="1241"/>
      <c r="J117" s="1241"/>
      <c r="K117" s="1241"/>
      <c r="L117" s="1241"/>
      <c r="M117" s="1241"/>
      <c r="N117" s="1241"/>
      <c r="O117" s="1241"/>
      <c r="P117" s="1241"/>
      <c r="Q117" s="1241"/>
      <c r="R117" s="1241"/>
      <c r="S117" s="1241"/>
      <c r="T117" s="1241"/>
    </row>
    <row r="118" spans="1:20" ht="36.75" hidden="1" thickBot="1" x14ac:dyDescent="0.3">
      <c r="A118" s="85" t="s">
        <v>14</v>
      </c>
      <c r="B118" s="274" t="s">
        <v>222</v>
      </c>
      <c r="C118" s="104" t="s">
        <v>165</v>
      </c>
      <c r="D118" s="302" t="s">
        <v>223</v>
      </c>
      <c r="E118" s="343" t="s">
        <v>2</v>
      </c>
      <c r="F118" s="344" t="s">
        <v>225</v>
      </c>
      <c r="G118" s="343" t="s">
        <v>3</v>
      </c>
      <c r="H118" s="344" t="s">
        <v>226</v>
      </c>
      <c r="I118" s="343" t="s">
        <v>4</v>
      </c>
      <c r="J118" s="344" t="s">
        <v>227</v>
      </c>
      <c r="K118" s="251" t="s">
        <v>197</v>
      </c>
      <c r="L118" s="342" t="s">
        <v>224</v>
      </c>
      <c r="M118" s="343" t="s">
        <v>5</v>
      </c>
      <c r="N118" s="344" t="s">
        <v>228</v>
      </c>
      <c r="O118" s="345" t="s">
        <v>194</v>
      </c>
      <c r="P118" s="344" t="s">
        <v>229</v>
      </c>
      <c r="Q118" s="345" t="s">
        <v>195</v>
      </c>
      <c r="R118" s="344" t="s">
        <v>230</v>
      </c>
      <c r="S118" s="251" t="s">
        <v>197</v>
      </c>
      <c r="T118" s="342" t="s">
        <v>224</v>
      </c>
    </row>
    <row r="119" spans="1:20" ht="15.75" hidden="1" thickTop="1" x14ac:dyDescent="0.25">
      <c r="A119" s="88" t="s">
        <v>130</v>
      </c>
      <c r="B119" s="276">
        <v>40</v>
      </c>
      <c r="C119" s="83">
        <f>'APD no CER III Carandiru'!B16</f>
        <v>1</v>
      </c>
      <c r="D119" s="297">
        <f t="shared" ref="D119" si="349">C119*B119</f>
        <v>40</v>
      </c>
      <c r="E119" s="106">
        <f>'APD no CER III Carandiru'!C16</f>
        <v>1</v>
      </c>
      <c r="F119" s="317">
        <f t="shared" ref="F119" si="350">(E119*$B119)-$D119</f>
        <v>0</v>
      </c>
      <c r="G119" s="106">
        <f>'APD no CER III Carandiru'!D16</f>
        <v>0</v>
      </c>
      <c r="H119" s="317">
        <f t="shared" ref="H119" si="351">(G119*$B119)-$D119</f>
        <v>-40</v>
      </c>
      <c r="I119" s="106">
        <f>'APD no CER III Carandiru'!E16</f>
        <v>0</v>
      </c>
      <c r="J119" s="317">
        <f t="shared" ref="J119" si="352">(I119*$B119)-$D119</f>
        <v>-40</v>
      </c>
      <c r="K119" s="253">
        <f t="shared" ref="K119" si="353">SUM(E119,G119,I119)</f>
        <v>1</v>
      </c>
      <c r="L119" s="330">
        <f t="shared" ref="L119" si="354">(K119*$B119)-$D119*3</f>
        <v>-80</v>
      </c>
      <c r="M119" s="106">
        <f>'APD no CER III Carandiru'!F16</f>
        <v>0</v>
      </c>
      <c r="N119" s="317">
        <f t="shared" ref="N119" si="355">(M119*$B119)-$D119</f>
        <v>-40</v>
      </c>
      <c r="O119" s="106">
        <f>'APD no CER III Carandiru'!G16</f>
        <v>0</v>
      </c>
      <c r="P119" s="317">
        <f t="shared" ref="P119" si="356">(O119*$B119)-$D119</f>
        <v>-40</v>
      </c>
      <c r="Q119" s="106">
        <f>'APD no CER III Carandiru'!H16</f>
        <v>0</v>
      </c>
      <c r="R119" s="317">
        <f t="shared" ref="R119" si="357">(Q119*$B119)-$D119</f>
        <v>-40</v>
      </c>
      <c r="S119" s="253">
        <f t="shared" ref="S119" si="358">SUM(M119,O119,Q119)</f>
        <v>0</v>
      </c>
      <c r="T119" s="330">
        <f t="shared" ref="T119" si="359">(S119*$B119)-$D119*3</f>
        <v>-120</v>
      </c>
    </row>
    <row r="120" spans="1:20" ht="15.75" hidden="1" thickBot="1" x14ac:dyDescent="0.3">
      <c r="A120" s="6" t="s">
        <v>7</v>
      </c>
      <c r="B120" s="293">
        <f t="shared" ref="B120:T120" si="360">SUM(B119:B119)</f>
        <v>40</v>
      </c>
      <c r="C120" s="7">
        <f t="shared" si="360"/>
        <v>1</v>
      </c>
      <c r="D120" s="300">
        <f t="shared" si="360"/>
        <v>40</v>
      </c>
      <c r="E120" s="8">
        <f t="shared" si="360"/>
        <v>1</v>
      </c>
      <c r="F120" s="319">
        <f t="shared" si="360"/>
        <v>0</v>
      </c>
      <c r="G120" s="8">
        <f t="shared" si="360"/>
        <v>0</v>
      </c>
      <c r="H120" s="319">
        <f t="shared" si="360"/>
        <v>-40</v>
      </c>
      <c r="I120" s="8">
        <f t="shared" si="360"/>
        <v>0</v>
      </c>
      <c r="J120" s="319">
        <f t="shared" si="360"/>
        <v>-40</v>
      </c>
      <c r="K120" s="80">
        <f t="shared" ref="K120:L120" si="361">SUM(K119:K119)</f>
        <v>1</v>
      </c>
      <c r="L120" s="332">
        <f t="shared" si="361"/>
        <v>-80</v>
      </c>
      <c r="M120" s="8">
        <f t="shared" si="360"/>
        <v>0</v>
      </c>
      <c r="N120" s="319">
        <f t="shared" si="360"/>
        <v>-40</v>
      </c>
      <c r="O120" s="8">
        <f t="shared" si="360"/>
        <v>0</v>
      </c>
      <c r="P120" s="319">
        <f t="shared" si="360"/>
        <v>-40</v>
      </c>
      <c r="Q120" s="8">
        <f t="shared" si="360"/>
        <v>0</v>
      </c>
      <c r="R120" s="319">
        <f t="shared" si="360"/>
        <v>-40</v>
      </c>
      <c r="S120" s="80">
        <f t="shared" si="360"/>
        <v>0</v>
      </c>
      <c r="T120" s="332">
        <f t="shared" si="360"/>
        <v>-120</v>
      </c>
    </row>
    <row r="121" spans="1:20" hidden="1" x14ac:dyDescent="0.25"/>
    <row r="122" spans="1:20" ht="15.75" hidden="1" x14ac:dyDescent="0.25">
      <c r="A122" s="1240" t="s">
        <v>291</v>
      </c>
      <c r="B122" s="1241"/>
      <c r="C122" s="1241"/>
      <c r="D122" s="1241"/>
      <c r="E122" s="1241"/>
      <c r="F122" s="1241"/>
      <c r="G122" s="1241"/>
      <c r="H122" s="1241"/>
      <c r="I122" s="1241"/>
      <c r="J122" s="1241"/>
      <c r="K122" s="1241"/>
      <c r="L122" s="1241"/>
      <c r="M122" s="1241"/>
      <c r="N122" s="1241"/>
      <c r="O122" s="1241"/>
      <c r="P122" s="1241"/>
      <c r="Q122" s="1241"/>
      <c r="R122" s="1241"/>
      <c r="S122" s="1241"/>
      <c r="T122" s="1241"/>
    </row>
    <row r="123" spans="1:20" ht="36.75" hidden="1" thickBot="1" x14ac:dyDescent="0.3">
      <c r="A123" s="85" t="s">
        <v>14</v>
      </c>
      <c r="B123" s="274" t="s">
        <v>222</v>
      </c>
      <c r="C123" s="104" t="s">
        <v>165</v>
      </c>
      <c r="D123" s="302" t="s">
        <v>223</v>
      </c>
      <c r="E123" s="343" t="s">
        <v>2</v>
      </c>
      <c r="F123" s="344" t="s">
        <v>225</v>
      </c>
      <c r="G123" s="343" t="s">
        <v>3</v>
      </c>
      <c r="H123" s="344" t="s">
        <v>226</v>
      </c>
      <c r="I123" s="343" t="s">
        <v>4</v>
      </c>
      <c r="J123" s="344" t="s">
        <v>227</v>
      </c>
      <c r="K123" s="251" t="s">
        <v>197</v>
      </c>
      <c r="L123" s="342" t="s">
        <v>224</v>
      </c>
      <c r="M123" s="343" t="s">
        <v>5</v>
      </c>
      <c r="N123" s="344" t="s">
        <v>228</v>
      </c>
      <c r="O123" s="345" t="s">
        <v>194</v>
      </c>
      <c r="P123" s="344" t="s">
        <v>229</v>
      </c>
      <c r="Q123" s="345" t="s">
        <v>195</v>
      </c>
      <c r="R123" s="344" t="s">
        <v>230</v>
      </c>
      <c r="S123" s="251" t="s">
        <v>197</v>
      </c>
      <c r="T123" s="342" t="s">
        <v>224</v>
      </c>
    </row>
    <row r="124" spans="1:20" ht="15.75" hidden="1" thickTop="1" x14ac:dyDescent="0.25">
      <c r="A124" s="88" t="s">
        <v>86</v>
      </c>
      <c r="B124" s="276">
        <v>30</v>
      </c>
      <c r="C124" s="83" t="e">
        <f>#REF!</f>
        <v>#REF!</v>
      </c>
      <c r="D124" s="297" t="e">
        <f t="shared" ref="D124" si="362">C124*B124</f>
        <v>#REF!</v>
      </c>
      <c r="E124" s="106" t="e">
        <f>#REF!</f>
        <v>#REF!</v>
      </c>
      <c r="F124" s="317" t="e">
        <f t="shared" ref="F124" si="363">(E124*$B124)-$D124</f>
        <v>#REF!</v>
      </c>
      <c r="G124" s="106" t="e">
        <f>#REF!</f>
        <v>#REF!</v>
      </c>
      <c r="H124" s="317" t="e">
        <f t="shared" ref="H124" si="364">(G124*$B124)-$D124</f>
        <v>#REF!</v>
      </c>
      <c r="I124" s="106" t="e">
        <f>#REF!</f>
        <v>#REF!</v>
      </c>
      <c r="J124" s="317" t="e">
        <f t="shared" ref="J124" si="365">(I124*$B124)-$D124</f>
        <v>#REF!</v>
      </c>
      <c r="K124" s="253" t="e">
        <f t="shared" ref="K124" si="366">SUM(E124,G124,I124)</f>
        <v>#REF!</v>
      </c>
      <c r="L124" s="330" t="e">
        <f t="shared" ref="L124" si="367">(K124*$B124)-$D124*3</f>
        <v>#REF!</v>
      </c>
      <c r="M124" s="106" t="e">
        <f>#REF!</f>
        <v>#REF!</v>
      </c>
      <c r="N124" s="317" t="e">
        <f t="shared" ref="N124" si="368">(M124*$B124)-$D124</f>
        <v>#REF!</v>
      </c>
      <c r="O124" s="106" t="e">
        <f>#REF!</f>
        <v>#REF!</v>
      </c>
      <c r="P124" s="317" t="e">
        <f t="shared" ref="P124" si="369">(O124*$B124)-$D124</f>
        <v>#REF!</v>
      </c>
      <c r="Q124" s="106" t="e">
        <f>#REF!</f>
        <v>#REF!</v>
      </c>
      <c r="R124" s="317" t="e">
        <f t="shared" ref="R124" si="370">(Q124*$B124)-$D124</f>
        <v>#REF!</v>
      </c>
      <c r="S124" s="253" t="e">
        <f t="shared" ref="S124" si="371">SUM(M124,O124,Q124)</f>
        <v>#REF!</v>
      </c>
      <c r="T124" s="330" t="e">
        <f t="shared" ref="T124" si="372">(S124*$B124)-$D124*3</f>
        <v>#REF!</v>
      </c>
    </row>
    <row r="125" spans="1:20" ht="15.75" hidden="1" thickBot="1" x14ac:dyDescent="0.3">
      <c r="A125" s="6" t="s">
        <v>7</v>
      </c>
      <c r="B125" s="293">
        <f t="shared" ref="B125:T125" si="373">SUM(B124:B124)</f>
        <v>30</v>
      </c>
      <c r="C125" s="7" t="e">
        <f t="shared" si="373"/>
        <v>#REF!</v>
      </c>
      <c r="D125" s="300" t="e">
        <f t="shared" si="373"/>
        <v>#REF!</v>
      </c>
      <c r="E125" s="8" t="e">
        <f t="shared" si="373"/>
        <v>#REF!</v>
      </c>
      <c r="F125" s="319" t="e">
        <f t="shared" si="373"/>
        <v>#REF!</v>
      </c>
      <c r="G125" s="8" t="e">
        <f t="shared" si="373"/>
        <v>#REF!</v>
      </c>
      <c r="H125" s="319" t="e">
        <f t="shared" si="373"/>
        <v>#REF!</v>
      </c>
      <c r="I125" s="8" t="e">
        <f t="shared" si="373"/>
        <v>#REF!</v>
      </c>
      <c r="J125" s="319" t="e">
        <f t="shared" si="373"/>
        <v>#REF!</v>
      </c>
      <c r="K125" s="80" t="e">
        <f t="shared" ref="K125:L125" si="374">SUM(K124:K124)</f>
        <v>#REF!</v>
      </c>
      <c r="L125" s="332" t="e">
        <f t="shared" si="374"/>
        <v>#REF!</v>
      </c>
      <c r="M125" s="8" t="e">
        <f t="shared" si="373"/>
        <v>#REF!</v>
      </c>
      <c r="N125" s="319" t="e">
        <f t="shared" si="373"/>
        <v>#REF!</v>
      </c>
      <c r="O125" s="8" t="e">
        <f t="shared" si="373"/>
        <v>#REF!</v>
      </c>
      <c r="P125" s="319" t="e">
        <f t="shared" si="373"/>
        <v>#REF!</v>
      </c>
      <c r="Q125" s="8" t="e">
        <f t="shared" si="373"/>
        <v>#REF!</v>
      </c>
      <c r="R125" s="319" t="e">
        <f t="shared" si="373"/>
        <v>#REF!</v>
      </c>
      <c r="S125" s="80" t="e">
        <f t="shared" si="373"/>
        <v>#REF!</v>
      </c>
      <c r="T125" s="332" t="e">
        <f t="shared" si="373"/>
        <v>#REF!</v>
      </c>
    </row>
    <row r="126" spans="1:20" hidden="1" x14ac:dyDescent="0.25"/>
    <row r="127" spans="1:20" ht="15.75" hidden="1" x14ac:dyDescent="0.25">
      <c r="A127" s="1240" t="s">
        <v>297</v>
      </c>
      <c r="B127" s="1241"/>
      <c r="C127" s="1241"/>
      <c r="D127" s="1241"/>
      <c r="E127" s="1241"/>
      <c r="F127" s="1241"/>
      <c r="G127" s="1241"/>
      <c r="H127" s="1241"/>
      <c r="I127" s="1241"/>
      <c r="J127" s="1241"/>
      <c r="K127" s="1241"/>
      <c r="L127" s="1241"/>
      <c r="M127" s="1241"/>
      <c r="N127" s="1241"/>
      <c r="O127" s="1241"/>
      <c r="P127" s="1241"/>
      <c r="Q127" s="1241"/>
      <c r="R127" s="1241"/>
      <c r="S127" s="1241"/>
      <c r="T127" s="1241"/>
    </row>
    <row r="128" spans="1:20" ht="36.75" hidden="1" thickBot="1" x14ac:dyDescent="0.3">
      <c r="A128" s="85" t="s">
        <v>14</v>
      </c>
      <c r="B128" s="274" t="s">
        <v>222</v>
      </c>
      <c r="C128" s="104" t="s">
        <v>165</v>
      </c>
      <c r="D128" s="302" t="s">
        <v>223</v>
      </c>
      <c r="E128" s="343" t="s">
        <v>2</v>
      </c>
      <c r="F128" s="344" t="s">
        <v>225</v>
      </c>
      <c r="G128" s="343" t="s">
        <v>3</v>
      </c>
      <c r="H128" s="344" t="s">
        <v>226</v>
      </c>
      <c r="I128" s="343" t="s">
        <v>4</v>
      </c>
      <c r="J128" s="344" t="s">
        <v>227</v>
      </c>
      <c r="K128" s="251" t="s">
        <v>197</v>
      </c>
      <c r="L128" s="342" t="s">
        <v>224</v>
      </c>
      <c r="M128" s="343" t="s">
        <v>5</v>
      </c>
      <c r="N128" s="344" t="s">
        <v>228</v>
      </c>
      <c r="O128" s="345" t="s">
        <v>194</v>
      </c>
      <c r="P128" s="344" t="s">
        <v>229</v>
      </c>
      <c r="Q128" s="345" t="s">
        <v>195</v>
      </c>
      <c r="R128" s="344" t="s">
        <v>230</v>
      </c>
      <c r="S128" s="251" t="s">
        <v>197</v>
      </c>
      <c r="T128" s="342" t="s">
        <v>224</v>
      </c>
    </row>
    <row r="129" spans="1:20" ht="16.5" hidden="1" thickTop="1" thickBot="1" x14ac:dyDescent="0.3">
      <c r="A129" s="88" t="s">
        <v>25</v>
      </c>
      <c r="B129" s="276">
        <v>30</v>
      </c>
      <c r="C129" s="83">
        <f>'UBS Vila Maria P Gnecco'!B25</f>
        <v>4</v>
      </c>
      <c r="D129" s="297">
        <f t="shared" ref="D129" si="375">C129*B129</f>
        <v>120</v>
      </c>
      <c r="E129" s="106">
        <f>'UBS Vila Maria P Gnecco'!C25</f>
        <v>4</v>
      </c>
      <c r="F129" s="317">
        <f t="shared" ref="F129" si="376">(E129*$B129)-$D129</f>
        <v>0</v>
      </c>
      <c r="G129" s="106">
        <f>'UBS Vila Maria P Gnecco'!D25</f>
        <v>0</v>
      </c>
      <c r="H129" s="317">
        <f t="shared" ref="H129" si="377">(G129*$B129)-$D129</f>
        <v>-120</v>
      </c>
      <c r="I129" s="106">
        <f>'UBS Vila Maria P Gnecco'!E25</f>
        <v>0</v>
      </c>
      <c r="J129" s="317">
        <f t="shared" ref="J129" si="378">(I129*$B129)-$D129</f>
        <v>-120</v>
      </c>
      <c r="K129" s="253">
        <f t="shared" ref="K129" si="379">SUM(E129,G129,I129)</f>
        <v>4</v>
      </c>
      <c r="L129" s="330">
        <f t="shared" ref="L129" si="380">(K129*$B129)-$D129*3</f>
        <v>-240</v>
      </c>
      <c r="M129" s="106">
        <f>'UBS Vila Maria P Gnecco'!F25</f>
        <v>0</v>
      </c>
      <c r="N129" s="317">
        <f t="shared" ref="N129" si="381">(M129*$B129)-$D129</f>
        <v>-120</v>
      </c>
      <c r="O129" s="106">
        <f>'UBS Vila Maria P Gnecco'!G25</f>
        <v>0</v>
      </c>
      <c r="P129" s="317">
        <f t="shared" ref="P129" si="382">(O129*$B129)-$D129</f>
        <v>-120</v>
      </c>
      <c r="Q129" s="106">
        <f>'UBS Vila Maria P Gnecco'!H25</f>
        <v>0</v>
      </c>
      <c r="R129" s="317">
        <f t="shared" ref="R129" si="383">(Q129*$B129)-$D129</f>
        <v>-120</v>
      </c>
      <c r="S129" s="253">
        <f t="shared" ref="S129" si="384">SUM(M129,O129,Q129)</f>
        <v>0</v>
      </c>
      <c r="T129" s="330">
        <f t="shared" ref="T129" si="385">(S129*$B129)-$D129*3</f>
        <v>-360</v>
      </c>
    </row>
    <row r="130" spans="1:20" ht="15.75" hidden="1" thickBot="1" x14ac:dyDescent="0.3">
      <c r="A130" s="369" t="s">
        <v>7</v>
      </c>
      <c r="B130" s="362">
        <f t="shared" ref="B130:T130" si="386">SUM(B129:B129)</f>
        <v>30</v>
      </c>
      <c r="C130" s="363">
        <f t="shared" si="386"/>
        <v>4</v>
      </c>
      <c r="D130" s="364">
        <f t="shared" si="386"/>
        <v>120</v>
      </c>
      <c r="E130" s="365">
        <f t="shared" si="386"/>
        <v>4</v>
      </c>
      <c r="F130" s="366">
        <f t="shared" si="386"/>
        <v>0</v>
      </c>
      <c r="G130" s="365">
        <f t="shared" si="386"/>
        <v>0</v>
      </c>
      <c r="H130" s="366">
        <f t="shared" si="386"/>
        <v>-120</v>
      </c>
      <c r="I130" s="365">
        <f t="shared" si="386"/>
        <v>0</v>
      </c>
      <c r="J130" s="366">
        <f t="shared" si="386"/>
        <v>-120</v>
      </c>
      <c r="K130" s="367">
        <f t="shared" ref="K130:L130" si="387">SUM(K129:K129)</f>
        <v>4</v>
      </c>
      <c r="L130" s="368">
        <f t="shared" si="387"/>
        <v>-240</v>
      </c>
      <c r="M130" s="365">
        <f t="shared" si="386"/>
        <v>0</v>
      </c>
      <c r="N130" s="366">
        <f t="shared" si="386"/>
        <v>-120</v>
      </c>
      <c r="O130" s="365">
        <f t="shared" si="386"/>
        <v>0</v>
      </c>
      <c r="P130" s="366">
        <f t="shared" si="386"/>
        <v>-120</v>
      </c>
      <c r="Q130" s="365">
        <f t="shared" si="386"/>
        <v>0</v>
      </c>
      <c r="R130" s="366">
        <f t="shared" si="386"/>
        <v>-120</v>
      </c>
      <c r="S130" s="367">
        <f t="shared" si="386"/>
        <v>0</v>
      </c>
      <c r="T130" s="368">
        <f t="shared" si="386"/>
        <v>-360</v>
      </c>
    </row>
    <row r="131" spans="1:20" hidden="1" x14ac:dyDescent="0.25"/>
    <row r="132" spans="1:20" ht="15.75" hidden="1" x14ac:dyDescent="0.25">
      <c r="A132" s="1240" t="s">
        <v>299</v>
      </c>
      <c r="B132" s="1241"/>
      <c r="C132" s="1241"/>
      <c r="D132" s="1241"/>
      <c r="E132" s="1241"/>
      <c r="F132" s="1241"/>
      <c r="G132" s="1241"/>
      <c r="H132" s="1241"/>
      <c r="I132" s="1241"/>
      <c r="J132" s="1241"/>
      <c r="K132" s="1241"/>
      <c r="L132" s="1241"/>
      <c r="M132" s="1241"/>
      <c r="N132" s="1241"/>
      <c r="O132" s="1241"/>
      <c r="P132" s="1241"/>
      <c r="Q132" s="1241"/>
      <c r="R132" s="1241"/>
      <c r="S132" s="1241"/>
      <c r="T132" s="1241"/>
    </row>
    <row r="133" spans="1:20" ht="36.75" hidden="1" thickBot="1" x14ac:dyDescent="0.3">
      <c r="A133" s="85" t="s">
        <v>14</v>
      </c>
      <c r="B133" s="274" t="s">
        <v>222</v>
      </c>
      <c r="C133" s="104" t="s">
        <v>165</v>
      </c>
      <c r="D133" s="302" t="s">
        <v>223</v>
      </c>
      <c r="E133" s="343" t="s">
        <v>2</v>
      </c>
      <c r="F133" s="344" t="s">
        <v>225</v>
      </c>
      <c r="G133" s="343" t="s">
        <v>3</v>
      </c>
      <c r="H133" s="344" t="s">
        <v>226</v>
      </c>
      <c r="I133" s="343" t="s">
        <v>4</v>
      </c>
      <c r="J133" s="344" t="s">
        <v>227</v>
      </c>
      <c r="K133" s="251" t="s">
        <v>197</v>
      </c>
      <c r="L133" s="342" t="s">
        <v>224</v>
      </c>
      <c r="M133" s="343" t="s">
        <v>5</v>
      </c>
      <c r="N133" s="344" t="s">
        <v>228</v>
      </c>
      <c r="O133" s="345" t="s">
        <v>194</v>
      </c>
      <c r="P133" s="344" t="s">
        <v>229</v>
      </c>
      <c r="Q133" s="345" t="s">
        <v>195</v>
      </c>
      <c r="R133" s="344" t="s">
        <v>230</v>
      </c>
      <c r="S133" s="251" t="s">
        <v>197</v>
      </c>
      <c r="T133" s="342" t="s">
        <v>224</v>
      </c>
    </row>
    <row r="134" spans="1:20" ht="15.75" hidden="1" thickTop="1" x14ac:dyDescent="0.25">
      <c r="A134" s="88" t="s">
        <v>25</v>
      </c>
      <c r="B134" s="276">
        <v>30</v>
      </c>
      <c r="C134" s="89" t="e">
        <f>'UBS Jardim Julieta'!#REF!</f>
        <v>#REF!</v>
      </c>
      <c r="D134" s="304" t="e">
        <f t="shared" ref="D134" si="388">C134*B134</f>
        <v>#REF!</v>
      </c>
      <c r="E134" s="106" t="e">
        <f>'UBS Jardim Julieta'!#REF!</f>
        <v>#REF!</v>
      </c>
      <c r="F134" s="317" t="e">
        <f t="shared" ref="F134" si="389">(E134*$B134)-$D134</f>
        <v>#REF!</v>
      </c>
      <c r="G134" s="106" t="e">
        <f>'UBS Jardim Julieta'!#REF!</f>
        <v>#REF!</v>
      </c>
      <c r="H134" s="317" t="e">
        <f t="shared" ref="H134" si="390">(G134*$B134)-$D134</f>
        <v>#REF!</v>
      </c>
      <c r="I134" s="106" t="e">
        <f>'UBS Jardim Julieta'!#REF!</f>
        <v>#REF!</v>
      </c>
      <c r="J134" s="317" t="e">
        <f t="shared" ref="J134" si="391">(I134*$B134)-$D134</f>
        <v>#REF!</v>
      </c>
      <c r="K134" s="253" t="e">
        <f t="shared" ref="K134" si="392">SUM(E134,G134,I134)</f>
        <v>#REF!</v>
      </c>
      <c r="L134" s="330" t="e">
        <f t="shared" ref="L134" si="393">(K134*$B134)-$D134*3</f>
        <v>#REF!</v>
      </c>
      <c r="M134" s="106" t="e">
        <f>'UBS Jardim Julieta'!#REF!</f>
        <v>#REF!</v>
      </c>
      <c r="N134" s="317" t="e">
        <f t="shared" ref="N134" si="394">(M134*$B134)-$D134</f>
        <v>#REF!</v>
      </c>
      <c r="O134" s="106" t="e">
        <f>'UBS Jardim Julieta'!#REF!</f>
        <v>#REF!</v>
      </c>
      <c r="P134" s="317" t="e">
        <f t="shared" ref="P134" si="395">(O134*$B134)-$D134</f>
        <v>#REF!</v>
      </c>
      <c r="Q134" s="106" t="e">
        <f>'UBS Jardim Julieta'!#REF!</f>
        <v>#REF!</v>
      </c>
      <c r="R134" s="317" t="e">
        <f t="shared" ref="R134" si="396">(Q134*$B134)-$D134</f>
        <v>#REF!</v>
      </c>
      <c r="S134" s="253" t="e">
        <f t="shared" ref="S134" si="397">SUM(M134,O134,Q134)</f>
        <v>#REF!</v>
      </c>
      <c r="T134" s="330" t="e">
        <f t="shared" ref="T134" si="398">(S134*$B134)-$D134*3</f>
        <v>#REF!</v>
      </c>
    </row>
    <row r="135" spans="1:20" ht="15.75" hidden="1" thickBot="1" x14ac:dyDescent="0.3">
      <c r="A135" s="6" t="s">
        <v>7</v>
      </c>
      <c r="B135" s="293">
        <f t="shared" ref="B135:T135" si="399">SUM(B134:B134)</f>
        <v>30</v>
      </c>
      <c r="C135" s="7" t="e">
        <f t="shared" si="399"/>
        <v>#REF!</v>
      </c>
      <c r="D135" s="300" t="e">
        <f t="shared" si="399"/>
        <v>#REF!</v>
      </c>
      <c r="E135" s="8" t="e">
        <f t="shared" si="399"/>
        <v>#REF!</v>
      </c>
      <c r="F135" s="319" t="e">
        <f t="shared" si="399"/>
        <v>#REF!</v>
      </c>
      <c r="G135" s="8" t="e">
        <f t="shared" si="399"/>
        <v>#REF!</v>
      </c>
      <c r="H135" s="319" t="e">
        <f t="shared" si="399"/>
        <v>#REF!</v>
      </c>
      <c r="I135" s="8" t="e">
        <f t="shared" si="399"/>
        <v>#REF!</v>
      </c>
      <c r="J135" s="319" t="e">
        <f t="shared" si="399"/>
        <v>#REF!</v>
      </c>
      <c r="K135" s="80" t="e">
        <f t="shared" ref="K135:L135" si="400">SUM(K134:K134)</f>
        <v>#REF!</v>
      </c>
      <c r="L135" s="332" t="e">
        <f t="shared" si="400"/>
        <v>#REF!</v>
      </c>
      <c r="M135" s="8" t="e">
        <f t="shared" si="399"/>
        <v>#REF!</v>
      </c>
      <c r="N135" s="319" t="e">
        <f t="shared" si="399"/>
        <v>#REF!</v>
      </c>
      <c r="O135" s="8" t="e">
        <f t="shared" si="399"/>
        <v>#REF!</v>
      </c>
      <c r="P135" s="319" t="e">
        <f t="shared" si="399"/>
        <v>#REF!</v>
      </c>
      <c r="Q135" s="8" t="e">
        <f t="shared" si="399"/>
        <v>#REF!</v>
      </c>
      <c r="R135" s="319" t="e">
        <f t="shared" si="399"/>
        <v>#REF!</v>
      </c>
      <c r="S135" s="80" t="e">
        <f t="shared" si="399"/>
        <v>#REF!</v>
      </c>
      <c r="T135" s="332" t="e">
        <f t="shared" si="399"/>
        <v>#REF!</v>
      </c>
    </row>
    <row r="136" spans="1:20" hidden="1" x14ac:dyDescent="0.25"/>
    <row r="137" spans="1:20" ht="15.75" hidden="1" x14ac:dyDescent="0.25">
      <c r="A137" s="1240" t="s">
        <v>301</v>
      </c>
      <c r="B137" s="1241"/>
      <c r="C137" s="1241"/>
      <c r="D137" s="1241"/>
      <c r="E137" s="1241"/>
      <c r="F137" s="1241"/>
      <c r="G137" s="1241"/>
      <c r="H137" s="1241"/>
      <c r="I137" s="1241"/>
      <c r="J137" s="1241"/>
      <c r="K137" s="1241"/>
      <c r="L137" s="1241"/>
      <c r="M137" s="1241"/>
      <c r="N137" s="1241"/>
      <c r="O137" s="1241"/>
      <c r="P137" s="1241"/>
      <c r="Q137" s="1241"/>
      <c r="R137" s="1241"/>
      <c r="S137" s="1241"/>
      <c r="T137" s="1241"/>
    </row>
    <row r="138" spans="1:20" ht="36.75" hidden="1" thickBot="1" x14ac:dyDescent="0.3">
      <c r="A138" s="85" t="s">
        <v>14</v>
      </c>
      <c r="B138" s="274" t="s">
        <v>222</v>
      </c>
      <c r="C138" s="104" t="s">
        <v>165</v>
      </c>
      <c r="D138" s="302" t="s">
        <v>223</v>
      </c>
      <c r="E138" s="343" t="s">
        <v>2</v>
      </c>
      <c r="F138" s="344" t="s">
        <v>225</v>
      </c>
      <c r="G138" s="343" t="s">
        <v>3</v>
      </c>
      <c r="H138" s="344" t="s">
        <v>226</v>
      </c>
      <c r="I138" s="343" t="s">
        <v>4</v>
      </c>
      <c r="J138" s="344" t="s">
        <v>227</v>
      </c>
      <c r="K138" s="251" t="s">
        <v>197</v>
      </c>
      <c r="L138" s="342" t="s">
        <v>224</v>
      </c>
      <c r="M138" s="343" t="s">
        <v>5</v>
      </c>
      <c r="N138" s="344" t="s">
        <v>228</v>
      </c>
      <c r="O138" s="345" t="s">
        <v>194</v>
      </c>
      <c r="P138" s="344" t="s">
        <v>229</v>
      </c>
      <c r="Q138" s="345" t="s">
        <v>195</v>
      </c>
      <c r="R138" s="344" t="s">
        <v>230</v>
      </c>
      <c r="S138" s="251" t="s">
        <v>197</v>
      </c>
      <c r="T138" s="342" t="s">
        <v>224</v>
      </c>
    </row>
    <row r="139" spans="1:20" ht="15.75" hidden="1" thickTop="1" x14ac:dyDescent="0.25">
      <c r="A139" s="134" t="s">
        <v>123</v>
      </c>
      <c r="B139" s="286">
        <v>40</v>
      </c>
      <c r="C139" s="97">
        <f>'CAPS INF II VM-VG'!B19</f>
        <v>1</v>
      </c>
      <c r="D139" s="312">
        <f t="shared" ref="D139:D140" si="401">C139*B139</f>
        <v>40</v>
      </c>
      <c r="E139" s="128">
        <f>'CAPS INF II VM-VG'!C19</f>
        <v>1</v>
      </c>
      <c r="F139" s="324">
        <f t="shared" ref="F139:F140" si="402">(E139*$B139)-$D139</f>
        <v>0</v>
      </c>
      <c r="G139" s="128">
        <f>'CAPS INF II VM-VG'!D19</f>
        <v>0</v>
      </c>
      <c r="H139" s="324">
        <f t="shared" ref="H139:H140" si="403">(G139*$B139)-$D139</f>
        <v>-40</v>
      </c>
      <c r="I139" s="128">
        <f>'CAPS INF II VM-VG'!E19</f>
        <v>0</v>
      </c>
      <c r="J139" s="324">
        <f t="shared" ref="J139:J140" si="404">(I139*$B139)-$D139</f>
        <v>-40</v>
      </c>
      <c r="K139" s="260">
        <f t="shared" ref="K139:K140" si="405">SUM(E139,G139,I139)</f>
        <v>1</v>
      </c>
      <c r="L139" s="337">
        <f t="shared" ref="L139:L140" si="406">(K139*$B139)-$D139*3</f>
        <v>-80</v>
      </c>
      <c r="M139" s="128">
        <f>'CAPS INF II VM-VG'!F19</f>
        <v>0</v>
      </c>
      <c r="N139" s="324">
        <f t="shared" ref="N139:N140" si="407">(M139*$B139)-$D139</f>
        <v>-40</v>
      </c>
      <c r="O139" s="128">
        <f>'CAPS INF II VM-VG'!G19</f>
        <v>0</v>
      </c>
      <c r="P139" s="324">
        <f t="shared" ref="P139:P140" si="408">(O139*$B139)-$D139</f>
        <v>-40</v>
      </c>
      <c r="Q139" s="128">
        <f>'CAPS INF II VM-VG'!H19</f>
        <v>0</v>
      </c>
      <c r="R139" s="324">
        <f t="shared" ref="R139:R140" si="409">(Q139*$B139)-$D139</f>
        <v>-40</v>
      </c>
      <c r="S139" s="260">
        <f t="shared" ref="S139:S140" si="410">SUM(M139,O139,Q139)</f>
        <v>0</v>
      </c>
      <c r="T139" s="337">
        <f t="shared" ref="T139:T140" si="411">(S139*$B139)-$D139*3</f>
        <v>-120</v>
      </c>
    </row>
    <row r="140" spans="1:20" hidden="1" x14ac:dyDescent="0.25">
      <c r="A140" s="134" t="s">
        <v>124</v>
      </c>
      <c r="B140" s="286">
        <v>30</v>
      </c>
      <c r="C140" s="97">
        <f>'CAPS INF II VM-VG'!B20</f>
        <v>2</v>
      </c>
      <c r="D140" s="312">
        <f t="shared" si="401"/>
        <v>60</v>
      </c>
      <c r="E140" s="128">
        <f>'CAPS INF II VM-VG'!C20</f>
        <v>1</v>
      </c>
      <c r="F140" s="324">
        <f t="shared" si="402"/>
        <v>-30</v>
      </c>
      <c r="G140" s="128">
        <f>'CAPS INF II VM-VG'!D20</f>
        <v>0</v>
      </c>
      <c r="H140" s="324">
        <f t="shared" si="403"/>
        <v>-60</v>
      </c>
      <c r="I140" s="128">
        <f>'CAPS INF II VM-VG'!E20</f>
        <v>0</v>
      </c>
      <c r="J140" s="324">
        <f t="shared" si="404"/>
        <v>-60</v>
      </c>
      <c r="K140" s="260">
        <f t="shared" si="405"/>
        <v>1</v>
      </c>
      <c r="L140" s="337">
        <f t="shared" si="406"/>
        <v>-150</v>
      </c>
      <c r="M140" s="128">
        <f>'CAPS INF II VM-VG'!F20</f>
        <v>0</v>
      </c>
      <c r="N140" s="324">
        <f t="shared" si="407"/>
        <v>-60</v>
      </c>
      <c r="O140" s="128">
        <f>'CAPS INF II VM-VG'!G20</f>
        <v>0</v>
      </c>
      <c r="P140" s="324">
        <f t="shared" si="408"/>
        <v>-60</v>
      </c>
      <c r="Q140" s="128">
        <f>'CAPS INF II VM-VG'!H20</f>
        <v>0</v>
      </c>
      <c r="R140" s="324">
        <f t="shared" si="409"/>
        <v>-60</v>
      </c>
      <c r="S140" s="260">
        <f t="shared" si="410"/>
        <v>0</v>
      </c>
      <c r="T140" s="337">
        <f t="shared" si="411"/>
        <v>-180</v>
      </c>
    </row>
    <row r="141" spans="1:20" ht="15.75" hidden="1" thickBot="1" x14ac:dyDescent="0.3">
      <c r="A141" s="6" t="s">
        <v>7</v>
      </c>
      <c r="B141" s="293">
        <f t="shared" ref="B141:T141" si="412">SUM(B139:B140)</f>
        <v>70</v>
      </c>
      <c r="C141" s="7">
        <f t="shared" si="412"/>
        <v>3</v>
      </c>
      <c r="D141" s="300">
        <f t="shared" si="412"/>
        <v>100</v>
      </c>
      <c r="E141" s="8">
        <f t="shared" si="412"/>
        <v>2</v>
      </c>
      <c r="F141" s="319">
        <f t="shared" si="412"/>
        <v>-30</v>
      </c>
      <c r="G141" s="8">
        <f t="shared" si="412"/>
        <v>0</v>
      </c>
      <c r="H141" s="319">
        <f t="shared" si="412"/>
        <v>-100</v>
      </c>
      <c r="I141" s="8">
        <f t="shared" si="412"/>
        <v>0</v>
      </c>
      <c r="J141" s="319">
        <f t="shared" si="412"/>
        <v>-100</v>
      </c>
      <c r="K141" s="80">
        <f t="shared" ref="K141:L141" si="413">SUM(K139:K140)</f>
        <v>2</v>
      </c>
      <c r="L141" s="332">
        <f t="shared" si="413"/>
        <v>-230</v>
      </c>
      <c r="M141" s="8">
        <f t="shared" si="412"/>
        <v>0</v>
      </c>
      <c r="N141" s="319">
        <f t="shared" si="412"/>
        <v>-100</v>
      </c>
      <c r="O141" s="8">
        <f t="shared" si="412"/>
        <v>0</v>
      </c>
      <c r="P141" s="319">
        <f t="shared" si="412"/>
        <v>-100</v>
      </c>
      <c r="Q141" s="8">
        <f t="shared" si="412"/>
        <v>0</v>
      </c>
      <c r="R141" s="319">
        <f t="shared" si="412"/>
        <v>-100</v>
      </c>
      <c r="S141" s="80">
        <f t="shared" si="412"/>
        <v>0</v>
      </c>
      <c r="T141" s="332">
        <f t="shared" si="412"/>
        <v>-300</v>
      </c>
    </row>
    <row r="142" spans="1:20" hidden="1" x14ac:dyDescent="0.25"/>
    <row r="143" spans="1:20" ht="15.75" hidden="1" x14ac:dyDescent="0.25">
      <c r="A143" s="1240" t="s">
        <v>303</v>
      </c>
      <c r="B143" s="1241"/>
      <c r="C143" s="1241"/>
      <c r="D143" s="1241"/>
      <c r="E143" s="1241"/>
      <c r="F143" s="1241"/>
      <c r="G143" s="1241"/>
      <c r="H143" s="1241"/>
      <c r="I143" s="1241"/>
      <c r="J143" s="1241"/>
      <c r="K143" s="1241"/>
      <c r="L143" s="1241"/>
      <c r="M143" s="1241"/>
      <c r="N143" s="1241"/>
      <c r="O143" s="1241"/>
      <c r="P143" s="1241"/>
      <c r="Q143" s="1241"/>
      <c r="R143" s="1241"/>
      <c r="S143" s="1241"/>
      <c r="T143" s="1241"/>
    </row>
    <row r="144" spans="1:20" ht="36.75" hidden="1" thickBot="1" x14ac:dyDescent="0.3">
      <c r="A144" s="85" t="s">
        <v>14</v>
      </c>
      <c r="B144" s="274" t="s">
        <v>222</v>
      </c>
      <c r="C144" s="104" t="s">
        <v>165</v>
      </c>
      <c r="D144" s="302" t="s">
        <v>223</v>
      </c>
      <c r="E144" s="343" t="s">
        <v>2</v>
      </c>
      <c r="F144" s="344" t="s">
        <v>225</v>
      </c>
      <c r="G144" s="343" t="s">
        <v>3</v>
      </c>
      <c r="H144" s="344" t="s">
        <v>226</v>
      </c>
      <c r="I144" s="343" t="s">
        <v>4</v>
      </c>
      <c r="J144" s="344" t="s">
        <v>227</v>
      </c>
      <c r="K144" s="251" t="s">
        <v>197</v>
      </c>
      <c r="L144" s="342" t="s">
        <v>224</v>
      </c>
      <c r="M144" s="343" t="s">
        <v>5</v>
      </c>
      <c r="N144" s="344" t="s">
        <v>228</v>
      </c>
      <c r="O144" s="345" t="s">
        <v>194</v>
      </c>
      <c r="P144" s="344" t="s">
        <v>229</v>
      </c>
      <c r="Q144" s="345" t="s">
        <v>195</v>
      </c>
      <c r="R144" s="344" t="s">
        <v>230</v>
      </c>
      <c r="S144" s="251" t="s">
        <v>197</v>
      </c>
      <c r="T144" s="342" t="s">
        <v>224</v>
      </c>
    </row>
    <row r="145" spans="1:20" ht="15.75" hidden="1" thickTop="1" x14ac:dyDescent="0.25">
      <c r="A145" s="141" t="s">
        <v>117</v>
      </c>
      <c r="B145" s="289">
        <v>40</v>
      </c>
      <c r="C145" s="204" t="e">
        <f>'HORA CERTA'!#REF!</f>
        <v>#REF!</v>
      </c>
      <c r="D145" s="312" t="e">
        <f t="shared" ref="D145:D146" si="414">C145*B145</f>
        <v>#REF!</v>
      </c>
      <c r="E145" s="372" t="e">
        <f>'HORA CERTA'!#REF!</f>
        <v>#REF!</v>
      </c>
      <c r="F145" s="371" t="e">
        <f t="shared" ref="F145:F146" si="415">(E145*$B145)-$D145</f>
        <v>#REF!</v>
      </c>
      <c r="G145" s="372" t="e">
        <f>'HORA CERTA'!#REF!</f>
        <v>#REF!</v>
      </c>
      <c r="H145" s="371" t="e">
        <f t="shared" ref="H145:H146" si="416">(G145*$B145)-$D145</f>
        <v>#REF!</v>
      </c>
      <c r="I145" s="372" t="e">
        <f>'HORA CERTA'!#REF!</f>
        <v>#REF!</v>
      </c>
      <c r="J145" s="371" t="e">
        <f t="shared" ref="J145:J146" si="417">(I145*$B145)-$D145</f>
        <v>#REF!</v>
      </c>
      <c r="K145" s="146" t="e">
        <f t="shared" ref="K145:K146" si="418">SUM(E145,G145,I145)</f>
        <v>#REF!</v>
      </c>
      <c r="L145" s="340" t="e">
        <f t="shared" ref="L145:L146" si="419">(K145*$B145)-$D145*3</f>
        <v>#REF!</v>
      </c>
      <c r="M145" s="372" t="e">
        <f>'HORA CERTA'!#REF!</f>
        <v>#REF!</v>
      </c>
      <c r="N145" s="371" t="e">
        <f t="shared" ref="N145:N146" si="420">(M145*$B145)-$D145</f>
        <v>#REF!</v>
      </c>
      <c r="O145" s="372" t="e">
        <f>'HORA CERTA'!#REF!</f>
        <v>#REF!</v>
      </c>
      <c r="P145" s="371" t="e">
        <f t="shared" ref="P145:P146" si="421">(O145*$B145)-$D145</f>
        <v>#REF!</v>
      </c>
      <c r="Q145" s="372" t="e">
        <f>'HORA CERTA'!#REF!</f>
        <v>#REF!</v>
      </c>
      <c r="R145" s="371" t="e">
        <f t="shared" ref="R145:R146" si="422">(Q145*$B145)-$D145</f>
        <v>#REF!</v>
      </c>
      <c r="S145" s="146" t="e">
        <f t="shared" ref="S145:S146" si="423">SUM(M145,O145,Q145)</f>
        <v>#REF!</v>
      </c>
      <c r="T145" s="340" t="e">
        <f t="shared" ref="T145:T146" si="424">(S145*$B145)-$D145*3</f>
        <v>#REF!</v>
      </c>
    </row>
    <row r="146" spans="1:20" ht="15.75" hidden="1" thickBot="1" x14ac:dyDescent="0.3">
      <c r="A146" s="147" t="s">
        <v>118</v>
      </c>
      <c r="B146" s="290">
        <v>36</v>
      </c>
      <c r="C146" s="99" t="e">
        <f>'HORA CERTA'!#REF!</f>
        <v>#REF!</v>
      </c>
      <c r="D146" s="313" t="e">
        <f t="shared" si="414"/>
        <v>#REF!</v>
      </c>
      <c r="E146" s="373" t="e">
        <f>'HORA CERTA'!#REF!</f>
        <v>#REF!</v>
      </c>
      <c r="F146" s="370" t="e">
        <f t="shared" si="415"/>
        <v>#REF!</v>
      </c>
      <c r="G146" s="373" t="e">
        <f>'HORA CERTA'!#REF!</f>
        <v>#REF!</v>
      </c>
      <c r="H146" s="370" t="e">
        <f t="shared" si="416"/>
        <v>#REF!</v>
      </c>
      <c r="I146" s="373" t="e">
        <f>'HORA CERTA'!#REF!</f>
        <v>#REF!</v>
      </c>
      <c r="J146" s="370" t="e">
        <f t="shared" si="417"/>
        <v>#REF!</v>
      </c>
      <c r="K146" s="149" t="e">
        <f t="shared" si="418"/>
        <v>#REF!</v>
      </c>
      <c r="L146" s="339" t="e">
        <f t="shared" si="419"/>
        <v>#REF!</v>
      </c>
      <c r="M146" s="373" t="e">
        <f>'HORA CERTA'!#REF!</f>
        <v>#REF!</v>
      </c>
      <c r="N146" s="370" t="e">
        <f t="shared" si="420"/>
        <v>#REF!</v>
      </c>
      <c r="O146" s="373" t="e">
        <f>'HORA CERTA'!#REF!</f>
        <v>#REF!</v>
      </c>
      <c r="P146" s="370" t="e">
        <f t="shared" si="421"/>
        <v>#REF!</v>
      </c>
      <c r="Q146" s="373" t="e">
        <f>'HORA CERTA'!#REF!</f>
        <v>#REF!</v>
      </c>
      <c r="R146" s="370" t="e">
        <f t="shared" si="422"/>
        <v>#REF!</v>
      </c>
      <c r="S146" s="149" t="e">
        <f t="shared" si="423"/>
        <v>#REF!</v>
      </c>
      <c r="T146" s="339" t="e">
        <f t="shared" si="424"/>
        <v>#REF!</v>
      </c>
    </row>
    <row r="147" spans="1:20" ht="15.75" hidden="1" thickBot="1" x14ac:dyDescent="0.3">
      <c r="A147" s="38" t="s">
        <v>7</v>
      </c>
      <c r="B147" s="294">
        <f t="shared" ref="B147:T147" si="425">SUM(B145:B146)</f>
        <v>76</v>
      </c>
      <c r="C147" s="39" t="e">
        <f t="shared" si="425"/>
        <v>#REF!</v>
      </c>
      <c r="D147" s="314" t="e">
        <f t="shared" si="425"/>
        <v>#REF!</v>
      </c>
      <c r="E147" s="40" t="e">
        <f t="shared" si="425"/>
        <v>#REF!</v>
      </c>
      <c r="F147" s="326" t="e">
        <f t="shared" si="425"/>
        <v>#REF!</v>
      </c>
      <c r="G147" s="40" t="e">
        <f t="shared" si="425"/>
        <v>#REF!</v>
      </c>
      <c r="H147" s="326" t="e">
        <f t="shared" si="425"/>
        <v>#REF!</v>
      </c>
      <c r="I147" s="40" t="e">
        <f t="shared" si="425"/>
        <v>#REF!</v>
      </c>
      <c r="J147" s="326" t="e">
        <f t="shared" si="425"/>
        <v>#REF!</v>
      </c>
      <c r="K147" s="150" t="e">
        <f t="shared" ref="K147:L147" si="426">SUM(K145:K146)</f>
        <v>#REF!</v>
      </c>
      <c r="L147" s="341" t="e">
        <f t="shared" si="426"/>
        <v>#REF!</v>
      </c>
      <c r="M147" s="40" t="e">
        <f t="shared" si="425"/>
        <v>#REF!</v>
      </c>
      <c r="N147" s="326" t="e">
        <f t="shared" si="425"/>
        <v>#REF!</v>
      </c>
      <c r="O147" s="40" t="e">
        <f t="shared" si="425"/>
        <v>#REF!</v>
      </c>
      <c r="P147" s="326" t="e">
        <f t="shared" si="425"/>
        <v>#REF!</v>
      </c>
      <c r="Q147" s="40" t="e">
        <f t="shared" si="425"/>
        <v>#REF!</v>
      </c>
      <c r="R147" s="326" t="e">
        <f t="shared" si="425"/>
        <v>#REF!</v>
      </c>
      <c r="S147" s="150" t="e">
        <f t="shared" si="425"/>
        <v>#REF!</v>
      </c>
      <c r="T147" s="341" t="e">
        <f t="shared" si="425"/>
        <v>#REF!</v>
      </c>
    </row>
  </sheetData>
  <sheetProtection sheet="1" objects="1" scenarios="1"/>
  <mergeCells count="30">
    <mergeCell ref="A1:O1"/>
    <mergeCell ref="A2:O2"/>
    <mergeCell ref="A41:T41"/>
    <mergeCell ref="A47:T47"/>
    <mergeCell ref="A53:T53"/>
    <mergeCell ref="F15:F16"/>
    <mergeCell ref="H15:H16"/>
    <mergeCell ref="J15:J16"/>
    <mergeCell ref="N15:N16"/>
    <mergeCell ref="P15:P16"/>
    <mergeCell ref="R15:R16"/>
    <mergeCell ref="T15:T16"/>
    <mergeCell ref="A4:T4"/>
    <mergeCell ref="L15:L16"/>
    <mergeCell ref="A143:T143"/>
    <mergeCell ref="A92:T92"/>
    <mergeCell ref="A97:T97"/>
    <mergeCell ref="A102:T102"/>
    <mergeCell ref="A107:T107"/>
    <mergeCell ref="A112:T112"/>
    <mergeCell ref="A117:T117"/>
    <mergeCell ref="A122:T122"/>
    <mergeCell ref="A127:T127"/>
    <mergeCell ref="A132:T132"/>
    <mergeCell ref="A137:T137"/>
    <mergeCell ref="A60:T60"/>
    <mergeCell ref="A67:T67"/>
    <mergeCell ref="A74:T74"/>
    <mergeCell ref="A80:T80"/>
    <mergeCell ref="A86:T86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9.42578125" bestFit="1" customWidth="1"/>
    <col min="2" max="2" width="11.85546875" customWidth="1"/>
    <col min="3" max="14" width="11.5703125" customWidth="1"/>
    <col min="15" max="15" width="8.42578125" bestFit="1" customWidth="1"/>
    <col min="16" max="16" width="8" customWidth="1"/>
    <col min="17" max="17" width="9" customWidth="1"/>
  </cols>
  <sheetData>
    <row r="1" spans="1:17" ht="42" customHeight="1" x14ac:dyDescent="0.25"/>
    <row r="2" spans="1:17" ht="18" x14ac:dyDescent="0.35">
      <c r="A2" s="1239"/>
      <c r="B2" s="1239"/>
      <c r="C2" s="1239"/>
      <c r="D2" s="1239"/>
      <c r="E2" s="1239"/>
      <c r="F2" s="1239"/>
      <c r="G2" s="1239"/>
      <c r="H2" s="1"/>
    </row>
    <row r="3" spans="1:17" ht="18" x14ac:dyDescent="0.35">
      <c r="A3" s="1239"/>
      <c r="B3" s="1239"/>
      <c r="C3" s="1239"/>
      <c r="D3" s="1239"/>
      <c r="E3" s="1239"/>
      <c r="F3" s="1239"/>
      <c r="G3" s="1239"/>
      <c r="H3" s="1"/>
    </row>
    <row r="5" spans="1:17" ht="20.25" customHeight="1" x14ac:dyDescent="0.25">
      <c r="A5" s="1242" t="s">
        <v>567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</row>
    <row r="6" spans="1:17" ht="20.25" customHeight="1" x14ac:dyDescent="0.25">
      <c r="A6" s="1242" t="s">
        <v>635</v>
      </c>
      <c r="B6" s="1242"/>
      <c r="C6" s="1242"/>
      <c r="D6" s="1242"/>
      <c r="E6" s="1242"/>
      <c r="F6" s="1242"/>
      <c r="G6" s="1242"/>
      <c r="H6" s="1242"/>
      <c r="I6" s="1242"/>
      <c r="J6" s="1242"/>
      <c r="K6" s="1242"/>
      <c r="L6" s="1242"/>
      <c r="M6" s="1242"/>
      <c r="N6" s="1242"/>
      <c r="O6" s="1242"/>
      <c r="P6" s="1242"/>
      <c r="Q6" s="1242"/>
    </row>
    <row r="7" spans="1:17" ht="20.25" customHeight="1" x14ac:dyDescent="0.25">
      <c r="A7" s="1248" t="s">
        <v>14</v>
      </c>
      <c r="B7" s="1246" t="s">
        <v>592</v>
      </c>
      <c r="C7" s="1111" t="s">
        <v>577</v>
      </c>
      <c r="D7" s="1111" t="s">
        <v>578</v>
      </c>
      <c r="E7" s="1111" t="s">
        <v>579</v>
      </c>
      <c r="F7" s="1111" t="s">
        <v>580</v>
      </c>
      <c r="G7" s="1111" t="s">
        <v>581</v>
      </c>
      <c r="H7" s="1111" t="s">
        <v>582</v>
      </c>
      <c r="I7" s="1111" t="s">
        <v>583</v>
      </c>
      <c r="J7" s="1111" t="s">
        <v>584</v>
      </c>
      <c r="K7" s="1111" t="s">
        <v>585</v>
      </c>
      <c r="L7" s="1111" t="s">
        <v>586</v>
      </c>
      <c r="M7" s="1111" t="s">
        <v>587</v>
      </c>
      <c r="N7" s="1111" t="s">
        <v>588</v>
      </c>
      <c r="O7" s="1243" t="s">
        <v>589</v>
      </c>
      <c r="P7" s="1244"/>
      <c r="Q7" s="1245"/>
    </row>
    <row r="8" spans="1:17" ht="28.5" customHeight="1" x14ac:dyDescent="0.25">
      <c r="A8" s="1249"/>
      <c r="B8" s="1247"/>
      <c r="C8" s="1004" t="s">
        <v>590</v>
      </c>
      <c r="D8" s="1004" t="s">
        <v>590</v>
      </c>
      <c r="E8" s="1004" t="s">
        <v>590</v>
      </c>
      <c r="F8" s="1004" t="s">
        <v>590</v>
      </c>
      <c r="G8" s="1004" t="s">
        <v>590</v>
      </c>
      <c r="H8" s="1004" t="s">
        <v>590</v>
      </c>
      <c r="I8" s="1004" t="s">
        <v>590</v>
      </c>
      <c r="J8" s="1004" t="s">
        <v>590</v>
      </c>
      <c r="K8" s="1004" t="s">
        <v>590</v>
      </c>
      <c r="L8" s="1004" t="s">
        <v>590</v>
      </c>
      <c r="M8" s="1004" t="s">
        <v>590</v>
      </c>
      <c r="N8" s="1004" t="s">
        <v>590</v>
      </c>
      <c r="O8" s="1004" t="s">
        <v>591</v>
      </c>
      <c r="P8" s="1004" t="s">
        <v>590</v>
      </c>
      <c r="Q8" s="1004" t="s">
        <v>1</v>
      </c>
    </row>
    <row r="9" spans="1:17" ht="18" customHeight="1" x14ac:dyDescent="0.25">
      <c r="A9" s="999" t="s">
        <v>513</v>
      </c>
      <c r="B9" s="1112">
        <v>6000</v>
      </c>
      <c r="C9" s="1113">
        <v>6197</v>
      </c>
      <c r="D9" s="1113">
        <v>6470</v>
      </c>
      <c r="E9" s="1113">
        <v>5937</v>
      </c>
      <c r="F9" s="1113">
        <v>4979</v>
      </c>
      <c r="G9" s="1113">
        <v>4471</v>
      </c>
      <c r="H9" s="1205">
        <v>4970</v>
      </c>
      <c r="I9" s="1113">
        <v>4248</v>
      </c>
      <c r="J9" s="1113">
        <v>5824</v>
      </c>
      <c r="K9" s="1113">
        <v>5086</v>
      </c>
      <c r="L9" s="1113">
        <v>5786</v>
      </c>
      <c r="M9" s="1113">
        <v>5728</v>
      </c>
      <c r="N9" s="1113">
        <v>4790</v>
      </c>
      <c r="O9" s="1135">
        <f>B9*(IF(C9="",0,1)+IF(D9="",0,1)+IF(E9="",0,1)+IF(F9="",0,1)+IF(G9="",0,1)+IF(H9="",0,1)+IF(I9="",0,1)+IF(J9="",0,1)+IF(K9="",0,1)+IF(L9="",0,1)+IF(M9="",0,1)+IF(N9="",0,1))</f>
        <v>72000</v>
      </c>
      <c r="P9" s="1135">
        <f t="shared" ref="P9:P21" si="0">SUM(C9:N9)</f>
        <v>64486</v>
      </c>
      <c r="Q9" s="1043">
        <f>IF(O9=0,"-",P9/O9)</f>
        <v>0.89563888888888887</v>
      </c>
    </row>
    <row r="10" spans="1:17" ht="18" customHeight="1" x14ac:dyDescent="0.25">
      <c r="A10" s="999" t="s">
        <v>506</v>
      </c>
      <c r="B10" s="1112">
        <v>2080</v>
      </c>
      <c r="C10" s="1113">
        <v>865</v>
      </c>
      <c r="D10" s="1113">
        <v>1419</v>
      </c>
      <c r="E10" s="1113">
        <v>1525</v>
      </c>
      <c r="F10" s="1113">
        <v>1009</v>
      </c>
      <c r="G10" s="1113">
        <v>1184</v>
      </c>
      <c r="H10" s="1205">
        <v>1412</v>
      </c>
      <c r="I10" s="1113">
        <v>1368</v>
      </c>
      <c r="J10" s="1113">
        <v>1436</v>
      </c>
      <c r="K10" s="1113">
        <v>1518</v>
      </c>
      <c r="L10" s="1113">
        <v>1425</v>
      </c>
      <c r="M10" s="1113">
        <v>1497</v>
      </c>
      <c r="N10" s="1113">
        <v>1538</v>
      </c>
      <c r="O10" s="1135">
        <f t="shared" ref="O10:O21" si="1">B10*(IF(C10="",0,1)+IF(D10="",0,1)+IF(E10="",0,1)+IF(F10="",0,1)+IF(G10="",0,1)+IF(H10="",0,1)+IF(I10="",0,1)+IF(J10="",0,1)+IF(K10="",0,1)+IF(L10="",0,1)+IF(M10="",0,1)+IF(N10="",0,1))</f>
        <v>24960</v>
      </c>
      <c r="P10" s="1135">
        <f t="shared" si="0"/>
        <v>16196</v>
      </c>
      <c r="Q10" s="1043">
        <f t="shared" ref="Q10:Q22" si="2">IF(O10=0,"-",P10/O10)</f>
        <v>0.64887820512820515</v>
      </c>
    </row>
    <row r="11" spans="1:17" ht="18" customHeight="1" x14ac:dyDescent="0.25">
      <c r="A11" s="999" t="s">
        <v>514</v>
      </c>
      <c r="B11" s="1112">
        <v>780</v>
      </c>
      <c r="C11" s="1113">
        <v>450</v>
      </c>
      <c r="D11" s="1113">
        <v>733</v>
      </c>
      <c r="E11" s="1113">
        <v>662</v>
      </c>
      <c r="F11" s="1113">
        <v>130</v>
      </c>
      <c r="G11" s="1113">
        <v>143</v>
      </c>
      <c r="H11" s="1205">
        <v>257</v>
      </c>
      <c r="I11" s="1113">
        <v>145</v>
      </c>
      <c r="J11" s="1113">
        <v>201</v>
      </c>
      <c r="K11" s="1113">
        <v>247</v>
      </c>
      <c r="L11" s="1113">
        <v>190</v>
      </c>
      <c r="M11" s="1113">
        <v>204</v>
      </c>
      <c r="N11" s="1113">
        <v>180</v>
      </c>
      <c r="O11" s="1135">
        <f t="shared" si="1"/>
        <v>9360</v>
      </c>
      <c r="P11" s="1135">
        <f t="shared" si="0"/>
        <v>3542</v>
      </c>
      <c r="Q11" s="1043">
        <f t="shared" si="2"/>
        <v>0.37841880341880341</v>
      </c>
    </row>
    <row r="12" spans="1:17" ht="30" customHeight="1" x14ac:dyDescent="0.25">
      <c r="A12" s="999" t="s">
        <v>516</v>
      </c>
      <c r="B12" s="1112">
        <v>384</v>
      </c>
      <c r="C12" s="1113">
        <v>259</v>
      </c>
      <c r="D12" s="1113">
        <v>294</v>
      </c>
      <c r="E12" s="1113">
        <v>171</v>
      </c>
      <c r="F12" s="1113">
        <v>178</v>
      </c>
      <c r="G12" s="1113">
        <v>149</v>
      </c>
      <c r="H12" s="1205">
        <v>187</v>
      </c>
      <c r="I12" s="1113">
        <v>213</v>
      </c>
      <c r="J12" s="1113">
        <v>337</v>
      </c>
      <c r="K12" s="1113">
        <v>207</v>
      </c>
      <c r="L12" s="1113">
        <v>248</v>
      </c>
      <c r="M12" s="1113">
        <v>351</v>
      </c>
      <c r="N12" s="1113">
        <v>285</v>
      </c>
      <c r="O12" s="1135">
        <f t="shared" si="1"/>
        <v>4608</v>
      </c>
      <c r="P12" s="1135">
        <f t="shared" si="0"/>
        <v>2879</v>
      </c>
      <c r="Q12" s="1043">
        <f t="shared" si="2"/>
        <v>0.62478298611111116</v>
      </c>
    </row>
    <row r="13" spans="1:17" ht="21.75" customHeight="1" x14ac:dyDescent="0.25">
      <c r="A13" s="999" t="s">
        <v>517</v>
      </c>
      <c r="B13" s="1112">
        <v>1344</v>
      </c>
      <c r="C13" s="1113">
        <v>849</v>
      </c>
      <c r="D13" s="1113">
        <v>930</v>
      </c>
      <c r="E13" s="1113">
        <v>404</v>
      </c>
      <c r="F13" s="1113">
        <v>391</v>
      </c>
      <c r="G13" s="1113">
        <v>145</v>
      </c>
      <c r="H13" s="1205">
        <v>225</v>
      </c>
      <c r="I13" s="1113">
        <v>356</v>
      </c>
      <c r="J13" s="1113">
        <v>728</v>
      </c>
      <c r="K13" s="1113">
        <v>367</v>
      </c>
      <c r="L13" s="1113">
        <v>563</v>
      </c>
      <c r="M13" s="1113">
        <v>681</v>
      </c>
      <c r="N13" s="1113">
        <v>560</v>
      </c>
      <c r="O13" s="1135">
        <f t="shared" si="1"/>
        <v>16128</v>
      </c>
      <c r="P13" s="1135">
        <f t="shared" si="0"/>
        <v>6199</v>
      </c>
      <c r="Q13" s="1043">
        <f t="shared" si="2"/>
        <v>0.38436259920634919</v>
      </c>
    </row>
    <row r="14" spans="1:17" ht="30" customHeight="1" x14ac:dyDescent="0.25">
      <c r="A14" s="999" t="s">
        <v>510</v>
      </c>
      <c r="B14" s="1041">
        <v>384</v>
      </c>
      <c r="C14" s="1042">
        <v>264</v>
      </c>
      <c r="D14" s="1042">
        <v>302</v>
      </c>
      <c r="E14" s="1042">
        <v>347</v>
      </c>
      <c r="F14" s="1042">
        <v>197</v>
      </c>
      <c r="G14" s="1042">
        <v>183</v>
      </c>
      <c r="H14" s="1204">
        <v>182</v>
      </c>
      <c r="I14" s="1042">
        <v>336</v>
      </c>
      <c r="J14" s="1042">
        <v>363</v>
      </c>
      <c r="K14" s="1042">
        <v>354</v>
      </c>
      <c r="L14" s="1042">
        <v>320</v>
      </c>
      <c r="M14" s="1042">
        <v>280</v>
      </c>
      <c r="N14" s="1042">
        <v>227</v>
      </c>
      <c r="O14" s="1135">
        <f t="shared" si="1"/>
        <v>4608</v>
      </c>
      <c r="P14" s="1135">
        <f t="shared" si="0"/>
        <v>3355</v>
      </c>
      <c r="Q14" s="1043">
        <f t="shared" si="2"/>
        <v>0.72808159722222221</v>
      </c>
    </row>
    <row r="15" spans="1:17" ht="21.75" customHeight="1" x14ac:dyDescent="0.25">
      <c r="A15" s="999" t="s">
        <v>511</v>
      </c>
      <c r="B15" s="1041">
        <v>1344</v>
      </c>
      <c r="C15" s="1042">
        <v>691</v>
      </c>
      <c r="D15" s="1121">
        <v>762</v>
      </c>
      <c r="E15" s="1042">
        <v>743</v>
      </c>
      <c r="F15" s="1042">
        <v>366</v>
      </c>
      <c r="G15" s="1042">
        <v>240</v>
      </c>
      <c r="H15" s="1204">
        <v>161</v>
      </c>
      <c r="I15" s="1042">
        <v>575</v>
      </c>
      <c r="J15" s="1042">
        <v>647</v>
      </c>
      <c r="K15" s="1042">
        <v>539</v>
      </c>
      <c r="L15" s="1042">
        <v>533</v>
      </c>
      <c r="M15" s="1042">
        <v>396</v>
      </c>
      <c r="N15" s="1042">
        <v>299</v>
      </c>
      <c r="O15" s="1135">
        <f t="shared" si="1"/>
        <v>16128</v>
      </c>
      <c r="P15" s="1135">
        <f t="shared" si="0"/>
        <v>5952</v>
      </c>
      <c r="Q15" s="1043">
        <f t="shared" si="2"/>
        <v>0.36904761904761907</v>
      </c>
    </row>
    <row r="16" spans="1:17" ht="18" customHeight="1" x14ac:dyDescent="0.25">
      <c r="A16" s="999" t="s">
        <v>548</v>
      </c>
      <c r="B16" s="1114">
        <v>789</v>
      </c>
      <c r="C16" s="1042">
        <v>525</v>
      </c>
      <c r="D16" s="1121">
        <v>542</v>
      </c>
      <c r="E16" s="1042">
        <v>701</v>
      </c>
      <c r="F16" s="1042">
        <v>814</v>
      </c>
      <c r="G16" s="1042">
        <v>826</v>
      </c>
      <c r="H16" s="1204">
        <v>729</v>
      </c>
      <c r="I16" s="1042">
        <v>754</v>
      </c>
      <c r="J16" s="1042">
        <v>807</v>
      </c>
      <c r="K16" s="1042">
        <v>513</v>
      </c>
      <c r="L16" s="1042">
        <v>674</v>
      </c>
      <c r="M16" s="1042">
        <v>717</v>
      </c>
      <c r="N16" s="1042">
        <v>732</v>
      </c>
      <c r="O16" s="1135">
        <f t="shared" si="1"/>
        <v>9468</v>
      </c>
      <c r="P16" s="1135">
        <f t="shared" si="0"/>
        <v>8334</v>
      </c>
      <c r="Q16" s="1043">
        <f t="shared" si="2"/>
        <v>0.88022813688212931</v>
      </c>
    </row>
    <row r="17" spans="1:17" ht="18" customHeight="1" x14ac:dyDescent="0.25">
      <c r="A17" s="999" t="s">
        <v>552</v>
      </c>
      <c r="B17" s="1114" t="s">
        <v>498</v>
      </c>
      <c r="C17" s="1042">
        <v>1858</v>
      </c>
      <c r="D17" s="1121">
        <v>2097</v>
      </c>
      <c r="E17" s="1042">
        <v>2555</v>
      </c>
      <c r="F17" s="1042">
        <v>1946</v>
      </c>
      <c r="G17" s="1042">
        <v>1967</v>
      </c>
      <c r="H17" s="1204">
        <v>1776</v>
      </c>
      <c r="I17" s="1042">
        <v>1978</v>
      </c>
      <c r="J17" s="1042">
        <v>2218</v>
      </c>
      <c r="K17" s="1042">
        <v>2336</v>
      </c>
      <c r="L17" s="1042">
        <v>1947</v>
      </c>
      <c r="M17" s="1042">
        <v>2078</v>
      </c>
      <c r="N17" s="1042">
        <v>2578</v>
      </c>
      <c r="O17" s="1135">
        <v>0</v>
      </c>
      <c r="P17" s="1135">
        <f t="shared" si="0"/>
        <v>25334</v>
      </c>
      <c r="Q17" s="1043" t="str">
        <f t="shared" si="2"/>
        <v>-</v>
      </c>
    </row>
    <row r="18" spans="1:17" ht="18" customHeight="1" x14ac:dyDescent="0.25">
      <c r="A18" s="999" t="s">
        <v>549</v>
      </c>
      <c r="B18" s="1114">
        <v>789</v>
      </c>
      <c r="C18" s="1042">
        <v>285</v>
      </c>
      <c r="D18" s="1042">
        <v>360</v>
      </c>
      <c r="E18" s="1042">
        <v>293</v>
      </c>
      <c r="F18" s="1042">
        <v>196</v>
      </c>
      <c r="G18" s="1042">
        <v>269</v>
      </c>
      <c r="H18" s="1204">
        <v>345</v>
      </c>
      <c r="I18" s="1042">
        <v>313</v>
      </c>
      <c r="J18" s="1042">
        <v>332</v>
      </c>
      <c r="K18" s="1042">
        <v>309</v>
      </c>
      <c r="L18" s="1042">
        <v>253</v>
      </c>
      <c r="M18" s="1042">
        <v>427</v>
      </c>
      <c r="N18" s="1042">
        <v>415</v>
      </c>
      <c r="O18" s="1135">
        <f t="shared" si="1"/>
        <v>9468</v>
      </c>
      <c r="P18" s="1135">
        <f t="shared" si="0"/>
        <v>3797</v>
      </c>
      <c r="Q18" s="1043">
        <f t="shared" si="2"/>
        <v>0.40103506548373469</v>
      </c>
    </row>
    <row r="19" spans="1:17" ht="18" customHeight="1" x14ac:dyDescent="0.25">
      <c r="A19" s="999" t="s">
        <v>553</v>
      </c>
      <c r="B19" s="1114" t="s">
        <v>498</v>
      </c>
      <c r="C19" s="1042">
        <v>513</v>
      </c>
      <c r="D19" s="1042">
        <v>622</v>
      </c>
      <c r="E19" s="1042">
        <v>939</v>
      </c>
      <c r="F19" s="1042">
        <v>689</v>
      </c>
      <c r="G19" s="1042">
        <v>752</v>
      </c>
      <c r="H19" s="1204">
        <v>724</v>
      </c>
      <c r="I19" s="1042">
        <v>780</v>
      </c>
      <c r="J19" s="1042">
        <v>818</v>
      </c>
      <c r="K19" s="1042">
        <v>1220</v>
      </c>
      <c r="L19" s="1042">
        <v>1201</v>
      </c>
      <c r="M19" s="1042">
        <v>1210</v>
      </c>
      <c r="N19" s="1042">
        <v>1248</v>
      </c>
      <c r="O19" s="1135">
        <v>0</v>
      </c>
      <c r="P19" s="1135">
        <f t="shared" si="0"/>
        <v>10716</v>
      </c>
      <c r="Q19" s="1043" t="str">
        <f t="shared" si="2"/>
        <v>-</v>
      </c>
    </row>
    <row r="20" spans="1:17" ht="18" customHeight="1" x14ac:dyDescent="0.25">
      <c r="A20" s="999" t="s">
        <v>550</v>
      </c>
      <c r="B20" s="1114">
        <v>125</v>
      </c>
      <c r="C20" s="1042">
        <v>182</v>
      </c>
      <c r="D20" s="1042">
        <v>152</v>
      </c>
      <c r="E20" s="1042">
        <v>129</v>
      </c>
      <c r="F20" s="1042">
        <v>160</v>
      </c>
      <c r="G20" s="1042">
        <v>114</v>
      </c>
      <c r="H20" s="1204">
        <v>173</v>
      </c>
      <c r="I20" s="1042">
        <v>148</v>
      </c>
      <c r="J20" s="1042">
        <v>90</v>
      </c>
      <c r="K20" s="1042">
        <v>252</v>
      </c>
      <c r="L20" s="1042">
        <v>146</v>
      </c>
      <c r="M20" s="1042">
        <v>113</v>
      </c>
      <c r="N20" s="1042">
        <v>238</v>
      </c>
      <c r="O20" s="1135">
        <f t="shared" si="1"/>
        <v>1500</v>
      </c>
      <c r="P20" s="1135">
        <f t="shared" si="0"/>
        <v>1897</v>
      </c>
      <c r="Q20" s="1043">
        <f t="shared" si="2"/>
        <v>1.2646666666666666</v>
      </c>
    </row>
    <row r="21" spans="1:17" ht="18" customHeight="1" x14ac:dyDescent="0.25">
      <c r="A21" s="999" t="s">
        <v>551</v>
      </c>
      <c r="B21" s="1114">
        <v>789</v>
      </c>
      <c r="C21" s="1042">
        <v>578</v>
      </c>
      <c r="D21" s="1042">
        <v>601</v>
      </c>
      <c r="E21" s="1042">
        <v>583</v>
      </c>
      <c r="F21" s="1042">
        <v>379</v>
      </c>
      <c r="G21" s="1042">
        <v>380</v>
      </c>
      <c r="H21" s="1204">
        <v>469</v>
      </c>
      <c r="I21" s="1042">
        <v>564</v>
      </c>
      <c r="J21" s="1042">
        <v>665</v>
      </c>
      <c r="K21" s="1042">
        <v>578</v>
      </c>
      <c r="L21" s="1042">
        <v>549</v>
      </c>
      <c r="M21" s="1042">
        <v>333</v>
      </c>
      <c r="N21" s="1042">
        <v>472</v>
      </c>
      <c r="O21" s="1135">
        <f t="shared" si="1"/>
        <v>9468</v>
      </c>
      <c r="P21" s="1135">
        <f t="shared" si="0"/>
        <v>6151</v>
      </c>
      <c r="Q21" s="1043">
        <f t="shared" si="2"/>
        <v>0.64966201943388258</v>
      </c>
    </row>
    <row r="22" spans="1:17" s="1125" customFormat="1" ht="17.25" customHeight="1" x14ac:dyDescent="0.25">
      <c r="A22" s="1111" t="s">
        <v>7</v>
      </c>
      <c r="B22" s="1119">
        <f>SUM(B9:B21)</f>
        <v>14808</v>
      </c>
      <c r="C22" s="1119">
        <f>SUM(C9:C21)</f>
        <v>13516</v>
      </c>
      <c r="D22" s="1122">
        <f t="shared" ref="D22:P22" si="3">SUM(D9:D21)</f>
        <v>15284</v>
      </c>
      <c r="E22" s="1122">
        <f t="shared" si="3"/>
        <v>14989</v>
      </c>
      <c r="F22" s="1122">
        <f t="shared" si="3"/>
        <v>11434</v>
      </c>
      <c r="G22" s="1122">
        <f t="shared" si="3"/>
        <v>10823</v>
      </c>
      <c r="H22" s="1122">
        <f t="shared" si="3"/>
        <v>11610</v>
      </c>
      <c r="I22" s="1122">
        <f t="shared" si="3"/>
        <v>11778</v>
      </c>
      <c r="J22" s="1122">
        <f t="shared" si="3"/>
        <v>14466</v>
      </c>
      <c r="K22" s="1122">
        <f t="shared" si="3"/>
        <v>13526</v>
      </c>
      <c r="L22" s="1122">
        <f t="shared" si="3"/>
        <v>13835</v>
      </c>
      <c r="M22" s="1122">
        <f t="shared" si="3"/>
        <v>14015</v>
      </c>
      <c r="N22" s="1122">
        <f t="shared" si="3"/>
        <v>13562</v>
      </c>
      <c r="O22" s="1122">
        <f t="shared" si="3"/>
        <v>177696</v>
      </c>
      <c r="P22" s="1122">
        <f t="shared" si="3"/>
        <v>158838</v>
      </c>
      <c r="Q22" s="1120">
        <f t="shared" si="2"/>
        <v>0.89387493246893568</v>
      </c>
    </row>
    <row r="23" spans="1:17" x14ac:dyDescent="0.25">
      <c r="O23" s="1129"/>
      <c r="P23" s="1129"/>
    </row>
    <row r="24" spans="1:17" x14ac:dyDescent="0.25">
      <c r="A24" s="1108" t="s">
        <v>575</v>
      </c>
      <c r="O24" s="1129"/>
      <c r="P24" s="1129"/>
    </row>
    <row r="25" spans="1:17" ht="15.75" hidden="1" x14ac:dyDescent="0.25">
      <c r="A25" s="1240" t="s">
        <v>404</v>
      </c>
      <c r="B25" s="1241"/>
      <c r="C25" s="1241"/>
      <c r="D25" s="1241"/>
      <c r="E25" s="1241"/>
      <c r="F25" s="1241"/>
      <c r="G25" s="1241"/>
      <c r="H25" s="1241"/>
      <c r="O25" s="1129"/>
      <c r="P25" s="1129"/>
    </row>
    <row r="26" spans="1:17" ht="28.5" hidden="1" customHeight="1" x14ac:dyDescent="0.3">
      <c r="A26" s="14" t="s">
        <v>14</v>
      </c>
      <c r="B26" s="71" t="s">
        <v>198</v>
      </c>
      <c r="C26" s="14" t="str">
        <f>'Pque N Mundo I'!C24</f>
        <v>Real.</v>
      </c>
      <c r="D26" s="14" t="str">
        <f>'Pque N Mundo I'!D24</f>
        <v>Real.</v>
      </c>
      <c r="E26" s="14" t="str">
        <f>'Pque N Mundo I'!E24</f>
        <v>Real.</v>
      </c>
      <c r="F26" s="14" t="str">
        <f>'Pque N Mundo I'!F24</f>
        <v>Real.</v>
      </c>
      <c r="G26" s="14" t="str">
        <f>'Pque N Mundo I'!G24</f>
        <v>Real.</v>
      </c>
      <c r="H26" s="14" t="str">
        <f>'Pque N Mundo I'!H24</f>
        <v>Real.</v>
      </c>
      <c r="O26" s="1129"/>
      <c r="P26" s="1129"/>
    </row>
    <row r="27" spans="1:17" hidden="1" x14ac:dyDescent="0.25">
      <c r="A27" s="2" t="s">
        <v>33</v>
      </c>
      <c r="B27" s="87">
        <v>6</v>
      </c>
      <c r="C27" s="11">
        <v>6</v>
      </c>
      <c r="D27" s="11"/>
      <c r="E27" s="11"/>
      <c r="F27" s="11"/>
      <c r="G27" s="11"/>
      <c r="H27" s="11"/>
      <c r="O27" s="1129"/>
      <c r="P27" s="1129"/>
    </row>
    <row r="28" spans="1:17" hidden="1" x14ac:dyDescent="0.25">
      <c r="A28" s="70" t="s">
        <v>166</v>
      </c>
      <c r="B28" s="72"/>
      <c r="C28" s="11"/>
      <c r="D28" s="11"/>
      <c r="E28" s="11"/>
      <c r="F28" s="11"/>
      <c r="G28" s="11"/>
      <c r="H28" s="11"/>
      <c r="O28" s="1129"/>
      <c r="P28" s="1129"/>
    </row>
    <row r="29" spans="1:17" hidden="1" x14ac:dyDescent="0.25">
      <c r="A29" s="70" t="s">
        <v>177</v>
      </c>
      <c r="B29" s="72">
        <v>15</v>
      </c>
      <c r="C29" s="11">
        <v>17</v>
      </c>
      <c r="D29" s="11"/>
      <c r="E29" s="11"/>
      <c r="F29" s="11"/>
      <c r="G29" s="11"/>
      <c r="H29" s="11"/>
      <c r="O29" s="1129"/>
      <c r="P29" s="1129"/>
    </row>
    <row r="30" spans="1:17" hidden="1" x14ac:dyDescent="0.25">
      <c r="A30" s="2" t="s">
        <v>20</v>
      </c>
      <c r="B30" s="89">
        <v>6</v>
      </c>
      <c r="C30" s="702">
        <v>7</v>
      </c>
      <c r="D30" s="705"/>
      <c r="E30" s="705"/>
      <c r="F30" s="74"/>
      <c r="G30" s="74"/>
      <c r="H30" s="74"/>
      <c r="O30" s="1129"/>
      <c r="P30" s="1129"/>
    </row>
    <row r="31" spans="1:17" hidden="1" x14ac:dyDescent="0.25">
      <c r="A31" s="70" t="s">
        <v>178</v>
      </c>
      <c r="B31" s="73">
        <v>3</v>
      </c>
      <c r="C31" s="11">
        <v>4</v>
      </c>
      <c r="D31" s="11"/>
      <c r="E31" s="11"/>
      <c r="F31" s="11"/>
      <c r="G31" s="11"/>
      <c r="H31" s="11"/>
      <c r="O31" s="1129"/>
      <c r="P31" s="1129"/>
    </row>
    <row r="32" spans="1:17" hidden="1" x14ac:dyDescent="0.25">
      <c r="A32" s="2" t="s">
        <v>43</v>
      </c>
      <c r="B32" s="89">
        <v>6</v>
      </c>
      <c r="C32" s="702">
        <v>3</v>
      </c>
      <c r="D32" s="74"/>
      <c r="E32" s="84"/>
      <c r="F32" s="74"/>
      <c r="G32" s="74"/>
      <c r="H32" s="74"/>
      <c r="O32" s="1129"/>
      <c r="P32" s="1129"/>
    </row>
    <row r="33" spans="1:16" hidden="1" x14ac:dyDescent="0.25">
      <c r="A33" s="2" t="s">
        <v>22</v>
      </c>
      <c r="B33" s="89">
        <v>1</v>
      </c>
      <c r="C33" s="702">
        <v>1</v>
      </c>
      <c r="D33" s="74"/>
      <c r="E33" s="74"/>
      <c r="F33" s="84"/>
      <c r="G33" s="84"/>
      <c r="H33" s="84"/>
      <c r="O33" s="1129"/>
      <c r="P33" s="1129"/>
    </row>
    <row r="34" spans="1:16" hidden="1" x14ac:dyDescent="0.25">
      <c r="A34" s="2" t="s">
        <v>23</v>
      </c>
      <c r="B34" s="89">
        <v>4</v>
      </c>
      <c r="C34" s="702">
        <v>3</v>
      </c>
      <c r="D34" s="74"/>
      <c r="E34" s="74"/>
      <c r="F34" s="74"/>
      <c r="G34" s="74"/>
      <c r="H34" s="74"/>
      <c r="O34" s="1129"/>
      <c r="P34" s="1129"/>
    </row>
    <row r="35" spans="1:16" hidden="1" x14ac:dyDescent="0.25">
      <c r="A35" s="2" t="s">
        <v>24</v>
      </c>
      <c r="B35" s="89">
        <v>3</v>
      </c>
      <c r="C35" s="702">
        <v>3</v>
      </c>
      <c r="D35" s="74"/>
      <c r="E35" s="74"/>
      <c r="F35" s="74"/>
      <c r="G35" s="74"/>
      <c r="H35" s="74"/>
      <c r="O35" s="1129"/>
      <c r="P35" s="1129"/>
    </row>
    <row r="36" spans="1:16" hidden="1" x14ac:dyDescent="0.25">
      <c r="A36" s="70" t="s">
        <v>167</v>
      </c>
      <c r="B36" s="73">
        <v>8</v>
      </c>
      <c r="C36" s="703">
        <v>8</v>
      </c>
      <c r="D36" s="11"/>
      <c r="E36" s="11"/>
      <c r="F36" s="11"/>
      <c r="G36" s="11"/>
      <c r="H36" s="11"/>
      <c r="O36" s="1129"/>
      <c r="P36" s="1129"/>
    </row>
    <row r="37" spans="1:16" hidden="1" x14ac:dyDescent="0.25">
      <c r="A37" s="2" t="s">
        <v>25</v>
      </c>
      <c r="B37" s="89">
        <v>5</v>
      </c>
      <c r="C37" s="74">
        <v>5</v>
      </c>
      <c r="D37" s="74"/>
      <c r="E37" s="74"/>
      <c r="F37" s="74"/>
      <c r="G37" s="74"/>
      <c r="H37" s="74"/>
      <c r="O37" s="1129"/>
      <c r="P37" s="1129"/>
    </row>
    <row r="38" spans="1:16" hidden="1" x14ac:dyDescent="0.25">
      <c r="A38" s="70" t="s">
        <v>45</v>
      </c>
      <c r="B38" s="73">
        <v>1</v>
      </c>
      <c r="C38" s="74">
        <v>1</v>
      </c>
      <c r="D38" s="74"/>
      <c r="E38" s="74"/>
      <c r="F38" s="74"/>
      <c r="G38" s="74"/>
      <c r="H38" s="74"/>
      <c r="O38" s="1129"/>
      <c r="P38" s="1129"/>
    </row>
    <row r="39" spans="1:16" hidden="1" x14ac:dyDescent="0.25">
      <c r="A39" s="75" t="s">
        <v>170</v>
      </c>
      <c r="B39" s="73">
        <v>1</v>
      </c>
      <c r="C39" s="11">
        <v>2</v>
      </c>
      <c r="D39" s="11"/>
      <c r="E39" s="11"/>
      <c r="F39" s="11"/>
      <c r="G39" s="11"/>
      <c r="H39" s="11"/>
      <c r="O39" s="1129"/>
      <c r="P39" s="1129"/>
    </row>
    <row r="40" spans="1:16" hidden="1" x14ac:dyDescent="0.25">
      <c r="A40" s="75" t="s">
        <v>168</v>
      </c>
      <c r="B40" s="73">
        <v>1</v>
      </c>
      <c r="C40" s="11"/>
      <c r="D40" s="11"/>
      <c r="E40" s="11"/>
      <c r="F40" s="11"/>
      <c r="G40" s="11"/>
      <c r="H40" s="11"/>
      <c r="O40" s="1129"/>
      <c r="P40" s="1129"/>
    </row>
    <row r="41" spans="1:16" hidden="1" x14ac:dyDescent="0.25">
      <c r="A41" s="63" t="s">
        <v>34</v>
      </c>
      <c r="B41" s="90">
        <v>3</v>
      </c>
      <c r="C41" s="65">
        <v>3</v>
      </c>
      <c r="D41" s="65"/>
      <c r="E41" s="65"/>
      <c r="F41" s="65"/>
      <c r="G41" s="65"/>
      <c r="H41" s="65"/>
      <c r="O41" s="1129"/>
      <c r="P41" s="1129"/>
    </row>
    <row r="42" spans="1:16" ht="15.75" hidden="1" thickBot="1" x14ac:dyDescent="0.3">
      <c r="A42" s="67" t="s">
        <v>7</v>
      </c>
      <c r="B42" s="178">
        <f t="shared" ref="B42:G42" si="4">SUM(B27:B41)</f>
        <v>63</v>
      </c>
      <c r="C42" s="68">
        <f t="shared" si="4"/>
        <v>63</v>
      </c>
      <c r="D42" s="68">
        <f t="shared" si="4"/>
        <v>0</v>
      </c>
      <c r="E42" s="68">
        <f t="shared" si="4"/>
        <v>0</v>
      </c>
      <c r="F42" s="68">
        <f t="shared" si="4"/>
        <v>0</v>
      </c>
      <c r="G42" s="68">
        <f t="shared" si="4"/>
        <v>0</v>
      </c>
      <c r="H42" s="68">
        <f t="shared" ref="H42" si="5">SUM(H27:H41)</f>
        <v>0</v>
      </c>
      <c r="O42" s="1129"/>
      <c r="P42" s="1129"/>
    </row>
    <row r="43" spans="1:16" x14ac:dyDescent="0.25">
      <c r="O43" s="1129"/>
      <c r="P43" s="1129"/>
    </row>
    <row r="44" spans="1:16" x14ac:dyDescent="0.25">
      <c r="O44" s="1129"/>
      <c r="P44" s="1129"/>
    </row>
    <row r="45" spans="1:16" x14ac:dyDescent="0.25">
      <c r="O45" s="1129"/>
      <c r="P45" s="1129"/>
    </row>
    <row r="46" spans="1:16" x14ac:dyDescent="0.25">
      <c r="O46" s="1129"/>
      <c r="P46" s="1129"/>
    </row>
    <row r="47" spans="1:16" x14ac:dyDescent="0.25">
      <c r="O47" s="1129"/>
      <c r="P47" s="1129"/>
    </row>
    <row r="48" spans="1:16" x14ac:dyDescent="0.25">
      <c r="O48" s="1129"/>
      <c r="P48" s="1129"/>
    </row>
    <row r="49" spans="15:16" x14ac:dyDescent="0.25">
      <c r="O49" s="1129"/>
      <c r="P49" s="1129"/>
    </row>
    <row r="50" spans="15:16" x14ac:dyDescent="0.25">
      <c r="O50" s="1129"/>
      <c r="P50" s="1129"/>
    </row>
    <row r="51" spans="15:16" x14ac:dyDescent="0.25">
      <c r="O51" s="1129"/>
      <c r="P51" s="1129"/>
    </row>
    <row r="52" spans="15:16" x14ac:dyDescent="0.25">
      <c r="O52" s="1129"/>
      <c r="P52" s="1129"/>
    </row>
    <row r="53" spans="15:16" x14ac:dyDescent="0.25">
      <c r="O53" s="1129"/>
      <c r="P53" s="1129"/>
    </row>
    <row r="54" spans="15:16" x14ac:dyDescent="0.25">
      <c r="O54" s="1129"/>
      <c r="P54" s="1129"/>
    </row>
    <row r="55" spans="15:16" x14ac:dyDescent="0.25">
      <c r="O55" s="1129"/>
      <c r="P55" s="1129"/>
    </row>
    <row r="56" spans="15:16" x14ac:dyDescent="0.25">
      <c r="O56" s="1129"/>
      <c r="P56" s="1129"/>
    </row>
    <row r="57" spans="15:16" x14ac:dyDescent="0.25">
      <c r="O57" s="1129"/>
      <c r="P57" s="1129"/>
    </row>
    <row r="58" spans="15:16" x14ac:dyDescent="0.25">
      <c r="O58" s="1129"/>
      <c r="P58" s="1129"/>
    </row>
    <row r="59" spans="15:16" x14ac:dyDescent="0.25">
      <c r="O59" s="1129"/>
      <c r="P59" s="1129"/>
    </row>
    <row r="60" spans="15:16" x14ac:dyDescent="0.25">
      <c r="O60" s="1129"/>
      <c r="P60" s="1129"/>
    </row>
    <row r="61" spans="15:16" x14ac:dyDescent="0.25">
      <c r="O61" s="1129"/>
      <c r="P61" s="1129"/>
    </row>
    <row r="62" spans="15:16" x14ac:dyDescent="0.25">
      <c r="O62" s="1129"/>
      <c r="P62" s="1129"/>
    </row>
    <row r="63" spans="15:16" x14ac:dyDescent="0.25">
      <c r="O63" s="1129"/>
      <c r="P63" s="1129"/>
    </row>
    <row r="64" spans="15:16" x14ac:dyDescent="0.25">
      <c r="O64" s="1129"/>
      <c r="P64" s="1129"/>
    </row>
    <row r="65" spans="15:16" x14ac:dyDescent="0.25">
      <c r="O65" s="1129"/>
      <c r="P65" s="1129"/>
    </row>
    <row r="66" spans="15:16" x14ac:dyDescent="0.25">
      <c r="O66" s="1129"/>
      <c r="P66" s="1129"/>
    </row>
    <row r="67" spans="15:16" x14ac:dyDescent="0.25">
      <c r="O67" s="1129"/>
      <c r="P67" s="1129"/>
    </row>
    <row r="68" spans="15:16" x14ac:dyDescent="0.25">
      <c r="O68" s="1129"/>
      <c r="P68" s="1129"/>
    </row>
    <row r="69" spans="15:16" x14ac:dyDescent="0.25">
      <c r="O69" s="1129"/>
      <c r="P69" s="1129"/>
    </row>
    <row r="70" spans="15:16" x14ac:dyDescent="0.25">
      <c r="O70" s="1129"/>
      <c r="P70" s="1129"/>
    </row>
    <row r="71" spans="15:16" x14ac:dyDescent="0.25">
      <c r="O71" s="1129"/>
      <c r="P71" s="1129"/>
    </row>
    <row r="72" spans="15:16" x14ac:dyDescent="0.25">
      <c r="O72" s="1129"/>
      <c r="P72" s="1129"/>
    </row>
    <row r="73" spans="15:16" x14ac:dyDescent="0.25">
      <c r="O73" s="1129"/>
      <c r="P73" s="1129"/>
    </row>
    <row r="74" spans="15:16" x14ac:dyDescent="0.25">
      <c r="O74" s="1129"/>
      <c r="P74" s="1129"/>
    </row>
    <row r="75" spans="15:16" x14ac:dyDescent="0.25">
      <c r="O75" s="1129"/>
      <c r="P75" s="1129"/>
    </row>
    <row r="76" spans="15:16" x14ac:dyDescent="0.25">
      <c r="O76" s="1129"/>
      <c r="P76" s="1129"/>
    </row>
    <row r="77" spans="15:16" x14ac:dyDescent="0.25">
      <c r="O77" s="1129"/>
      <c r="P77" s="1129"/>
    </row>
    <row r="78" spans="15:16" x14ac:dyDescent="0.25">
      <c r="O78" s="1129"/>
      <c r="P78" s="1129"/>
    </row>
    <row r="79" spans="15:16" x14ac:dyDescent="0.25">
      <c r="O79" s="1129"/>
      <c r="P79" s="1129"/>
    </row>
    <row r="80" spans="15:16" x14ac:dyDescent="0.25">
      <c r="O80" s="1129"/>
      <c r="P80" s="1129"/>
    </row>
    <row r="81" spans="15:16" x14ac:dyDescent="0.25">
      <c r="O81" s="1129"/>
      <c r="P81" s="1129"/>
    </row>
    <row r="82" spans="15:16" x14ac:dyDescent="0.25">
      <c r="O82" s="1129"/>
      <c r="P82" s="1129"/>
    </row>
    <row r="83" spans="15:16" x14ac:dyDescent="0.25">
      <c r="O83" s="1129"/>
      <c r="P83" s="1129"/>
    </row>
    <row r="84" spans="15:16" x14ac:dyDescent="0.25">
      <c r="O84" s="1129"/>
      <c r="P84" s="1129"/>
    </row>
    <row r="85" spans="15:16" x14ac:dyDescent="0.25">
      <c r="O85" s="1129"/>
      <c r="P85" s="1129"/>
    </row>
    <row r="86" spans="15:16" x14ac:dyDescent="0.25">
      <c r="O86" s="1129"/>
      <c r="P86" s="1129"/>
    </row>
    <row r="87" spans="15:16" x14ac:dyDescent="0.25">
      <c r="O87" s="1129"/>
      <c r="P87" s="1129"/>
    </row>
    <row r="88" spans="15:16" x14ac:dyDescent="0.25">
      <c r="O88" s="1129"/>
      <c r="P88" s="1129"/>
    </row>
    <row r="89" spans="15:16" x14ac:dyDescent="0.25">
      <c r="O89" s="1129"/>
      <c r="P89" s="1129"/>
    </row>
    <row r="90" spans="15:16" x14ac:dyDescent="0.25">
      <c r="O90" s="1129"/>
      <c r="P90" s="1129"/>
    </row>
    <row r="91" spans="15:16" x14ac:dyDescent="0.25">
      <c r="O91" s="1129"/>
      <c r="P91" s="1129"/>
    </row>
    <row r="92" spans="15:16" x14ac:dyDescent="0.25">
      <c r="O92" s="1129"/>
      <c r="P92" s="1129"/>
    </row>
    <row r="93" spans="15:16" x14ac:dyDescent="0.25">
      <c r="O93" s="1129"/>
      <c r="P93" s="1129"/>
    </row>
    <row r="94" spans="15:16" x14ac:dyDescent="0.25">
      <c r="O94" s="1129"/>
      <c r="P94" s="1129"/>
    </row>
    <row r="95" spans="15:16" x14ac:dyDescent="0.25">
      <c r="O95" s="1129"/>
      <c r="P95" s="1129"/>
    </row>
    <row r="96" spans="15:16" x14ac:dyDescent="0.25">
      <c r="O96" s="1129"/>
      <c r="P96" s="1129"/>
    </row>
    <row r="97" spans="15:16" x14ac:dyDescent="0.25">
      <c r="O97" s="1129"/>
      <c r="P97" s="1129"/>
    </row>
    <row r="98" spans="15:16" x14ac:dyDescent="0.25">
      <c r="O98" s="1129"/>
      <c r="P98" s="1129"/>
    </row>
    <row r="99" spans="15:16" x14ac:dyDescent="0.25">
      <c r="O99" s="1129"/>
      <c r="P99" s="1129"/>
    </row>
    <row r="100" spans="15:16" x14ac:dyDescent="0.25">
      <c r="O100" s="1129"/>
      <c r="P100" s="1129"/>
    </row>
    <row r="101" spans="15:16" x14ac:dyDescent="0.25">
      <c r="O101" s="1129"/>
      <c r="P101" s="1129"/>
    </row>
    <row r="102" spans="15:16" x14ac:dyDescent="0.25">
      <c r="O102" s="1129"/>
      <c r="P102" s="1129"/>
    </row>
    <row r="103" spans="15:16" x14ac:dyDescent="0.25">
      <c r="O103" s="1129"/>
      <c r="P103" s="1129"/>
    </row>
    <row r="104" spans="15:16" x14ac:dyDescent="0.25">
      <c r="O104" s="1129"/>
      <c r="P104" s="1129"/>
    </row>
    <row r="105" spans="15:16" x14ac:dyDescent="0.25">
      <c r="O105" s="1129"/>
      <c r="P105" s="1129"/>
    </row>
    <row r="106" spans="15:16" x14ac:dyDescent="0.25">
      <c r="O106" s="1129"/>
      <c r="P106" s="1129"/>
    </row>
    <row r="107" spans="15:16" x14ac:dyDescent="0.25">
      <c r="O107" s="1129"/>
      <c r="P107" s="1129"/>
    </row>
    <row r="108" spans="15:16" x14ac:dyDescent="0.25">
      <c r="O108" s="1129"/>
      <c r="P108" s="1129"/>
    </row>
    <row r="109" spans="15:16" x14ac:dyDescent="0.25">
      <c r="O109" s="1129"/>
      <c r="P109" s="1129"/>
    </row>
    <row r="110" spans="15:16" x14ac:dyDescent="0.25">
      <c r="O110" s="1129"/>
      <c r="P110" s="1129"/>
    </row>
    <row r="111" spans="15:16" x14ac:dyDescent="0.25">
      <c r="O111" s="1129"/>
      <c r="P111" s="1129"/>
    </row>
    <row r="112" spans="15:16" x14ac:dyDescent="0.25">
      <c r="O112" s="1129"/>
      <c r="P112" s="1129"/>
    </row>
    <row r="113" spans="15:16" x14ac:dyDescent="0.25">
      <c r="O113" s="1129"/>
      <c r="P113" s="1129"/>
    </row>
    <row r="114" spans="15:16" x14ac:dyDescent="0.25">
      <c r="O114" s="1129"/>
      <c r="P114" s="1129"/>
    </row>
    <row r="115" spans="15:16" x14ac:dyDescent="0.25">
      <c r="O115" s="1129"/>
      <c r="P115" s="1129"/>
    </row>
    <row r="116" spans="15:16" x14ac:dyDescent="0.25">
      <c r="O116" s="1129"/>
      <c r="P116" s="1129"/>
    </row>
    <row r="117" spans="15:16" x14ac:dyDescent="0.25">
      <c r="O117" s="1129"/>
      <c r="P117" s="1129"/>
    </row>
    <row r="118" spans="15:16" x14ac:dyDescent="0.25">
      <c r="O118" s="1129"/>
      <c r="P118" s="1129"/>
    </row>
    <row r="119" spans="15:16" x14ac:dyDescent="0.25">
      <c r="O119" s="1129"/>
      <c r="P119" s="1129"/>
    </row>
    <row r="120" spans="15:16" x14ac:dyDescent="0.25">
      <c r="O120" s="1129"/>
      <c r="P120" s="1129"/>
    </row>
    <row r="121" spans="15:16" x14ac:dyDescent="0.25">
      <c r="O121" s="1129"/>
      <c r="P121" s="1129"/>
    </row>
    <row r="122" spans="15:16" x14ac:dyDescent="0.25">
      <c r="O122" s="1129"/>
      <c r="P122" s="1129"/>
    </row>
    <row r="123" spans="15:16" x14ac:dyDescent="0.25">
      <c r="O123" s="1129"/>
      <c r="P123" s="1129"/>
    </row>
    <row r="124" spans="15:16" x14ac:dyDescent="0.25">
      <c r="O124" s="1129"/>
      <c r="P124" s="1129"/>
    </row>
    <row r="125" spans="15:16" x14ac:dyDescent="0.25">
      <c r="O125" s="1129"/>
      <c r="P125" s="1129"/>
    </row>
    <row r="126" spans="15:16" x14ac:dyDescent="0.25">
      <c r="O126" s="1129"/>
      <c r="P126" s="1129"/>
    </row>
    <row r="127" spans="15:16" x14ac:dyDescent="0.25">
      <c r="O127" s="1129"/>
      <c r="P127" s="1129"/>
    </row>
    <row r="128" spans="15:16" x14ac:dyDescent="0.25">
      <c r="O128" s="1129"/>
      <c r="P128" s="1129"/>
    </row>
    <row r="129" spans="15:16" x14ac:dyDescent="0.25">
      <c r="O129" s="1129"/>
      <c r="P129" s="1129"/>
    </row>
    <row r="130" spans="15:16" x14ac:dyDescent="0.25">
      <c r="O130" s="1129"/>
      <c r="P130" s="1129"/>
    </row>
    <row r="131" spans="15:16" x14ac:dyDescent="0.25">
      <c r="O131" s="1129"/>
      <c r="P131" s="1129"/>
    </row>
    <row r="132" spans="15:16" x14ac:dyDescent="0.25">
      <c r="O132" s="1129"/>
      <c r="P132" s="1129"/>
    </row>
    <row r="133" spans="15:16" x14ac:dyDescent="0.25">
      <c r="O133" s="1129"/>
      <c r="P133" s="1129"/>
    </row>
    <row r="134" spans="15:16" x14ac:dyDescent="0.25">
      <c r="O134" s="1129"/>
      <c r="P134" s="1129"/>
    </row>
    <row r="135" spans="15:16" x14ac:dyDescent="0.25">
      <c r="O135" s="1129"/>
      <c r="P135" s="1129"/>
    </row>
    <row r="136" spans="15:16" x14ac:dyDescent="0.25">
      <c r="O136" s="1129"/>
      <c r="P136" s="1129"/>
    </row>
    <row r="137" spans="15:16" x14ac:dyDescent="0.25">
      <c r="O137" s="1129"/>
      <c r="P137" s="1129"/>
    </row>
    <row r="138" spans="15:16" x14ac:dyDescent="0.25">
      <c r="O138" s="1129"/>
      <c r="P138" s="1129"/>
    </row>
    <row r="139" spans="15:16" x14ac:dyDescent="0.25">
      <c r="O139" s="1129"/>
      <c r="P139" s="1129"/>
    </row>
    <row r="140" spans="15:16" x14ac:dyDescent="0.25">
      <c r="O140" s="1129"/>
      <c r="P140" s="1129"/>
    </row>
    <row r="141" spans="15:16" x14ac:dyDescent="0.25">
      <c r="O141" s="1129"/>
      <c r="P141" s="1129"/>
    </row>
    <row r="142" spans="15:16" x14ac:dyDescent="0.25">
      <c r="O142" s="1129"/>
      <c r="P142" s="1129"/>
    </row>
    <row r="143" spans="15:16" x14ac:dyDescent="0.25">
      <c r="O143" s="1129"/>
      <c r="P143" s="1129"/>
    </row>
    <row r="144" spans="15:16" x14ac:dyDescent="0.25">
      <c r="O144" s="1129"/>
      <c r="P144" s="1129"/>
    </row>
    <row r="145" spans="15:16" x14ac:dyDescent="0.25">
      <c r="O145" s="1129"/>
      <c r="P145" s="1129"/>
    </row>
    <row r="146" spans="15:16" x14ac:dyDescent="0.25">
      <c r="O146" s="1129"/>
      <c r="P146" s="1129"/>
    </row>
    <row r="147" spans="15:16" x14ac:dyDescent="0.25">
      <c r="O147" s="1129"/>
      <c r="P147" s="1129"/>
    </row>
    <row r="148" spans="15:16" x14ac:dyDescent="0.25">
      <c r="O148" s="1129"/>
      <c r="P148" s="1129"/>
    </row>
    <row r="149" spans="15:16" x14ac:dyDescent="0.25">
      <c r="O149" s="1129"/>
      <c r="P149" s="1129"/>
    </row>
    <row r="150" spans="15:16" x14ac:dyDescent="0.25">
      <c r="O150" s="1129"/>
      <c r="P150" s="1129"/>
    </row>
    <row r="151" spans="15:16" x14ac:dyDescent="0.25">
      <c r="O151" s="1129"/>
      <c r="P151" s="1129"/>
    </row>
    <row r="152" spans="15:16" x14ac:dyDescent="0.25">
      <c r="O152" s="1129"/>
      <c r="P152" s="1129"/>
    </row>
    <row r="153" spans="15:16" x14ac:dyDescent="0.25">
      <c r="O153" s="1129"/>
      <c r="P153" s="1129"/>
    </row>
    <row r="154" spans="15:16" x14ac:dyDescent="0.25">
      <c r="O154" s="1129"/>
      <c r="P154" s="1129"/>
    </row>
    <row r="155" spans="15:16" x14ac:dyDescent="0.25">
      <c r="O155" s="1129"/>
      <c r="P155" s="1129"/>
    </row>
    <row r="156" spans="15:16" x14ac:dyDescent="0.25">
      <c r="O156" s="1129"/>
      <c r="P156" s="1129"/>
    </row>
    <row r="157" spans="15:16" x14ac:dyDescent="0.25">
      <c r="O157" s="1129"/>
      <c r="P157" s="1129"/>
    </row>
    <row r="158" spans="15:16" x14ac:dyDescent="0.25">
      <c r="O158" s="1129"/>
      <c r="P158" s="1129"/>
    </row>
    <row r="159" spans="15:16" x14ac:dyDescent="0.25">
      <c r="O159" s="1129"/>
      <c r="P159" s="1129"/>
    </row>
    <row r="160" spans="15:16" x14ac:dyDescent="0.25">
      <c r="O160" s="1129"/>
      <c r="P160" s="1129"/>
    </row>
    <row r="161" spans="15:16" x14ac:dyDescent="0.25">
      <c r="O161" s="1129"/>
      <c r="P161" s="1129"/>
    </row>
    <row r="162" spans="15:16" x14ac:dyDescent="0.25">
      <c r="O162" s="1129"/>
      <c r="P162" s="1129"/>
    </row>
    <row r="163" spans="15:16" x14ac:dyDescent="0.25">
      <c r="O163" s="1129"/>
      <c r="P163" s="1129"/>
    </row>
    <row r="164" spans="15:16" x14ac:dyDescent="0.25">
      <c r="O164" s="1129"/>
      <c r="P164" s="1129"/>
    </row>
    <row r="165" spans="15:16" x14ac:dyDescent="0.25">
      <c r="O165" s="1129"/>
      <c r="P165" s="1129"/>
    </row>
    <row r="166" spans="15:16" x14ac:dyDescent="0.25">
      <c r="O166" s="1129"/>
      <c r="P166" s="1129"/>
    </row>
    <row r="167" spans="15:16" x14ac:dyDescent="0.25">
      <c r="O167" s="1129"/>
      <c r="P167" s="1129"/>
    </row>
    <row r="168" spans="15:16" x14ac:dyDescent="0.25">
      <c r="O168" s="1129"/>
      <c r="P168" s="1129"/>
    </row>
    <row r="169" spans="15:16" x14ac:dyDescent="0.25">
      <c r="O169" s="1129"/>
      <c r="P169" s="1129"/>
    </row>
    <row r="170" spans="15:16" x14ac:dyDescent="0.25">
      <c r="O170" s="1129"/>
      <c r="P170" s="1129"/>
    </row>
    <row r="171" spans="15:16" x14ac:dyDescent="0.25">
      <c r="O171" s="1129"/>
      <c r="P171" s="1129"/>
    </row>
    <row r="172" spans="15:16" x14ac:dyDescent="0.25">
      <c r="O172" s="1129"/>
      <c r="P172" s="1129"/>
    </row>
    <row r="173" spans="15:16" x14ac:dyDescent="0.25">
      <c r="O173" s="1129"/>
      <c r="P173" s="1129"/>
    </row>
    <row r="174" spans="15:16" x14ac:dyDescent="0.25">
      <c r="O174" s="1129"/>
      <c r="P174" s="1129"/>
    </row>
    <row r="175" spans="15:16" x14ac:dyDescent="0.25">
      <c r="O175" s="1129"/>
      <c r="P175" s="1129"/>
    </row>
    <row r="176" spans="15:16" x14ac:dyDescent="0.25">
      <c r="O176" s="1129"/>
      <c r="P176" s="1129"/>
    </row>
    <row r="177" spans="15:16" x14ac:dyDescent="0.25">
      <c r="O177" s="1129"/>
      <c r="P177" s="1129"/>
    </row>
    <row r="178" spans="15:16" x14ac:dyDescent="0.25">
      <c r="O178" s="1129"/>
      <c r="P178" s="1129"/>
    </row>
    <row r="179" spans="15:16" x14ac:dyDescent="0.25">
      <c r="O179" s="1129"/>
      <c r="P179" s="1129"/>
    </row>
    <row r="180" spans="15:16" x14ac:dyDescent="0.25">
      <c r="O180" s="1129"/>
      <c r="P180" s="1129"/>
    </row>
    <row r="181" spans="15:16" x14ac:dyDescent="0.25">
      <c r="O181" s="1129"/>
      <c r="P181" s="1129"/>
    </row>
    <row r="182" spans="15:16" x14ac:dyDescent="0.25">
      <c r="O182" s="1129"/>
      <c r="P182" s="1129"/>
    </row>
    <row r="183" spans="15:16" x14ac:dyDescent="0.25">
      <c r="O183" s="1129"/>
      <c r="P183" s="1129"/>
    </row>
    <row r="184" spans="15:16" x14ac:dyDescent="0.25">
      <c r="O184" s="1129"/>
      <c r="P184" s="1129"/>
    </row>
    <row r="185" spans="15:16" x14ac:dyDescent="0.25">
      <c r="O185" s="1129"/>
      <c r="P185" s="1129"/>
    </row>
    <row r="186" spans="15:16" x14ac:dyDescent="0.25">
      <c r="O186" s="1129"/>
      <c r="P186" s="1129"/>
    </row>
    <row r="187" spans="15:16" x14ac:dyDescent="0.25">
      <c r="O187" s="1129"/>
      <c r="P187" s="1129"/>
    </row>
    <row r="188" spans="15:16" x14ac:dyDescent="0.25">
      <c r="O188" s="1129"/>
      <c r="P188" s="1129"/>
    </row>
    <row r="189" spans="15:16" x14ac:dyDescent="0.25">
      <c r="O189" s="1129"/>
      <c r="P189" s="1129"/>
    </row>
    <row r="190" spans="15:16" x14ac:dyDescent="0.25">
      <c r="O190" s="1129"/>
      <c r="P190" s="1129"/>
    </row>
    <row r="191" spans="15:16" x14ac:dyDescent="0.25">
      <c r="O191" s="1129"/>
      <c r="P191" s="1129"/>
    </row>
    <row r="192" spans="15:16" x14ac:dyDescent="0.25">
      <c r="O192" s="1129"/>
      <c r="P192" s="1129"/>
    </row>
    <row r="193" spans="15:16" x14ac:dyDescent="0.25">
      <c r="O193" s="1129"/>
      <c r="P193" s="1129"/>
    </row>
    <row r="194" spans="15:16" x14ac:dyDescent="0.25">
      <c r="O194" s="1129"/>
      <c r="P194" s="1129"/>
    </row>
    <row r="195" spans="15:16" x14ac:dyDescent="0.25">
      <c r="O195" s="1129"/>
      <c r="P195" s="1129"/>
    </row>
    <row r="196" spans="15:16" x14ac:dyDescent="0.25">
      <c r="O196" s="1129"/>
      <c r="P196" s="1129"/>
    </row>
    <row r="197" spans="15:16" x14ac:dyDescent="0.25">
      <c r="O197" s="1129"/>
      <c r="P197" s="1129"/>
    </row>
    <row r="198" spans="15:16" x14ac:dyDescent="0.25">
      <c r="O198" s="1129"/>
      <c r="P198" s="1129"/>
    </row>
    <row r="199" spans="15:16" x14ac:dyDescent="0.25">
      <c r="O199" s="1129"/>
      <c r="P199" s="1129"/>
    </row>
    <row r="200" spans="15:16" x14ac:dyDescent="0.25">
      <c r="O200" s="1129"/>
      <c r="P200" s="1129"/>
    </row>
    <row r="201" spans="15:16" x14ac:dyDescent="0.25">
      <c r="O201" s="1129"/>
      <c r="P201" s="1129"/>
    </row>
    <row r="202" spans="15:16" x14ac:dyDescent="0.25">
      <c r="O202" s="1129"/>
      <c r="P202" s="1129"/>
    </row>
    <row r="203" spans="15:16" x14ac:dyDescent="0.25">
      <c r="O203" s="1129"/>
      <c r="P203" s="1129"/>
    </row>
    <row r="204" spans="15:16" x14ac:dyDescent="0.25">
      <c r="O204" s="1129"/>
      <c r="P204" s="1129"/>
    </row>
    <row r="205" spans="15:16" x14ac:dyDescent="0.25">
      <c r="O205" s="1129"/>
      <c r="P205" s="1129"/>
    </row>
    <row r="206" spans="15:16" x14ac:dyDescent="0.25">
      <c r="O206" s="1129"/>
      <c r="P206" s="1129"/>
    </row>
    <row r="207" spans="15:16" x14ac:dyDescent="0.25">
      <c r="O207" s="1129"/>
      <c r="P207" s="1129"/>
    </row>
    <row r="208" spans="15:16" x14ac:dyDescent="0.25">
      <c r="O208" s="1129"/>
      <c r="P208" s="1129"/>
    </row>
    <row r="209" spans="15:16" x14ac:dyDescent="0.25">
      <c r="O209" s="1129"/>
      <c r="P209" s="1129"/>
    </row>
    <row r="210" spans="15:16" x14ac:dyDescent="0.25">
      <c r="O210" s="1129"/>
      <c r="P210" s="1129"/>
    </row>
    <row r="211" spans="15:16" x14ac:dyDescent="0.25">
      <c r="O211" s="1129"/>
      <c r="P211" s="1129"/>
    </row>
    <row r="212" spans="15:16" x14ac:dyDescent="0.25">
      <c r="O212" s="1129"/>
      <c r="P212" s="1129"/>
    </row>
    <row r="213" spans="15:16" x14ac:dyDescent="0.25">
      <c r="O213" s="1129"/>
      <c r="P213" s="1129"/>
    </row>
    <row r="214" spans="15:16" x14ac:dyDescent="0.25">
      <c r="O214" s="1129"/>
      <c r="P214" s="1129"/>
    </row>
    <row r="215" spans="15:16" x14ac:dyDescent="0.25">
      <c r="O215" s="1129"/>
      <c r="P215" s="1129"/>
    </row>
    <row r="216" spans="15:16" x14ac:dyDescent="0.25">
      <c r="O216" s="1129"/>
      <c r="P216" s="1129"/>
    </row>
    <row r="217" spans="15:16" x14ac:dyDescent="0.25">
      <c r="O217" s="1129"/>
      <c r="P217" s="1129"/>
    </row>
    <row r="218" spans="15:16" x14ac:dyDescent="0.25">
      <c r="O218" s="1129"/>
      <c r="P218" s="1129"/>
    </row>
    <row r="219" spans="15:16" x14ac:dyDescent="0.25">
      <c r="O219" s="1129"/>
      <c r="P219" s="1129"/>
    </row>
    <row r="220" spans="15:16" x14ac:dyDescent="0.25">
      <c r="O220" s="1129"/>
      <c r="P220" s="1129"/>
    </row>
    <row r="221" spans="15:16" x14ac:dyDescent="0.25">
      <c r="O221" s="1129"/>
      <c r="P221" s="1129"/>
    </row>
    <row r="222" spans="15:16" x14ac:dyDescent="0.25">
      <c r="O222" s="1129"/>
      <c r="P222" s="1129"/>
    </row>
    <row r="223" spans="15:16" x14ac:dyDescent="0.25">
      <c r="O223" s="1129"/>
      <c r="P223" s="1129"/>
    </row>
    <row r="224" spans="15:16" x14ac:dyDescent="0.25">
      <c r="O224" s="1129"/>
      <c r="P224" s="1129"/>
    </row>
    <row r="225" spans="15:16" x14ac:dyDescent="0.25">
      <c r="O225" s="1129"/>
      <c r="P225" s="1129"/>
    </row>
    <row r="226" spans="15:16" x14ac:dyDescent="0.25">
      <c r="O226" s="1129"/>
      <c r="P226" s="1129"/>
    </row>
    <row r="227" spans="15:16" x14ac:dyDescent="0.25">
      <c r="O227" s="1129"/>
      <c r="P227" s="1129"/>
    </row>
    <row r="228" spans="15:16" x14ac:dyDescent="0.25">
      <c r="O228" s="1129"/>
      <c r="P228" s="1129"/>
    </row>
    <row r="229" spans="15:16" x14ac:dyDescent="0.25">
      <c r="O229" s="1129"/>
      <c r="P229" s="1129"/>
    </row>
    <row r="230" spans="15:16" x14ac:dyDescent="0.25">
      <c r="O230" s="1129"/>
      <c r="P230" s="1129"/>
    </row>
    <row r="231" spans="15:16" x14ac:dyDescent="0.25">
      <c r="O231" s="1129"/>
      <c r="P231" s="1129"/>
    </row>
    <row r="232" spans="15:16" x14ac:dyDescent="0.25">
      <c r="O232" s="1129"/>
      <c r="P232" s="1129"/>
    </row>
    <row r="233" spans="15:16" x14ac:dyDescent="0.25">
      <c r="O233" s="1129"/>
      <c r="P233" s="1129"/>
    </row>
    <row r="234" spans="15:16" x14ac:dyDescent="0.25">
      <c r="O234" s="1129"/>
      <c r="P234" s="1129"/>
    </row>
    <row r="235" spans="15:16" x14ac:dyDescent="0.25">
      <c r="O235" s="1129"/>
      <c r="P235" s="1129"/>
    </row>
    <row r="236" spans="15:16" x14ac:dyDescent="0.25">
      <c r="O236" s="1129"/>
      <c r="P236" s="1129"/>
    </row>
    <row r="237" spans="15:16" x14ac:dyDescent="0.25">
      <c r="O237" s="1129"/>
      <c r="P237" s="1129"/>
    </row>
    <row r="238" spans="15:16" x14ac:dyDescent="0.25">
      <c r="O238" s="1129"/>
      <c r="P238" s="1129"/>
    </row>
    <row r="239" spans="15:16" x14ac:dyDescent="0.25">
      <c r="O239" s="1129"/>
      <c r="P239" s="1129"/>
    </row>
    <row r="240" spans="15:16" x14ac:dyDescent="0.25">
      <c r="O240" s="1129"/>
      <c r="P240" s="1129"/>
    </row>
    <row r="241" spans="15:16" x14ac:dyDescent="0.25">
      <c r="O241" s="1129"/>
      <c r="P241" s="1129"/>
    </row>
    <row r="242" spans="15:16" x14ac:dyDescent="0.25">
      <c r="O242" s="1129"/>
      <c r="P242" s="1129"/>
    </row>
    <row r="243" spans="15:16" x14ac:dyDescent="0.25">
      <c r="O243" s="1129"/>
      <c r="P243" s="1129"/>
    </row>
    <row r="244" spans="15:16" x14ac:dyDescent="0.25">
      <c r="O244" s="1129"/>
      <c r="P244" s="1129"/>
    </row>
    <row r="245" spans="15:16" x14ac:dyDescent="0.25">
      <c r="O245" s="1129"/>
      <c r="P245" s="1129"/>
    </row>
    <row r="246" spans="15:16" x14ac:dyDescent="0.25">
      <c r="O246" s="1129"/>
      <c r="P246" s="1129"/>
    </row>
    <row r="247" spans="15:16" x14ac:dyDescent="0.25">
      <c r="O247" s="1129"/>
      <c r="P247" s="1129"/>
    </row>
    <row r="248" spans="15:16" x14ac:dyDescent="0.25">
      <c r="O248" s="1129"/>
      <c r="P248" s="1129"/>
    </row>
    <row r="249" spans="15:16" x14ac:dyDescent="0.25">
      <c r="O249" s="1129"/>
      <c r="P249" s="1129"/>
    </row>
    <row r="250" spans="15:16" x14ac:dyDescent="0.25">
      <c r="O250" s="1129"/>
      <c r="P250" s="1129"/>
    </row>
    <row r="251" spans="15:16" x14ac:dyDescent="0.25">
      <c r="O251" s="1129"/>
      <c r="P251" s="1129"/>
    </row>
    <row r="252" spans="15:16" x14ac:dyDescent="0.25">
      <c r="O252" s="1129"/>
      <c r="P252" s="1129"/>
    </row>
    <row r="253" spans="15:16" x14ac:dyDescent="0.25">
      <c r="O253" s="1129"/>
      <c r="P253" s="1129"/>
    </row>
    <row r="254" spans="15:16" x14ac:dyDescent="0.25">
      <c r="O254" s="1129"/>
      <c r="P254" s="1129"/>
    </row>
  </sheetData>
  <mergeCells count="8">
    <mergeCell ref="A2:G2"/>
    <mergeCell ref="A3:G3"/>
    <mergeCell ref="A25:H25"/>
    <mergeCell ref="A6:Q6"/>
    <mergeCell ref="A5:Q5"/>
    <mergeCell ref="O7:Q7"/>
    <mergeCell ref="A7:A8"/>
    <mergeCell ref="B7:B8"/>
  </mergeCells>
  <phoneticPr fontId="56" type="noConversion"/>
  <pageMargins left="0.23622047244094491" right="0.23622047244094491" top="0.39370078740157483" bottom="0.74803149606299213" header="0.31496062992125984" footer="0.31496062992125984"/>
  <pageSetup paperSize="9" scale="66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9.42578125" bestFit="1" customWidth="1"/>
    <col min="2" max="2" width="11.85546875" customWidth="1"/>
    <col min="3" max="14" width="11.5703125" customWidth="1"/>
    <col min="15" max="15" width="8.5703125" bestFit="1" customWidth="1"/>
    <col min="16" max="16" width="8" customWidth="1"/>
    <col min="17" max="17" width="8.42578125" customWidth="1"/>
  </cols>
  <sheetData>
    <row r="1" spans="1:17" ht="42" customHeight="1" x14ac:dyDescent="0.25"/>
    <row r="2" spans="1:17" ht="18" x14ac:dyDescent="0.35">
      <c r="A2" s="1239"/>
      <c r="B2" s="1239"/>
      <c r="C2" s="1239"/>
      <c r="D2" s="1239"/>
      <c r="E2" s="1239"/>
      <c r="F2" s="1239"/>
      <c r="G2" s="1239"/>
      <c r="H2" s="1"/>
    </row>
    <row r="3" spans="1:17" ht="18" x14ac:dyDescent="0.35">
      <c r="A3" s="1239"/>
      <c r="B3" s="1239"/>
      <c r="C3" s="1239"/>
      <c r="D3" s="1239"/>
      <c r="E3" s="1239"/>
      <c r="F3" s="1239"/>
      <c r="G3" s="1239"/>
      <c r="H3" s="1"/>
    </row>
    <row r="5" spans="1:17" ht="20.25" customHeight="1" x14ac:dyDescent="0.25">
      <c r="A5" s="1242" t="s">
        <v>567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</row>
    <row r="6" spans="1:17" ht="20.25" customHeight="1" x14ac:dyDescent="0.25">
      <c r="A6" s="1242" t="s">
        <v>634</v>
      </c>
      <c r="B6" s="1242"/>
      <c r="C6" s="1242"/>
      <c r="D6" s="1242"/>
      <c r="E6" s="1242"/>
      <c r="F6" s="1242"/>
      <c r="G6" s="1242"/>
      <c r="H6" s="1242"/>
      <c r="I6" s="1242"/>
      <c r="J6" s="1242"/>
      <c r="K6" s="1242"/>
      <c r="L6" s="1242"/>
      <c r="M6" s="1242"/>
      <c r="N6" s="1242"/>
      <c r="O6" s="1242"/>
      <c r="P6" s="1242"/>
      <c r="Q6" s="1242"/>
    </row>
    <row r="7" spans="1:17" ht="20.25" customHeight="1" x14ac:dyDescent="0.25">
      <c r="A7" s="1248" t="s">
        <v>14</v>
      </c>
      <c r="B7" s="1246" t="s">
        <v>592</v>
      </c>
      <c r="C7" s="1111" t="s">
        <v>577</v>
      </c>
      <c r="D7" s="1111" t="s">
        <v>578</v>
      </c>
      <c r="E7" s="1111" t="s">
        <v>579</v>
      </c>
      <c r="F7" s="1111" t="s">
        <v>580</v>
      </c>
      <c r="G7" s="1111" t="s">
        <v>581</v>
      </c>
      <c r="H7" s="1111" t="s">
        <v>582</v>
      </c>
      <c r="I7" s="1111" t="s">
        <v>583</v>
      </c>
      <c r="J7" s="1111" t="s">
        <v>584</v>
      </c>
      <c r="K7" s="1111" t="s">
        <v>585</v>
      </c>
      <c r="L7" s="1111" t="s">
        <v>586</v>
      </c>
      <c r="M7" s="1111" t="s">
        <v>587</v>
      </c>
      <c r="N7" s="1111" t="s">
        <v>588</v>
      </c>
      <c r="O7" s="1243" t="s">
        <v>589</v>
      </c>
      <c r="P7" s="1244"/>
      <c r="Q7" s="1245"/>
    </row>
    <row r="8" spans="1:17" x14ac:dyDescent="0.25">
      <c r="A8" s="1249"/>
      <c r="B8" s="1247"/>
      <c r="C8" s="1004" t="s">
        <v>590</v>
      </c>
      <c r="D8" s="1004" t="s">
        <v>590</v>
      </c>
      <c r="E8" s="1004" t="s">
        <v>590</v>
      </c>
      <c r="F8" s="1004" t="s">
        <v>590</v>
      </c>
      <c r="G8" s="1004" t="s">
        <v>590</v>
      </c>
      <c r="H8" s="1004" t="s">
        <v>590</v>
      </c>
      <c r="I8" s="1004" t="s">
        <v>590</v>
      </c>
      <c r="J8" s="1004" t="s">
        <v>590</v>
      </c>
      <c r="K8" s="1004" t="s">
        <v>590</v>
      </c>
      <c r="L8" s="1004" t="s">
        <v>590</v>
      </c>
      <c r="M8" s="1004" t="s">
        <v>590</v>
      </c>
      <c r="N8" s="1004" t="s">
        <v>590</v>
      </c>
      <c r="O8" s="1004" t="s">
        <v>591</v>
      </c>
      <c r="P8" s="1004" t="s">
        <v>590</v>
      </c>
      <c r="Q8" s="1004" t="s">
        <v>1</v>
      </c>
    </row>
    <row r="9" spans="1:17" ht="30" customHeight="1" x14ac:dyDescent="0.25">
      <c r="A9" s="1000" t="s">
        <v>510</v>
      </c>
      <c r="B9" s="1041">
        <v>576</v>
      </c>
      <c r="C9" s="1042">
        <v>375</v>
      </c>
      <c r="D9" s="1042">
        <v>503</v>
      </c>
      <c r="E9" s="1042">
        <v>469</v>
      </c>
      <c r="F9" s="1042">
        <v>128</v>
      </c>
      <c r="G9" s="1042">
        <v>184</v>
      </c>
      <c r="H9" s="1204">
        <v>229</v>
      </c>
      <c r="I9" s="1042">
        <v>311</v>
      </c>
      <c r="J9" s="1042">
        <v>444</v>
      </c>
      <c r="K9" s="1042">
        <v>393</v>
      </c>
      <c r="L9" s="1042">
        <v>450</v>
      </c>
      <c r="M9" s="1042">
        <v>464</v>
      </c>
      <c r="N9" s="1042">
        <v>473</v>
      </c>
      <c r="O9" s="1135">
        <f>B9*(IF(C9="",0,1)+IF(D9="",0,1)+IF(E9="",0,1)+IF(F9="",0,1)+IF(G9="",0,1)+IF(H9="",0,1)+IF(I9="",0,1)+IF(J9="",0,1)+IF(K9="",0,1)+IF(L9="",0,1)+IF(M9="",0,1)+IF(N9="",0,1))</f>
        <v>6912</v>
      </c>
      <c r="P9" s="1135">
        <f t="shared" ref="P9:P16" si="0">SUM(C9:N9)</f>
        <v>4423</v>
      </c>
      <c r="Q9" s="1043">
        <f>IF(O9=0,"-",P9/O9)</f>
        <v>0.63990162037037035</v>
      </c>
    </row>
    <row r="10" spans="1:17" ht="18.75" customHeight="1" x14ac:dyDescent="0.25">
      <c r="A10" s="1000" t="s">
        <v>511</v>
      </c>
      <c r="B10" s="1041">
        <v>2016</v>
      </c>
      <c r="C10" s="1042">
        <v>898</v>
      </c>
      <c r="D10" s="1042">
        <v>1150</v>
      </c>
      <c r="E10" s="1042">
        <v>982</v>
      </c>
      <c r="F10" s="1042">
        <v>136</v>
      </c>
      <c r="G10" s="1042">
        <v>204</v>
      </c>
      <c r="H10" s="1204">
        <v>335</v>
      </c>
      <c r="I10" s="1042">
        <v>655</v>
      </c>
      <c r="J10" s="1042">
        <v>1091</v>
      </c>
      <c r="K10" s="1042">
        <v>1030</v>
      </c>
      <c r="L10" s="1042">
        <v>1081</v>
      </c>
      <c r="M10" s="1042">
        <v>973</v>
      </c>
      <c r="N10" s="1042">
        <v>1061</v>
      </c>
      <c r="O10" s="1135">
        <f t="shared" ref="O10:O16" si="1">B10*(IF(C10="",0,1)+IF(D10="",0,1)+IF(E10="",0,1)+IF(F10="",0,1)+IF(G10="",0,1)+IF(H10="",0,1)+IF(I10="",0,1)+IF(J10="",0,1)+IF(K10="",0,1)+IF(L10="",0,1)+IF(M10="",0,1)+IF(N10="",0,1))</f>
        <v>24192</v>
      </c>
      <c r="P10" s="1135">
        <f t="shared" si="0"/>
        <v>9596</v>
      </c>
      <c r="Q10" s="1043">
        <f t="shared" ref="Q10:Q17" si="2">IF(O10=0,"-",P10/O10)</f>
        <v>0.39666005291005291</v>
      </c>
    </row>
    <row r="11" spans="1:17" ht="18.75" customHeight="1" x14ac:dyDescent="0.25">
      <c r="A11" s="1000" t="s">
        <v>548</v>
      </c>
      <c r="B11" s="1114">
        <v>658</v>
      </c>
      <c r="C11" s="1042">
        <v>464</v>
      </c>
      <c r="D11" s="1121">
        <v>529</v>
      </c>
      <c r="E11" s="1042">
        <v>491</v>
      </c>
      <c r="F11" s="1042">
        <v>453</v>
      </c>
      <c r="G11" s="1042">
        <v>474</v>
      </c>
      <c r="H11" s="1204">
        <v>374</v>
      </c>
      <c r="I11" s="1042">
        <v>572</v>
      </c>
      <c r="J11" s="1042">
        <v>672</v>
      </c>
      <c r="K11" s="1042">
        <v>700</v>
      </c>
      <c r="L11" s="1042">
        <v>425</v>
      </c>
      <c r="M11" s="1042">
        <v>615</v>
      </c>
      <c r="N11" s="1042">
        <v>377</v>
      </c>
      <c r="O11" s="1135">
        <f t="shared" si="1"/>
        <v>7896</v>
      </c>
      <c r="P11" s="1135">
        <f t="shared" si="0"/>
        <v>6146</v>
      </c>
      <c r="Q11" s="1043">
        <f t="shared" si="2"/>
        <v>0.77836879432624118</v>
      </c>
    </row>
    <row r="12" spans="1:17" ht="18.75" customHeight="1" x14ac:dyDescent="0.25">
      <c r="A12" s="1000" t="s">
        <v>554</v>
      </c>
      <c r="B12" s="1114" t="s">
        <v>498</v>
      </c>
      <c r="C12" s="1042">
        <v>2325</v>
      </c>
      <c r="D12" s="1121">
        <v>1625</v>
      </c>
      <c r="E12" s="1042">
        <v>1739</v>
      </c>
      <c r="F12" s="1042">
        <v>1322</v>
      </c>
      <c r="G12" s="1042">
        <v>1582</v>
      </c>
      <c r="H12" s="1204">
        <v>1463</v>
      </c>
      <c r="I12" s="1042">
        <v>1287</v>
      </c>
      <c r="J12" s="1042">
        <v>1394</v>
      </c>
      <c r="K12" s="1042">
        <v>1206</v>
      </c>
      <c r="L12" s="1042">
        <v>1148</v>
      </c>
      <c r="M12" s="1042">
        <v>1484</v>
      </c>
      <c r="N12" s="1042">
        <v>2772</v>
      </c>
      <c r="O12" s="1135">
        <v>0</v>
      </c>
      <c r="P12" s="1135">
        <f t="shared" si="0"/>
        <v>19347</v>
      </c>
      <c r="Q12" s="1043" t="str">
        <f t="shared" si="2"/>
        <v>-</v>
      </c>
    </row>
    <row r="13" spans="1:17" ht="18.75" customHeight="1" x14ac:dyDescent="0.25">
      <c r="A13" s="1000" t="s">
        <v>549</v>
      </c>
      <c r="B13" s="1114">
        <v>526</v>
      </c>
      <c r="C13" s="1042">
        <v>194</v>
      </c>
      <c r="D13" s="1042">
        <v>237</v>
      </c>
      <c r="E13" s="1042">
        <v>74</v>
      </c>
      <c r="F13" s="1042">
        <v>154</v>
      </c>
      <c r="G13" s="1042">
        <v>290</v>
      </c>
      <c r="H13" s="1204">
        <v>259</v>
      </c>
      <c r="I13" s="1042">
        <v>221</v>
      </c>
      <c r="J13" s="1042">
        <v>339</v>
      </c>
      <c r="K13" s="1042">
        <v>393</v>
      </c>
      <c r="L13" s="1042">
        <v>259</v>
      </c>
      <c r="M13" s="1042">
        <v>0</v>
      </c>
      <c r="N13" s="1042">
        <v>283</v>
      </c>
      <c r="O13" s="1135">
        <f t="shared" si="1"/>
        <v>6312</v>
      </c>
      <c r="P13" s="1135">
        <f t="shared" si="0"/>
        <v>2703</v>
      </c>
      <c r="Q13" s="1043">
        <f t="shared" si="2"/>
        <v>0.42823193916349811</v>
      </c>
    </row>
    <row r="14" spans="1:17" ht="18.75" customHeight="1" x14ac:dyDescent="0.25">
      <c r="A14" s="1000" t="s">
        <v>555</v>
      </c>
      <c r="B14" s="1114" t="s">
        <v>498</v>
      </c>
      <c r="C14" s="1042">
        <v>259</v>
      </c>
      <c r="D14" s="1042">
        <v>352</v>
      </c>
      <c r="E14" s="1042">
        <v>373</v>
      </c>
      <c r="F14" s="1042">
        <v>163</v>
      </c>
      <c r="G14" s="1042">
        <v>203</v>
      </c>
      <c r="H14" s="1204">
        <v>305</v>
      </c>
      <c r="I14" s="1042">
        <v>335</v>
      </c>
      <c r="J14" s="1042">
        <v>473</v>
      </c>
      <c r="K14" s="1042">
        <v>396</v>
      </c>
      <c r="L14" s="1042">
        <v>417</v>
      </c>
      <c r="M14" s="1042">
        <v>640</v>
      </c>
      <c r="N14" s="1042">
        <v>506</v>
      </c>
      <c r="O14" s="1135">
        <v>0</v>
      </c>
      <c r="P14" s="1135">
        <f t="shared" si="0"/>
        <v>4422</v>
      </c>
      <c r="Q14" s="1043" t="str">
        <f t="shared" si="2"/>
        <v>-</v>
      </c>
    </row>
    <row r="15" spans="1:17" ht="18.75" customHeight="1" x14ac:dyDescent="0.25">
      <c r="A15" s="1000" t="s">
        <v>550</v>
      </c>
      <c r="B15" s="1114">
        <v>125</v>
      </c>
      <c r="C15" s="1042">
        <v>46</v>
      </c>
      <c r="D15" s="1042">
        <v>131</v>
      </c>
      <c r="E15" s="1042">
        <v>147</v>
      </c>
      <c r="F15" s="1042">
        <v>93</v>
      </c>
      <c r="G15" s="1042">
        <v>136</v>
      </c>
      <c r="H15" s="1204">
        <v>151</v>
      </c>
      <c r="I15" s="1042">
        <v>144</v>
      </c>
      <c r="J15" s="1042">
        <v>143</v>
      </c>
      <c r="K15" s="1042">
        <v>160</v>
      </c>
      <c r="L15" s="1042">
        <v>123</v>
      </c>
      <c r="M15" s="1042">
        <v>105</v>
      </c>
      <c r="N15" s="1042">
        <v>167</v>
      </c>
      <c r="O15" s="1135">
        <f t="shared" si="1"/>
        <v>1500</v>
      </c>
      <c r="P15" s="1135">
        <f t="shared" si="0"/>
        <v>1546</v>
      </c>
      <c r="Q15" s="1043">
        <f t="shared" si="2"/>
        <v>1.0306666666666666</v>
      </c>
    </row>
    <row r="16" spans="1:17" ht="18.75" customHeight="1" x14ac:dyDescent="0.25">
      <c r="A16" s="1000" t="s">
        <v>551</v>
      </c>
      <c r="B16" s="1114">
        <v>552</v>
      </c>
      <c r="C16" s="1042">
        <v>347</v>
      </c>
      <c r="D16" s="1042">
        <v>316</v>
      </c>
      <c r="E16" s="1042">
        <v>277</v>
      </c>
      <c r="F16" s="1042">
        <v>159</v>
      </c>
      <c r="G16" s="1042">
        <v>297</v>
      </c>
      <c r="H16" s="1204">
        <v>335</v>
      </c>
      <c r="I16" s="1042">
        <v>400</v>
      </c>
      <c r="J16" s="1042">
        <v>542</v>
      </c>
      <c r="K16" s="1042">
        <v>537</v>
      </c>
      <c r="L16" s="1042">
        <v>320</v>
      </c>
      <c r="M16" s="1042">
        <v>381</v>
      </c>
      <c r="N16" s="1042">
        <v>567</v>
      </c>
      <c r="O16" s="1135">
        <f t="shared" si="1"/>
        <v>6624</v>
      </c>
      <c r="P16" s="1135">
        <f t="shared" si="0"/>
        <v>4478</v>
      </c>
      <c r="Q16" s="1043">
        <f t="shared" si="2"/>
        <v>0.67602657004830913</v>
      </c>
    </row>
    <row r="17" spans="1:17" s="1125" customFormat="1" ht="17.25" customHeight="1" x14ac:dyDescent="0.25">
      <c r="A17" s="1111" t="s">
        <v>7</v>
      </c>
      <c r="B17" s="1119">
        <f>SUM(B11:B16)</f>
        <v>1861</v>
      </c>
      <c r="C17" s="1119">
        <f>SUM(C9:C16)</f>
        <v>4908</v>
      </c>
      <c r="D17" s="1122">
        <f t="shared" ref="D17:P17" si="3">SUM(D9:D16)</f>
        <v>4843</v>
      </c>
      <c r="E17" s="1122">
        <f t="shared" si="3"/>
        <v>4552</v>
      </c>
      <c r="F17" s="1122">
        <f t="shared" si="3"/>
        <v>2608</v>
      </c>
      <c r="G17" s="1122">
        <f t="shared" si="3"/>
        <v>3370</v>
      </c>
      <c r="H17" s="1122">
        <f t="shared" si="3"/>
        <v>3451</v>
      </c>
      <c r="I17" s="1122">
        <f t="shared" si="3"/>
        <v>3925</v>
      </c>
      <c r="J17" s="1122">
        <f t="shared" si="3"/>
        <v>5098</v>
      </c>
      <c r="K17" s="1122">
        <f t="shared" si="3"/>
        <v>4815</v>
      </c>
      <c r="L17" s="1122">
        <f t="shared" si="3"/>
        <v>4223</v>
      </c>
      <c r="M17" s="1122">
        <f t="shared" si="3"/>
        <v>4662</v>
      </c>
      <c r="N17" s="1122">
        <f t="shared" si="3"/>
        <v>6206</v>
      </c>
      <c r="O17" s="1122">
        <f t="shared" si="3"/>
        <v>53436</v>
      </c>
      <c r="P17" s="1122">
        <f t="shared" si="3"/>
        <v>52661</v>
      </c>
      <c r="Q17" s="1120">
        <f t="shared" si="2"/>
        <v>0.98549666891234378</v>
      </c>
    </row>
    <row r="18" spans="1:17" x14ac:dyDescent="0.25">
      <c r="O18" s="1137"/>
      <c r="P18" s="1137"/>
    </row>
    <row r="19" spans="1:17" x14ac:dyDescent="0.25">
      <c r="A19" s="1108" t="s">
        <v>575</v>
      </c>
      <c r="O19" s="1137"/>
      <c r="P19" s="1137"/>
    </row>
    <row r="20" spans="1:17" ht="15.75" hidden="1" x14ac:dyDescent="0.25">
      <c r="A20" s="1240" t="s">
        <v>405</v>
      </c>
      <c r="B20" s="1241"/>
      <c r="C20" s="1241"/>
      <c r="D20" s="1241"/>
      <c r="E20" s="1241"/>
      <c r="F20" s="1241"/>
      <c r="G20" s="1241"/>
      <c r="H20" s="1241"/>
      <c r="O20" s="1137"/>
      <c r="P20" s="1137"/>
    </row>
    <row r="21" spans="1:17" ht="23.25" hidden="1" thickBot="1" x14ac:dyDescent="0.3">
      <c r="A21" s="14" t="s">
        <v>14</v>
      </c>
      <c r="B21" s="71" t="s">
        <v>198</v>
      </c>
      <c r="C21" s="14" t="str">
        <f>'Pque N Mundo I'!C24</f>
        <v>Real.</v>
      </c>
      <c r="D21" s="14" t="str">
        <f>'Pque N Mundo I'!D24</f>
        <v>Real.</v>
      </c>
      <c r="E21" s="14" t="str">
        <f>'Pque N Mundo I'!E24</f>
        <v>Real.</v>
      </c>
      <c r="F21" s="14" t="str">
        <f>'Pque N Mundo I'!F24</f>
        <v>Real.</v>
      </c>
      <c r="G21" s="14" t="str">
        <f>'Pque N Mundo I'!G24</f>
        <v>Real.</v>
      </c>
      <c r="H21" s="14" t="str">
        <f>'Pque N Mundo I'!H24</f>
        <v>Real.</v>
      </c>
      <c r="O21" s="1129"/>
      <c r="P21" s="1129"/>
    </row>
    <row r="22" spans="1:17" hidden="1" x14ac:dyDescent="0.25">
      <c r="A22" s="70" t="s">
        <v>177</v>
      </c>
      <c r="B22" s="82">
        <v>12</v>
      </c>
      <c r="C22" s="74">
        <v>13</v>
      </c>
      <c r="D22" s="74"/>
      <c r="E22" s="74"/>
      <c r="F22" s="74"/>
      <c r="G22" s="74"/>
      <c r="H22" s="74"/>
      <c r="O22" s="1129"/>
      <c r="P22" s="1129"/>
    </row>
    <row r="23" spans="1:17" hidden="1" x14ac:dyDescent="0.25">
      <c r="A23" s="2" t="s">
        <v>20</v>
      </c>
      <c r="B23" s="89">
        <v>8</v>
      </c>
      <c r="C23" s="705">
        <v>2</v>
      </c>
      <c r="D23" s="705"/>
      <c r="E23" s="705"/>
      <c r="F23" s="74"/>
      <c r="G23" s="74"/>
      <c r="H23" s="74"/>
      <c r="O23" s="1129"/>
      <c r="P23" s="1129"/>
    </row>
    <row r="24" spans="1:17" hidden="1" x14ac:dyDescent="0.25">
      <c r="A24" s="70" t="s">
        <v>178</v>
      </c>
      <c r="B24" s="73">
        <v>8</v>
      </c>
      <c r="C24" s="74">
        <v>6</v>
      </c>
      <c r="D24" s="74"/>
      <c r="E24" s="74"/>
      <c r="F24" s="74"/>
      <c r="G24" s="74"/>
      <c r="H24" s="74"/>
      <c r="O24" s="1129"/>
      <c r="P24" s="1129"/>
    </row>
    <row r="25" spans="1:17" hidden="1" x14ac:dyDescent="0.25">
      <c r="A25" s="2" t="s">
        <v>43</v>
      </c>
      <c r="B25" s="83">
        <v>3</v>
      </c>
      <c r="C25" s="74">
        <v>2</v>
      </c>
      <c r="D25" s="74"/>
      <c r="E25" s="74"/>
      <c r="F25" s="74"/>
      <c r="G25" s="74"/>
      <c r="H25" s="74"/>
      <c r="O25" s="1129"/>
      <c r="P25" s="1129"/>
    </row>
    <row r="26" spans="1:17" hidden="1" x14ac:dyDescent="0.25">
      <c r="A26" s="2" t="s">
        <v>22</v>
      </c>
      <c r="B26" s="89">
        <v>1</v>
      </c>
      <c r="C26" s="705">
        <v>2.8</v>
      </c>
      <c r="D26" s="705"/>
      <c r="E26" s="705"/>
      <c r="F26" s="705"/>
      <c r="G26" s="705"/>
      <c r="H26" s="84"/>
      <c r="O26" s="1129"/>
      <c r="P26" s="1129"/>
    </row>
    <row r="27" spans="1:17" hidden="1" x14ac:dyDescent="0.25">
      <c r="A27" s="2" t="s">
        <v>23</v>
      </c>
      <c r="B27" s="89">
        <v>5</v>
      </c>
      <c r="C27" s="705">
        <v>2.7</v>
      </c>
      <c r="D27" s="705"/>
      <c r="E27" s="705"/>
      <c r="F27" s="705"/>
      <c r="G27" s="705"/>
      <c r="H27" s="84"/>
      <c r="O27" s="1129"/>
      <c r="P27" s="1129"/>
    </row>
    <row r="28" spans="1:17" hidden="1" x14ac:dyDescent="0.25">
      <c r="A28" s="70" t="s">
        <v>33</v>
      </c>
      <c r="B28" s="72">
        <v>4</v>
      </c>
      <c r="C28" s="74"/>
      <c r="D28" s="74"/>
      <c r="E28" s="74"/>
      <c r="F28" s="74"/>
      <c r="G28" s="74"/>
      <c r="H28" s="74"/>
      <c r="O28" s="1129"/>
      <c r="P28" s="1129"/>
    </row>
    <row r="29" spans="1:17" hidden="1" x14ac:dyDescent="0.25">
      <c r="A29" s="70" t="s">
        <v>166</v>
      </c>
      <c r="B29" s="72">
        <v>2</v>
      </c>
      <c r="C29" s="74"/>
      <c r="D29" s="74"/>
      <c r="E29" s="74"/>
      <c r="F29" s="74"/>
      <c r="G29" s="74"/>
      <c r="H29" s="74"/>
      <c r="O29" s="1129"/>
      <c r="P29" s="1129"/>
    </row>
    <row r="30" spans="1:17" hidden="1" x14ac:dyDescent="0.25">
      <c r="A30" s="88" t="s">
        <v>170</v>
      </c>
      <c r="B30" s="89">
        <v>1</v>
      </c>
      <c r="C30" s="74">
        <v>1</v>
      </c>
      <c r="D30" s="74"/>
      <c r="E30" s="74"/>
      <c r="F30" s="74"/>
      <c r="G30" s="74"/>
      <c r="H30" s="74"/>
      <c r="O30" s="1129"/>
      <c r="P30" s="1129"/>
    </row>
    <row r="31" spans="1:17" hidden="1" x14ac:dyDescent="0.25">
      <c r="A31" s="75" t="s">
        <v>168</v>
      </c>
      <c r="B31" s="73">
        <v>1</v>
      </c>
      <c r="C31" s="74"/>
      <c r="D31" s="74"/>
      <c r="E31" s="74"/>
      <c r="F31" s="74"/>
      <c r="G31" s="74"/>
      <c r="H31" s="74"/>
      <c r="O31" s="1129"/>
      <c r="P31" s="1129"/>
    </row>
    <row r="32" spans="1:17" hidden="1" x14ac:dyDescent="0.25">
      <c r="A32" s="2" t="s">
        <v>24</v>
      </c>
      <c r="B32" s="89">
        <v>3</v>
      </c>
      <c r="C32" s="74">
        <v>3</v>
      </c>
      <c r="D32" s="74"/>
      <c r="E32" s="74"/>
      <c r="F32" s="74"/>
      <c r="G32" s="74"/>
      <c r="H32" s="74"/>
      <c r="O32" s="1129"/>
      <c r="P32" s="1129"/>
    </row>
    <row r="33" spans="1:16" hidden="1" x14ac:dyDescent="0.25">
      <c r="A33" s="2" t="s">
        <v>25</v>
      </c>
      <c r="B33" s="83">
        <v>5</v>
      </c>
      <c r="C33" s="74">
        <v>1</v>
      </c>
      <c r="D33" s="74"/>
      <c r="E33" s="74"/>
      <c r="F33" s="74"/>
      <c r="G33" s="74"/>
      <c r="H33" s="74"/>
      <c r="O33" s="1129"/>
      <c r="P33" s="1129"/>
    </row>
    <row r="34" spans="1:16" hidden="1" x14ac:dyDescent="0.25">
      <c r="A34" s="70" t="s">
        <v>167</v>
      </c>
      <c r="B34" s="73">
        <v>3</v>
      </c>
      <c r="C34" s="74">
        <v>7</v>
      </c>
      <c r="D34" s="74"/>
      <c r="E34" s="74"/>
      <c r="F34" s="74"/>
      <c r="G34" s="74"/>
      <c r="H34" s="74"/>
      <c r="O34" s="1129"/>
      <c r="P34" s="1129"/>
    </row>
    <row r="35" spans="1:16" hidden="1" x14ac:dyDescent="0.25">
      <c r="A35" s="75" t="s">
        <v>45</v>
      </c>
      <c r="B35" s="73">
        <v>1</v>
      </c>
      <c r="C35" s="74">
        <v>2</v>
      </c>
      <c r="D35" s="74"/>
      <c r="E35" s="74"/>
      <c r="F35" s="74"/>
      <c r="G35" s="74"/>
      <c r="H35" s="74"/>
      <c r="O35" s="1129"/>
      <c r="P35" s="1129"/>
    </row>
    <row r="36" spans="1:16" hidden="1" x14ac:dyDescent="0.25">
      <c r="A36" s="2" t="s">
        <v>34</v>
      </c>
      <c r="B36" s="89">
        <v>2</v>
      </c>
      <c r="C36" s="74">
        <v>2</v>
      </c>
      <c r="D36" s="74"/>
      <c r="E36" s="74"/>
      <c r="F36" s="74"/>
      <c r="G36" s="74"/>
      <c r="H36" s="74"/>
      <c r="O36" s="1129"/>
      <c r="P36" s="1129"/>
    </row>
    <row r="37" spans="1:16" ht="15.75" hidden="1" thickBot="1" x14ac:dyDescent="0.3">
      <c r="A37" s="6" t="s">
        <v>7</v>
      </c>
      <c r="B37" s="7">
        <f>SUM(B22:B36)</f>
        <v>59</v>
      </c>
      <c r="C37" s="8">
        <v>0</v>
      </c>
      <c r="D37" s="8">
        <v>0</v>
      </c>
      <c r="E37" s="8">
        <f>SUM(E22:E36)</f>
        <v>0</v>
      </c>
      <c r="F37" s="8">
        <v>0</v>
      </c>
      <c r="G37" s="8">
        <v>0</v>
      </c>
      <c r="H37" s="8">
        <v>0</v>
      </c>
      <c r="O37" s="1129"/>
      <c r="P37" s="1129"/>
    </row>
    <row r="38" spans="1:16" x14ac:dyDescent="0.25">
      <c r="O38" s="1129"/>
      <c r="P38" s="1129"/>
    </row>
    <row r="39" spans="1:16" x14ac:dyDescent="0.25">
      <c r="O39" s="1129"/>
      <c r="P39" s="1129"/>
    </row>
    <row r="40" spans="1:16" x14ac:dyDescent="0.25">
      <c r="O40" s="1129"/>
      <c r="P40" s="1129"/>
    </row>
    <row r="41" spans="1:16" x14ac:dyDescent="0.25">
      <c r="O41" s="1129"/>
      <c r="P41" s="1129"/>
    </row>
    <row r="42" spans="1:16" x14ac:dyDescent="0.25">
      <c r="O42" s="1129"/>
      <c r="P42" s="1129"/>
    </row>
    <row r="43" spans="1:16" x14ac:dyDescent="0.25">
      <c r="O43" s="1129"/>
      <c r="P43" s="1129"/>
    </row>
    <row r="44" spans="1:16" x14ac:dyDescent="0.25">
      <c r="O44" s="1129"/>
      <c r="P44" s="1129"/>
    </row>
    <row r="45" spans="1:16" x14ac:dyDescent="0.25">
      <c r="O45" s="1129"/>
      <c r="P45" s="1129"/>
    </row>
    <row r="46" spans="1:16" x14ac:dyDescent="0.25">
      <c r="O46" s="1129"/>
      <c r="P46" s="1129"/>
    </row>
    <row r="47" spans="1:16" x14ac:dyDescent="0.25">
      <c r="O47" s="1129"/>
      <c r="P47" s="1129"/>
    </row>
    <row r="48" spans="1:16" x14ac:dyDescent="0.25">
      <c r="O48" s="1129"/>
      <c r="P48" s="1129"/>
    </row>
    <row r="49" spans="15:16" x14ac:dyDescent="0.25">
      <c r="O49" s="1129"/>
      <c r="P49" s="1129"/>
    </row>
    <row r="50" spans="15:16" x14ac:dyDescent="0.25">
      <c r="O50" s="1129"/>
      <c r="P50" s="1129"/>
    </row>
    <row r="51" spans="15:16" x14ac:dyDescent="0.25">
      <c r="O51" s="1129"/>
      <c r="P51" s="1129"/>
    </row>
    <row r="52" spans="15:16" x14ac:dyDescent="0.25">
      <c r="O52" s="1129"/>
      <c r="P52" s="1129"/>
    </row>
    <row r="53" spans="15:16" x14ac:dyDescent="0.25">
      <c r="O53" s="1129"/>
      <c r="P53" s="1129"/>
    </row>
    <row r="54" spans="15:16" x14ac:dyDescent="0.25">
      <c r="O54" s="1129"/>
      <c r="P54" s="1129"/>
    </row>
    <row r="55" spans="15:16" x14ac:dyDescent="0.25">
      <c r="O55" s="1129"/>
      <c r="P55" s="1129"/>
    </row>
    <row r="56" spans="15:16" x14ac:dyDescent="0.25">
      <c r="O56" s="1129"/>
      <c r="P56" s="1129"/>
    </row>
    <row r="57" spans="15:16" x14ac:dyDescent="0.25">
      <c r="O57" s="1129"/>
      <c r="P57" s="1129"/>
    </row>
    <row r="58" spans="15:16" x14ac:dyDescent="0.25">
      <c r="O58" s="1129"/>
      <c r="P58" s="1129"/>
    </row>
    <row r="59" spans="15:16" x14ac:dyDescent="0.25">
      <c r="O59" s="1129"/>
      <c r="P59" s="1129"/>
    </row>
    <row r="60" spans="15:16" x14ac:dyDescent="0.25">
      <c r="O60" s="1129"/>
      <c r="P60" s="1129"/>
    </row>
    <row r="61" spans="15:16" x14ac:dyDescent="0.25">
      <c r="O61" s="1129"/>
      <c r="P61" s="1129"/>
    </row>
    <row r="62" spans="15:16" x14ac:dyDescent="0.25">
      <c r="O62" s="1129"/>
      <c r="P62" s="1129"/>
    </row>
    <row r="63" spans="15:16" x14ac:dyDescent="0.25">
      <c r="O63" s="1129"/>
      <c r="P63" s="1129"/>
    </row>
    <row r="64" spans="15:16" x14ac:dyDescent="0.25">
      <c r="O64" s="1129"/>
      <c r="P64" s="1129"/>
    </row>
    <row r="65" spans="15:16" x14ac:dyDescent="0.25">
      <c r="O65" s="1129"/>
      <c r="P65" s="1129"/>
    </row>
    <row r="66" spans="15:16" x14ac:dyDescent="0.25">
      <c r="O66" s="1129"/>
      <c r="P66" s="1129"/>
    </row>
    <row r="67" spans="15:16" x14ac:dyDescent="0.25">
      <c r="O67" s="1129"/>
      <c r="P67" s="1129"/>
    </row>
    <row r="68" spans="15:16" x14ac:dyDescent="0.25">
      <c r="O68" s="1129"/>
      <c r="P68" s="1129"/>
    </row>
    <row r="69" spans="15:16" x14ac:dyDescent="0.25">
      <c r="O69" s="1129"/>
      <c r="P69" s="1129"/>
    </row>
    <row r="70" spans="15:16" x14ac:dyDescent="0.25">
      <c r="O70" s="1129"/>
      <c r="P70" s="1129"/>
    </row>
    <row r="71" spans="15:16" x14ac:dyDescent="0.25">
      <c r="O71" s="1129"/>
      <c r="P71" s="1129"/>
    </row>
    <row r="72" spans="15:16" x14ac:dyDescent="0.25">
      <c r="O72" s="1129"/>
      <c r="P72" s="1129"/>
    </row>
    <row r="73" spans="15:16" x14ac:dyDescent="0.25">
      <c r="O73" s="1129"/>
      <c r="P73" s="1129"/>
    </row>
    <row r="74" spans="15:16" x14ac:dyDescent="0.25">
      <c r="O74" s="1129"/>
      <c r="P74" s="1129"/>
    </row>
    <row r="75" spans="15:16" x14ac:dyDescent="0.25">
      <c r="O75" s="1129"/>
      <c r="P75" s="1129"/>
    </row>
    <row r="76" spans="15:16" x14ac:dyDescent="0.25">
      <c r="O76" s="1129"/>
      <c r="P76" s="1129"/>
    </row>
    <row r="77" spans="15:16" x14ac:dyDescent="0.25">
      <c r="O77" s="1129"/>
      <c r="P77" s="1129"/>
    </row>
    <row r="78" spans="15:16" x14ac:dyDescent="0.25">
      <c r="O78" s="1129"/>
      <c r="P78" s="1129"/>
    </row>
    <row r="79" spans="15:16" x14ac:dyDescent="0.25">
      <c r="O79" s="1129"/>
      <c r="P79" s="1129"/>
    </row>
    <row r="80" spans="15:16" x14ac:dyDescent="0.25">
      <c r="O80" s="1129"/>
      <c r="P80" s="1129"/>
    </row>
    <row r="81" spans="15:16" x14ac:dyDescent="0.25">
      <c r="O81" s="1129"/>
      <c r="P81" s="1129"/>
    </row>
    <row r="82" spans="15:16" x14ac:dyDescent="0.25">
      <c r="O82" s="1129"/>
      <c r="P82" s="1129"/>
    </row>
    <row r="83" spans="15:16" x14ac:dyDescent="0.25">
      <c r="O83" s="1129"/>
      <c r="P83" s="1129"/>
    </row>
    <row r="84" spans="15:16" x14ac:dyDescent="0.25">
      <c r="O84" s="1129"/>
      <c r="P84" s="1129"/>
    </row>
    <row r="85" spans="15:16" x14ac:dyDescent="0.25">
      <c r="O85" s="1129"/>
      <c r="P85" s="1129"/>
    </row>
    <row r="86" spans="15:16" x14ac:dyDescent="0.25">
      <c r="O86" s="1129"/>
      <c r="P86" s="1129"/>
    </row>
    <row r="87" spans="15:16" x14ac:dyDescent="0.25">
      <c r="O87" s="1129"/>
      <c r="P87" s="1129"/>
    </row>
    <row r="88" spans="15:16" x14ac:dyDescent="0.25">
      <c r="O88" s="1129"/>
      <c r="P88" s="1129"/>
    </row>
    <row r="89" spans="15:16" x14ac:dyDescent="0.25">
      <c r="O89" s="1129"/>
      <c r="P89" s="1129"/>
    </row>
    <row r="90" spans="15:16" x14ac:dyDescent="0.25">
      <c r="O90" s="1129"/>
      <c r="P90" s="1129"/>
    </row>
    <row r="91" spans="15:16" x14ac:dyDescent="0.25">
      <c r="O91" s="1129"/>
      <c r="P91" s="1129"/>
    </row>
    <row r="92" spans="15:16" x14ac:dyDescent="0.25">
      <c r="O92" s="1129"/>
      <c r="P92" s="1129"/>
    </row>
    <row r="93" spans="15:16" x14ac:dyDescent="0.25">
      <c r="O93" s="1129"/>
      <c r="P93" s="1129"/>
    </row>
    <row r="94" spans="15:16" x14ac:dyDescent="0.25">
      <c r="O94" s="1129"/>
      <c r="P94" s="1129"/>
    </row>
    <row r="95" spans="15:16" x14ac:dyDescent="0.25">
      <c r="O95" s="1129"/>
      <c r="P95" s="1129"/>
    </row>
    <row r="96" spans="15:16" x14ac:dyDescent="0.25">
      <c r="O96" s="1129"/>
      <c r="P96" s="1129"/>
    </row>
    <row r="97" spans="15:16" x14ac:dyDescent="0.25">
      <c r="O97" s="1129"/>
      <c r="P97" s="1129"/>
    </row>
    <row r="98" spans="15:16" x14ac:dyDescent="0.25">
      <c r="O98" s="1129"/>
      <c r="P98" s="1129"/>
    </row>
    <row r="99" spans="15:16" x14ac:dyDescent="0.25">
      <c r="O99" s="1129"/>
      <c r="P99" s="1129"/>
    </row>
    <row r="100" spans="15:16" x14ac:dyDescent="0.25">
      <c r="O100" s="1129"/>
      <c r="P100" s="1129"/>
    </row>
    <row r="101" spans="15:16" x14ac:dyDescent="0.25">
      <c r="O101" s="1129"/>
      <c r="P101" s="1129"/>
    </row>
    <row r="102" spans="15:16" x14ac:dyDescent="0.25">
      <c r="O102" s="1129"/>
      <c r="P102" s="1129"/>
    </row>
    <row r="103" spans="15:16" x14ac:dyDescent="0.25">
      <c r="O103" s="1129"/>
      <c r="P103" s="1129"/>
    </row>
    <row r="104" spans="15:16" x14ac:dyDescent="0.25">
      <c r="O104" s="1129"/>
      <c r="P104" s="1129"/>
    </row>
    <row r="105" spans="15:16" x14ac:dyDescent="0.25">
      <c r="O105" s="1129"/>
      <c r="P105" s="1129"/>
    </row>
    <row r="106" spans="15:16" x14ac:dyDescent="0.25">
      <c r="O106" s="1129"/>
      <c r="P106" s="1129"/>
    </row>
    <row r="107" spans="15:16" x14ac:dyDescent="0.25">
      <c r="O107" s="1129"/>
      <c r="P107" s="1129"/>
    </row>
    <row r="108" spans="15:16" x14ac:dyDescent="0.25">
      <c r="O108" s="1129"/>
      <c r="P108" s="1129"/>
    </row>
    <row r="109" spans="15:16" x14ac:dyDescent="0.25">
      <c r="O109" s="1129"/>
      <c r="P109" s="1129"/>
    </row>
    <row r="110" spans="15:16" x14ac:dyDescent="0.25">
      <c r="O110" s="1129"/>
      <c r="P110" s="1129"/>
    </row>
    <row r="111" spans="15:16" x14ac:dyDescent="0.25">
      <c r="O111" s="1129"/>
      <c r="P111" s="1129"/>
    </row>
    <row r="112" spans="15:16" x14ac:dyDescent="0.25">
      <c r="O112" s="1129"/>
      <c r="P112" s="1129"/>
    </row>
    <row r="113" spans="15:16" x14ac:dyDescent="0.25">
      <c r="O113" s="1129"/>
      <c r="P113" s="1129"/>
    </row>
    <row r="114" spans="15:16" x14ac:dyDescent="0.25">
      <c r="O114" s="1129"/>
      <c r="P114" s="1129"/>
    </row>
    <row r="115" spans="15:16" x14ac:dyDescent="0.25">
      <c r="O115" s="1129"/>
      <c r="P115" s="1129"/>
    </row>
    <row r="116" spans="15:16" x14ac:dyDescent="0.25">
      <c r="O116" s="1129"/>
      <c r="P116" s="1129"/>
    </row>
    <row r="117" spans="15:16" x14ac:dyDescent="0.25">
      <c r="O117" s="1129"/>
      <c r="P117" s="1129"/>
    </row>
    <row r="118" spans="15:16" x14ac:dyDescent="0.25">
      <c r="O118" s="1129"/>
      <c r="P118" s="1129"/>
    </row>
    <row r="119" spans="15:16" x14ac:dyDescent="0.25">
      <c r="O119" s="1129"/>
      <c r="P119" s="1129"/>
    </row>
    <row r="120" spans="15:16" x14ac:dyDescent="0.25">
      <c r="O120" s="1129"/>
      <c r="P120" s="1129"/>
    </row>
    <row r="121" spans="15:16" x14ac:dyDescent="0.25">
      <c r="O121" s="1129"/>
      <c r="P121" s="1129"/>
    </row>
    <row r="122" spans="15:16" x14ac:dyDescent="0.25">
      <c r="O122" s="1129"/>
      <c r="P122" s="1129"/>
    </row>
    <row r="123" spans="15:16" x14ac:dyDescent="0.25">
      <c r="O123" s="1129"/>
      <c r="P123" s="1129"/>
    </row>
    <row r="124" spans="15:16" x14ac:dyDescent="0.25">
      <c r="O124" s="1129"/>
      <c r="P124" s="1129"/>
    </row>
    <row r="125" spans="15:16" x14ac:dyDescent="0.25">
      <c r="O125" s="1129"/>
      <c r="P125" s="1129"/>
    </row>
    <row r="126" spans="15:16" x14ac:dyDescent="0.25">
      <c r="O126" s="1129"/>
      <c r="P126" s="1129"/>
    </row>
    <row r="127" spans="15:16" x14ac:dyDescent="0.25">
      <c r="O127" s="1129"/>
      <c r="P127" s="1129"/>
    </row>
    <row r="128" spans="15:16" x14ac:dyDescent="0.25">
      <c r="O128" s="1129"/>
      <c r="P128" s="1129"/>
    </row>
    <row r="129" spans="15:16" x14ac:dyDescent="0.25">
      <c r="O129" s="1129"/>
      <c r="P129" s="1129"/>
    </row>
    <row r="130" spans="15:16" x14ac:dyDescent="0.25">
      <c r="O130" s="1129"/>
      <c r="P130" s="1129"/>
    </row>
    <row r="131" spans="15:16" x14ac:dyDescent="0.25">
      <c r="O131" s="1129"/>
      <c r="P131" s="1129"/>
    </row>
    <row r="132" spans="15:16" x14ac:dyDescent="0.25">
      <c r="O132" s="1129"/>
      <c r="P132" s="1129"/>
    </row>
    <row r="133" spans="15:16" x14ac:dyDescent="0.25">
      <c r="O133" s="1129"/>
      <c r="P133" s="1129"/>
    </row>
    <row r="134" spans="15:16" x14ac:dyDescent="0.25">
      <c r="O134" s="1129"/>
      <c r="P134" s="1129"/>
    </row>
    <row r="135" spans="15:16" x14ac:dyDescent="0.25">
      <c r="O135" s="1129"/>
      <c r="P135" s="1129"/>
    </row>
    <row r="136" spans="15:16" x14ac:dyDescent="0.25">
      <c r="O136" s="1129"/>
      <c r="P136" s="1129"/>
    </row>
    <row r="137" spans="15:16" x14ac:dyDescent="0.25">
      <c r="O137" s="1129"/>
      <c r="P137" s="1129"/>
    </row>
    <row r="138" spans="15:16" x14ac:dyDescent="0.25">
      <c r="O138" s="1129"/>
      <c r="P138" s="1129"/>
    </row>
    <row r="139" spans="15:16" x14ac:dyDescent="0.25">
      <c r="O139" s="1129"/>
      <c r="P139" s="1129"/>
    </row>
    <row r="140" spans="15:16" x14ac:dyDescent="0.25">
      <c r="O140" s="1129"/>
      <c r="P140" s="1129"/>
    </row>
    <row r="141" spans="15:16" x14ac:dyDescent="0.25">
      <c r="O141" s="1129"/>
      <c r="P141" s="1129"/>
    </row>
    <row r="142" spans="15:16" x14ac:dyDescent="0.25">
      <c r="O142" s="1129"/>
      <c r="P142" s="1129"/>
    </row>
    <row r="143" spans="15:16" x14ac:dyDescent="0.25">
      <c r="O143" s="1129"/>
      <c r="P143" s="1129"/>
    </row>
    <row r="144" spans="15:16" x14ac:dyDescent="0.25">
      <c r="O144" s="1129"/>
      <c r="P144" s="1129"/>
    </row>
    <row r="145" spans="15:16" x14ac:dyDescent="0.25">
      <c r="O145" s="1129"/>
      <c r="P145" s="1129"/>
    </row>
    <row r="146" spans="15:16" x14ac:dyDescent="0.25">
      <c r="O146" s="1129"/>
      <c r="P146" s="1129"/>
    </row>
    <row r="147" spans="15:16" x14ac:dyDescent="0.25">
      <c r="O147" s="1129"/>
      <c r="P147" s="1129"/>
    </row>
    <row r="148" spans="15:16" x14ac:dyDescent="0.25">
      <c r="O148" s="1129"/>
      <c r="P148" s="1129"/>
    </row>
    <row r="149" spans="15:16" x14ac:dyDescent="0.25">
      <c r="O149" s="1129"/>
      <c r="P149" s="1129"/>
    </row>
    <row r="150" spans="15:16" x14ac:dyDescent="0.25">
      <c r="O150" s="1129"/>
      <c r="P150" s="1129"/>
    </row>
    <row r="151" spans="15:16" x14ac:dyDescent="0.25">
      <c r="O151" s="1129"/>
      <c r="P151" s="1129"/>
    </row>
    <row r="152" spans="15:16" x14ac:dyDescent="0.25">
      <c r="O152" s="1129"/>
      <c r="P152" s="1129"/>
    </row>
    <row r="153" spans="15:16" x14ac:dyDescent="0.25">
      <c r="O153" s="1129"/>
      <c r="P153" s="1129"/>
    </row>
    <row r="154" spans="15:16" x14ac:dyDescent="0.25">
      <c r="O154" s="1129"/>
      <c r="P154" s="1129"/>
    </row>
    <row r="155" spans="15:16" x14ac:dyDescent="0.25">
      <c r="O155" s="1129"/>
      <c r="P155" s="1129"/>
    </row>
    <row r="156" spans="15:16" x14ac:dyDescent="0.25">
      <c r="O156" s="1129"/>
      <c r="P156" s="1129"/>
    </row>
    <row r="157" spans="15:16" x14ac:dyDescent="0.25">
      <c r="O157" s="1129"/>
      <c r="P157" s="1129"/>
    </row>
    <row r="158" spans="15:16" x14ac:dyDescent="0.25">
      <c r="O158" s="1129"/>
      <c r="P158" s="1129"/>
    </row>
    <row r="159" spans="15:16" x14ac:dyDescent="0.25">
      <c r="O159" s="1129"/>
      <c r="P159" s="1129"/>
    </row>
    <row r="160" spans="15:16" x14ac:dyDescent="0.25">
      <c r="O160" s="1129"/>
      <c r="P160" s="1129"/>
    </row>
    <row r="161" spans="15:16" x14ac:dyDescent="0.25">
      <c r="O161" s="1129"/>
      <c r="P161" s="1129"/>
    </row>
    <row r="162" spans="15:16" x14ac:dyDescent="0.25">
      <c r="O162" s="1129"/>
      <c r="P162" s="1129"/>
    </row>
    <row r="163" spans="15:16" x14ac:dyDescent="0.25">
      <c r="O163" s="1129"/>
      <c r="P163" s="1129"/>
    </row>
    <row r="164" spans="15:16" x14ac:dyDescent="0.25">
      <c r="O164" s="1129"/>
      <c r="P164" s="1129"/>
    </row>
    <row r="165" spans="15:16" x14ac:dyDescent="0.25">
      <c r="O165" s="1129"/>
      <c r="P165" s="1129"/>
    </row>
    <row r="166" spans="15:16" x14ac:dyDescent="0.25">
      <c r="O166" s="1129"/>
      <c r="P166" s="1129"/>
    </row>
    <row r="167" spans="15:16" x14ac:dyDescent="0.25">
      <c r="O167" s="1129"/>
      <c r="P167" s="1129"/>
    </row>
    <row r="168" spans="15:16" x14ac:dyDescent="0.25">
      <c r="O168" s="1129"/>
      <c r="P168" s="1129"/>
    </row>
    <row r="169" spans="15:16" x14ac:dyDescent="0.25">
      <c r="O169" s="1129"/>
      <c r="P169" s="1129"/>
    </row>
    <row r="170" spans="15:16" x14ac:dyDescent="0.25">
      <c r="O170" s="1129"/>
      <c r="P170" s="1129"/>
    </row>
    <row r="171" spans="15:16" x14ac:dyDescent="0.25">
      <c r="O171" s="1129"/>
      <c r="P171" s="1129"/>
    </row>
    <row r="172" spans="15:16" x14ac:dyDescent="0.25">
      <c r="O172" s="1129"/>
      <c r="P172" s="1129"/>
    </row>
    <row r="173" spans="15:16" x14ac:dyDescent="0.25">
      <c r="O173" s="1129"/>
      <c r="P173" s="1129"/>
    </row>
    <row r="174" spans="15:16" x14ac:dyDescent="0.25">
      <c r="O174" s="1129"/>
      <c r="P174" s="1129"/>
    </row>
    <row r="175" spans="15:16" x14ac:dyDescent="0.25">
      <c r="O175" s="1129"/>
      <c r="P175" s="1129"/>
    </row>
    <row r="176" spans="15:16" x14ac:dyDescent="0.25">
      <c r="O176" s="1129"/>
      <c r="P176" s="1129"/>
    </row>
    <row r="177" spans="15:16" x14ac:dyDescent="0.25">
      <c r="O177" s="1129"/>
      <c r="P177" s="1129"/>
    </row>
    <row r="178" spans="15:16" x14ac:dyDescent="0.25">
      <c r="O178" s="1129"/>
      <c r="P178" s="1129"/>
    </row>
    <row r="179" spans="15:16" x14ac:dyDescent="0.25">
      <c r="O179" s="1129"/>
      <c r="P179" s="1129"/>
    </row>
    <row r="180" spans="15:16" x14ac:dyDescent="0.25">
      <c r="O180" s="1129"/>
      <c r="P180" s="1129"/>
    </row>
    <row r="181" spans="15:16" x14ac:dyDescent="0.25">
      <c r="O181" s="1129"/>
      <c r="P181" s="1129"/>
    </row>
    <row r="182" spans="15:16" x14ac:dyDescent="0.25">
      <c r="O182" s="1129"/>
      <c r="P182" s="1129"/>
    </row>
    <row r="183" spans="15:16" x14ac:dyDescent="0.25">
      <c r="O183" s="1129"/>
      <c r="P183" s="1129"/>
    </row>
    <row r="184" spans="15:16" x14ac:dyDescent="0.25">
      <c r="O184" s="1129"/>
      <c r="P184" s="1129"/>
    </row>
    <row r="185" spans="15:16" x14ac:dyDescent="0.25">
      <c r="O185" s="1129"/>
      <c r="P185" s="1129"/>
    </row>
    <row r="186" spans="15:16" x14ac:dyDescent="0.25">
      <c r="O186" s="1129"/>
      <c r="P186" s="1129"/>
    </row>
    <row r="187" spans="15:16" x14ac:dyDescent="0.25">
      <c r="O187" s="1129"/>
      <c r="P187" s="1129"/>
    </row>
    <row r="188" spans="15:16" x14ac:dyDescent="0.25">
      <c r="O188" s="1129"/>
      <c r="P188" s="1129"/>
    </row>
    <row r="189" spans="15:16" x14ac:dyDescent="0.25">
      <c r="O189" s="1129"/>
      <c r="P189" s="1129"/>
    </row>
    <row r="190" spans="15:16" x14ac:dyDescent="0.25">
      <c r="O190" s="1129"/>
      <c r="P190" s="1129"/>
    </row>
    <row r="191" spans="15:16" x14ac:dyDescent="0.25">
      <c r="O191" s="1129"/>
      <c r="P191" s="1129"/>
    </row>
    <row r="192" spans="15:16" x14ac:dyDescent="0.25">
      <c r="O192" s="1129"/>
      <c r="P192" s="1129"/>
    </row>
    <row r="193" spans="15:16" x14ac:dyDescent="0.25">
      <c r="O193" s="1129"/>
      <c r="P193" s="1129"/>
    </row>
    <row r="194" spans="15:16" x14ac:dyDescent="0.25">
      <c r="O194" s="1129"/>
      <c r="P194" s="1129"/>
    </row>
    <row r="195" spans="15:16" x14ac:dyDescent="0.25">
      <c r="O195" s="1129"/>
      <c r="P195" s="1129"/>
    </row>
    <row r="196" spans="15:16" x14ac:dyDescent="0.25">
      <c r="O196" s="1129"/>
      <c r="P196" s="1129"/>
    </row>
    <row r="197" spans="15:16" x14ac:dyDescent="0.25">
      <c r="O197" s="1129"/>
      <c r="P197" s="1129"/>
    </row>
    <row r="198" spans="15:16" x14ac:dyDescent="0.25">
      <c r="O198" s="1129"/>
      <c r="P198" s="1129"/>
    </row>
    <row r="199" spans="15:16" x14ac:dyDescent="0.25">
      <c r="O199" s="1129"/>
      <c r="P199" s="1129"/>
    </row>
    <row r="200" spans="15:16" x14ac:dyDescent="0.25">
      <c r="O200" s="1129"/>
      <c r="P200" s="1129"/>
    </row>
    <row r="201" spans="15:16" x14ac:dyDescent="0.25">
      <c r="O201" s="1129"/>
      <c r="P201" s="1129"/>
    </row>
    <row r="202" spans="15:16" x14ac:dyDescent="0.25">
      <c r="O202" s="1129"/>
      <c r="P202" s="1129"/>
    </row>
    <row r="203" spans="15:16" x14ac:dyDescent="0.25">
      <c r="O203" s="1129"/>
      <c r="P203" s="1129"/>
    </row>
    <row r="204" spans="15:16" x14ac:dyDescent="0.25">
      <c r="O204" s="1129"/>
      <c r="P204" s="1129"/>
    </row>
    <row r="205" spans="15:16" x14ac:dyDescent="0.25">
      <c r="O205" s="1129"/>
      <c r="P205" s="1129"/>
    </row>
    <row r="206" spans="15:16" x14ac:dyDescent="0.25">
      <c r="O206" s="1129"/>
      <c r="P206" s="1129"/>
    </row>
    <row r="207" spans="15:16" x14ac:dyDescent="0.25">
      <c r="O207" s="1129"/>
      <c r="P207" s="1129"/>
    </row>
    <row r="208" spans="15:16" x14ac:dyDescent="0.25">
      <c r="O208" s="1129"/>
      <c r="P208" s="1129"/>
    </row>
    <row r="209" spans="15:16" x14ac:dyDescent="0.25">
      <c r="O209" s="1129"/>
      <c r="P209" s="1129"/>
    </row>
    <row r="210" spans="15:16" x14ac:dyDescent="0.25">
      <c r="O210" s="1129"/>
      <c r="P210" s="1129"/>
    </row>
    <row r="211" spans="15:16" x14ac:dyDescent="0.25">
      <c r="O211" s="1129"/>
      <c r="P211" s="1129"/>
    </row>
    <row r="212" spans="15:16" x14ac:dyDescent="0.25">
      <c r="O212" s="1129"/>
      <c r="P212" s="1129"/>
    </row>
    <row r="213" spans="15:16" x14ac:dyDescent="0.25">
      <c r="O213" s="1129"/>
      <c r="P213" s="1129"/>
    </row>
    <row r="214" spans="15:16" x14ac:dyDescent="0.25">
      <c r="O214" s="1129"/>
      <c r="P214" s="1129"/>
    </row>
    <row r="215" spans="15:16" x14ac:dyDescent="0.25">
      <c r="O215" s="1129"/>
      <c r="P215" s="1129"/>
    </row>
    <row r="216" spans="15:16" x14ac:dyDescent="0.25">
      <c r="O216" s="1129"/>
      <c r="P216" s="1129"/>
    </row>
    <row r="217" spans="15:16" x14ac:dyDescent="0.25">
      <c r="O217" s="1129"/>
      <c r="P217" s="1129"/>
    </row>
    <row r="218" spans="15:16" x14ac:dyDescent="0.25">
      <c r="O218" s="1129"/>
      <c r="P218" s="1129"/>
    </row>
    <row r="219" spans="15:16" x14ac:dyDescent="0.25">
      <c r="O219" s="1129"/>
      <c r="P219" s="1129"/>
    </row>
    <row r="220" spans="15:16" x14ac:dyDescent="0.25">
      <c r="O220" s="1129"/>
      <c r="P220" s="1129"/>
    </row>
    <row r="221" spans="15:16" x14ac:dyDescent="0.25">
      <c r="O221" s="1129"/>
      <c r="P221" s="1129"/>
    </row>
    <row r="222" spans="15:16" x14ac:dyDescent="0.25">
      <c r="O222" s="1129"/>
      <c r="P222" s="1129"/>
    </row>
    <row r="223" spans="15:16" x14ac:dyDescent="0.25">
      <c r="O223" s="1129"/>
      <c r="P223" s="1129"/>
    </row>
    <row r="224" spans="15:16" x14ac:dyDescent="0.25">
      <c r="O224" s="1129"/>
      <c r="P224" s="1129"/>
    </row>
    <row r="225" spans="15:16" x14ac:dyDescent="0.25">
      <c r="O225" s="1129"/>
      <c r="P225" s="1129"/>
    </row>
    <row r="226" spans="15:16" x14ac:dyDescent="0.25">
      <c r="O226" s="1129"/>
      <c r="P226" s="1129"/>
    </row>
    <row r="227" spans="15:16" x14ac:dyDescent="0.25">
      <c r="O227" s="1129"/>
      <c r="P227" s="1129"/>
    </row>
    <row r="228" spans="15:16" x14ac:dyDescent="0.25">
      <c r="O228" s="1129"/>
      <c r="P228" s="1129"/>
    </row>
    <row r="229" spans="15:16" x14ac:dyDescent="0.25">
      <c r="O229" s="1129"/>
      <c r="P229" s="1129"/>
    </row>
    <row r="230" spans="15:16" x14ac:dyDescent="0.25">
      <c r="O230" s="1129"/>
      <c r="P230" s="1129"/>
    </row>
    <row r="231" spans="15:16" x14ac:dyDescent="0.25">
      <c r="O231" s="1129"/>
      <c r="P231" s="1129"/>
    </row>
    <row r="232" spans="15:16" x14ac:dyDescent="0.25">
      <c r="O232" s="1129"/>
      <c r="P232" s="1129"/>
    </row>
    <row r="233" spans="15:16" x14ac:dyDescent="0.25">
      <c r="O233" s="1129"/>
      <c r="P233" s="1129"/>
    </row>
    <row r="234" spans="15:16" x14ac:dyDescent="0.25">
      <c r="O234" s="1129"/>
      <c r="P234" s="1129"/>
    </row>
    <row r="235" spans="15:16" x14ac:dyDescent="0.25">
      <c r="O235" s="1129"/>
      <c r="P235" s="1129"/>
    </row>
    <row r="236" spans="15:16" x14ac:dyDescent="0.25">
      <c r="O236" s="1129"/>
      <c r="P236" s="1129"/>
    </row>
    <row r="237" spans="15:16" x14ac:dyDescent="0.25">
      <c r="O237" s="1129"/>
      <c r="P237" s="1129"/>
    </row>
    <row r="238" spans="15:16" x14ac:dyDescent="0.25">
      <c r="O238" s="1129"/>
      <c r="P238" s="1129"/>
    </row>
    <row r="239" spans="15:16" x14ac:dyDescent="0.25">
      <c r="O239" s="1129"/>
      <c r="P239" s="1129"/>
    </row>
    <row r="240" spans="15:16" x14ac:dyDescent="0.25">
      <c r="O240" s="1129"/>
      <c r="P240" s="1129"/>
    </row>
    <row r="241" spans="15:16" x14ac:dyDescent="0.25">
      <c r="O241" s="1129"/>
      <c r="P241" s="1129"/>
    </row>
    <row r="242" spans="15:16" x14ac:dyDescent="0.25">
      <c r="O242" s="1129"/>
      <c r="P242" s="1129"/>
    </row>
    <row r="243" spans="15:16" x14ac:dyDescent="0.25">
      <c r="O243" s="1129"/>
      <c r="P243" s="1129"/>
    </row>
    <row r="244" spans="15:16" x14ac:dyDescent="0.25">
      <c r="O244" s="1129"/>
      <c r="P244" s="1129"/>
    </row>
    <row r="245" spans="15:16" x14ac:dyDescent="0.25">
      <c r="O245" s="1129"/>
      <c r="P245" s="1129"/>
    </row>
    <row r="246" spans="15:16" x14ac:dyDescent="0.25">
      <c r="O246" s="1129"/>
      <c r="P246" s="1129"/>
    </row>
    <row r="247" spans="15:16" x14ac:dyDescent="0.25">
      <c r="O247" s="1129"/>
      <c r="P247" s="1129"/>
    </row>
    <row r="248" spans="15:16" x14ac:dyDescent="0.25">
      <c r="O248" s="1129"/>
      <c r="P248" s="1129"/>
    </row>
    <row r="249" spans="15:16" x14ac:dyDescent="0.25">
      <c r="O249" s="1129"/>
      <c r="P249" s="1129"/>
    </row>
    <row r="250" spans="15:16" x14ac:dyDescent="0.25">
      <c r="O250" s="1129"/>
      <c r="P250" s="1129"/>
    </row>
    <row r="251" spans="15:16" x14ac:dyDescent="0.25">
      <c r="O251" s="1129"/>
      <c r="P251" s="1129"/>
    </row>
    <row r="252" spans="15:16" x14ac:dyDescent="0.25">
      <c r="O252" s="1129"/>
      <c r="P252" s="1129"/>
    </row>
    <row r="253" spans="15:16" x14ac:dyDescent="0.25">
      <c r="O253" s="1129"/>
      <c r="P253" s="1129"/>
    </row>
    <row r="254" spans="15:16" x14ac:dyDescent="0.25">
      <c r="O254" s="1129"/>
      <c r="P254" s="1129"/>
    </row>
  </sheetData>
  <mergeCells count="8">
    <mergeCell ref="A2:G2"/>
    <mergeCell ref="A3:G3"/>
    <mergeCell ref="A20:H20"/>
    <mergeCell ref="A6:Q6"/>
    <mergeCell ref="A5:Q5"/>
    <mergeCell ref="O7:Q7"/>
    <mergeCell ref="A7:A8"/>
    <mergeCell ref="B7:B8"/>
  </mergeCells>
  <phoneticPr fontId="56" type="noConversion"/>
  <pageMargins left="0.23622047244094491" right="0.23622047244094491" top="0.39370078740157483" bottom="0.74803149606299213" header="0.31496062992125984" footer="0.31496062992125984"/>
  <pageSetup paperSize="9" scale="67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26.28515625" customWidth="1"/>
    <col min="2" max="2" width="11.85546875" customWidth="1"/>
    <col min="3" max="14" width="11.5703125" customWidth="1"/>
    <col min="15" max="15" width="8.28515625" bestFit="1" customWidth="1"/>
    <col min="16" max="17" width="8" customWidth="1"/>
  </cols>
  <sheetData>
    <row r="1" spans="1:17" ht="42" customHeight="1" x14ac:dyDescent="0.25">
      <c r="B1" t="s">
        <v>643</v>
      </c>
    </row>
    <row r="2" spans="1:17" ht="18" x14ac:dyDescent="0.35">
      <c r="A2" s="1239"/>
      <c r="B2" s="1239"/>
      <c r="C2" s="1239"/>
      <c r="D2" s="1239"/>
      <c r="E2" s="1239"/>
      <c r="F2" s="1239"/>
      <c r="G2" s="1239"/>
      <c r="H2" s="1"/>
    </row>
    <row r="3" spans="1:17" ht="18" x14ac:dyDescent="0.35">
      <c r="A3" s="1239"/>
      <c r="B3" s="1239"/>
      <c r="C3" s="1239"/>
      <c r="D3" s="1239"/>
      <c r="E3" s="1239"/>
      <c r="F3" s="1239"/>
      <c r="G3" s="1239"/>
      <c r="H3" s="1"/>
    </row>
    <row r="5" spans="1:17" ht="20.25" customHeight="1" x14ac:dyDescent="0.25">
      <c r="A5" s="1242" t="s">
        <v>567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</row>
    <row r="6" spans="1:17" ht="20.25" customHeight="1" x14ac:dyDescent="0.25">
      <c r="A6" s="1242" t="s">
        <v>633</v>
      </c>
      <c r="B6" s="1242"/>
      <c r="C6" s="1242"/>
      <c r="D6" s="1242"/>
      <c r="E6" s="1242"/>
      <c r="F6" s="1242"/>
      <c r="G6" s="1242"/>
      <c r="H6" s="1242"/>
      <c r="I6" s="1242"/>
      <c r="J6" s="1242"/>
      <c r="K6" s="1242"/>
      <c r="L6" s="1242"/>
      <c r="M6" s="1242"/>
      <c r="N6" s="1242"/>
      <c r="O6" s="1242"/>
      <c r="P6" s="1242"/>
      <c r="Q6" s="1242"/>
    </row>
    <row r="7" spans="1:17" ht="20.25" customHeight="1" x14ac:dyDescent="0.25">
      <c r="A7" s="1248" t="s">
        <v>14</v>
      </c>
      <c r="B7" s="1246" t="s">
        <v>592</v>
      </c>
      <c r="C7" s="1111" t="s">
        <v>577</v>
      </c>
      <c r="D7" s="1111" t="s">
        <v>578</v>
      </c>
      <c r="E7" s="1111" t="s">
        <v>579</v>
      </c>
      <c r="F7" s="1111" t="s">
        <v>580</v>
      </c>
      <c r="G7" s="1111" t="s">
        <v>581</v>
      </c>
      <c r="H7" s="1111" t="s">
        <v>582</v>
      </c>
      <c r="I7" s="1111" t="s">
        <v>583</v>
      </c>
      <c r="J7" s="1111" t="s">
        <v>584</v>
      </c>
      <c r="K7" s="1111" t="s">
        <v>585</v>
      </c>
      <c r="L7" s="1111" t="s">
        <v>586</v>
      </c>
      <c r="M7" s="1111" t="s">
        <v>587</v>
      </c>
      <c r="N7" s="1111" t="s">
        <v>588</v>
      </c>
      <c r="O7" s="1243" t="s">
        <v>589</v>
      </c>
      <c r="P7" s="1244"/>
      <c r="Q7" s="1245"/>
    </row>
    <row r="8" spans="1:17" x14ac:dyDescent="0.25">
      <c r="A8" s="1249"/>
      <c r="B8" s="1247"/>
      <c r="C8" s="1004" t="s">
        <v>590</v>
      </c>
      <c r="D8" s="1004" t="s">
        <v>590</v>
      </c>
      <c r="E8" s="1004" t="s">
        <v>590</v>
      </c>
      <c r="F8" s="1004" t="s">
        <v>590</v>
      </c>
      <c r="G8" s="1004" t="s">
        <v>590</v>
      </c>
      <c r="H8" s="1004" t="s">
        <v>590</v>
      </c>
      <c r="I8" s="1004" t="s">
        <v>590</v>
      </c>
      <c r="J8" s="1004" t="s">
        <v>590</v>
      </c>
      <c r="K8" s="1004" t="s">
        <v>590</v>
      </c>
      <c r="L8" s="1004" t="s">
        <v>590</v>
      </c>
      <c r="M8" s="1004" t="s">
        <v>590</v>
      </c>
      <c r="N8" s="1004" t="s">
        <v>590</v>
      </c>
      <c r="O8" s="1004" t="s">
        <v>591</v>
      </c>
      <c r="P8" s="1004" t="s">
        <v>590</v>
      </c>
      <c r="Q8" s="1004" t="s">
        <v>1</v>
      </c>
    </row>
    <row r="9" spans="1:17" ht="33.75" customHeight="1" x14ac:dyDescent="0.25">
      <c r="A9" s="999" t="s">
        <v>524</v>
      </c>
      <c r="B9" s="1041">
        <v>120</v>
      </c>
      <c r="C9" s="1042">
        <v>54</v>
      </c>
      <c r="D9" s="1042">
        <v>98</v>
      </c>
      <c r="E9" s="1042">
        <v>167</v>
      </c>
      <c r="F9" s="1042">
        <v>59</v>
      </c>
      <c r="G9" s="1042">
        <v>160</v>
      </c>
      <c r="H9" s="1204">
        <v>159</v>
      </c>
      <c r="I9" s="1042">
        <v>94</v>
      </c>
      <c r="J9" s="1042">
        <v>196</v>
      </c>
      <c r="K9" s="1042">
        <v>154</v>
      </c>
      <c r="L9" s="1042">
        <v>334</v>
      </c>
      <c r="M9" s="1042">
        <v>313</v>
      </c>
      <c r="N9" s="1042">
        <v>416</v>
      </c>
      <c r="O9" s="1135">
        <f>B9*(IF(C9="",0,1)+IF(D9="",0,1)+IF(E9="",0,1)+IF(F9="",0,1)+IF(G9="",0,1)+IF(H9="",0,1)+IF(I9="",0,1)+IF(J9="",0,1)+IF(K9="",0,1)+IF(L9="",0,1)+IF(M9="",0,1)+IF(N9="",0,1))</f>
        <v>1440</v>
      </c>
      <c r="P9" s="1135">
        <f t="shared" ref="P9:P17" si="0">SUM(C9:N9)</f>
        <v>2204</v>
      </c>
      <c r="Q9" s="1043">
        <f>IF(O9=0,"-",P9/O9)</f>
        <v>1.5305555555555554</v>
      </c>
    </row>
    <row r="10" spans="1:17" ht="44.25" customHeight="1" x14ac:dyDescent="0.25">
      <c r="A10" s="999" t="s">
        <v>518</v>
      </c>
      <c r="B10" s="1041" t="s">
        <v>576</v>
      </c>
      <c r="C10" s="1042">
        <v>26</v>
      </c>
      <c r="D10" s="1042">
        <v>42</v>
      </c>
      <c r="E10" s="1042">
        <v>56</v>
      </c>
      <c r="F10" s="1042">
        <v>23</v>
      </c>
      <c r="G10" s="1042">
        <v>42</v>
      </c>
      <c r="H10" s="1204">
        <v>52</v>
      </c>
      <c r="I10" s="1042">
        <v>19</v>
      </c>
      <c r="J10" s="1042">
        <v>38</v>
      </c>
      <c r="K10" s="1042">
        <v>45</v>
      </c>
      <c r="L10" s="1042">
        <v>53</v>
      </c>
      <c r="M10" s="1042">
        <v>52</v>
      </c>
      <c r="N10" s="1042">
        <v>64</v>
      </c>
      <c r="O10" s="1135">
        <v>0</v>
      </c>
      <c r="P10" s="1135">
        <f t="shared" si="0"/>
        <v>512</v>
      </c>
      <c r="Q10" s="1043" t="str">
        <f t="shared" ref="Q10:Q18" si="1">IF(O10=0,"-",P10/O10)</f>
        <v>-</v>
      </c>
    </row>
    <row r="11" spans="1:17" ht="33.75" customHeight="1" x14ac:dyDescent="0.25">
      <c r="A11" s="999" t="s">
        <v>519</v>
      </c>
      <c r="B11" s="1041">
        <v>80</v>
      </c>
      <c r="C11" s="1042">
        <v>37</v>
      </c>
      <c r="D11" s="1042">
        <v>87</v>
      </c>
      <c r="E11" s="1042">
        <v>72</v>
      </c>
      <c r="F11" s="1042">
        <v>63</v>
      </c>
      <c r="G11" s="1042">
        <v>45</v>
      </c>
      <c r="H11" s="1204">
        <v>103</v>
      </c>
      <c r="I11" s="1042">
        <v>124</v>
      </c>
      <c r="J11" s="1042">
        <v>271</v>
      </c>
      <c r="K11" s="1042">
        <v>175</v>
      </c>
      <c r="L11" s="1042">
        <v>145</v>
      </c>
      <c r="M11" s="1042">
        <v>218</v>
      </c>
      <c r="N11" s="1042">
        <v>135</v>
      </c>
      <c r="O11" s="1135">
        <f t="shared" ref="O11:O17" si="2">B11*(IF(C11="",0,1)+IF(D11="",0,1)+IF(E11="",0,1)+IF(F11="",0,1)+IF(G11="",0,1)+IF(H11="",0,1)+IF(I11="",0,1)+IF(J11="",0,1)+IF(K11="",0,1)+IF(L11="",0,1)+IF(M11="",0,1)+IF(N11="",0,1))</f>
        <v>960</v>
      </c>
      <c r="P11" s="1135">
        <f t="shared" si="0"/>
        <v>1475</v>
      </c>
      <c r="Q11" s="1043">
        <f t="shared" si="1"/>
        <v>1.5364583333333333</v>
      </c>
    </row>
    <row r="12" spans="1:17" ht="33.75" customHeight="1" x14ac:dyDescent="0.25">
      <c r="A12" s="999" t="s">
        <v>520</v>
      </c>
      <c r="B12" s="1041">
        <v>120</v>
      </c>
      <c r="C12" s="1042">
        <v>14</v>
      </c>
      <c r="D12" s="1042">
        <v>12</v>
      </c>
      <c r="E12" s="1042">
        <v>19</v>
      </c>
      <c r="F12" s="1042">
        <v>3</v>
      </c>
      <c r="G12" s="1042">
        <v>28</v>
      </c>
      <c r="H12" s="1204">
        <v>31</v>
      </c>
      <c r="I12" s="1042">
        <v>32</v>
      </c>
      <c r="J12" s="1042">
        <v>26</v>
      </c>
      <c r="K12" s="1042">
        <v>25</v>
      </c>
      <c r="L12" s="1042">
        <v>27</v>
      </c>
      <c r="M12" s="1042">
        <v>51</v>
      </c>
      <c r="N12" s="1042">
        <v>45</v>
      </c>
      <c r="O12" s="1135">
        <f t="shared" si="2"/>
        <v>1440</v>
      </c>
      <c r="P12" s="1135">
        <f t="shared" si="0"/>
        <v>313</v>
      </c>
      <c r="Q12" s="1043">
        <f t="shared" si="1"/>
        <v>0.21736111111111112</v>
      </c>
    </row>
    <row r="13" spans="1:17" ht="33.75" customHeight="1" x14ac:dyDescent="0.25">
      <c r="A13" s="999" t="s">
        <v>521</v>
      </c>
      <c r="B13" s="1041">
        <v>80</v>
      </c>
      <c r="C13" s="1042">
        <v>147</v>
      </c>
      <c r="D13" s="1042">
        <v>107</v>
      </c>
      <c r="E13" s="1042">
        <v>89</v>
      </c>
      <c r="F13" s="1042">
        <v>71</v>
      </c>
      <c r="G13" s="1042">
        <v>144</v>
      </c>
      <c r="H13" s="1204">
        <v>116</v>
      </c>
      <c r="I13" s="1042">
        <v>108</v>
      </c>
      <c r="J13" s="1042">
        <v>172</v>
      </c>
      <c r="K13" s="1042">
        <v>28</v>
      </c>
      <c r="L13" s="1042">
        <v>106</v>
      </c>
      <c r="M13" s="1042">
        <v>149</v>
      </c>
      <c r="N13" s="1042">
        <v>141</v>
      </c>
      <c r="O13" s="1135">
        <f t="shared" si="2"/>
        <v>960</v>
      </c>
      <c r="P13" s="1135">
        <f t="shared" si="0"/>
        <v>1378</v>
      </c>
      <c r="Q13" s="1043">
        <f t="shared" si="1"/>
        <v>1.4354166666666666</v>
      </c>
    </row>
    <row r="14" spans="1:17" ht="33.75" customHeight="1" x14ac:dyDescent="0.25">
      <c r="A14" s="999" t="s">
        <v>522</v>
      </c>
      <c r="B14" s="1041">
        <v>360</v>
      </c>
      <c r="C14" s="1042">
        <v>152</v>
      </c>
      <c r="D14" s="1042">
        <v>228</v>
      </c>
      <c r="E14" s="1042">
        <v>357</v>
      </c>
      <c r="F14" s="1042">
        <v>129</v>
      </c>
      <c r="G14" s="1042">
        <v>230</v>
      </c>
      <c r="H14" s="1204">
        <v>218</v>
      </c>
      <c r="I14" s="1042">
        <v>95</v>
      </c>
      <c r="J14" s="1042">
        <v>142</v>
      </c>
      <c r="K14" s="1042">
        <v>142</v>
      </c>
      <c r="L14" s="1042">
        <v>178</v>
      </c>
      <c r="M14" s="1042">
        <v>126</v>
      </c>
      <c r="N14" s="1042">
        <v>92</v>
      </c>
      <c r="O14" s="1135">
        <f t="shared" si="2"/>
        <v>4320</v>
      </c>
      <c r="P14" s="1135">
        <f t="shared" si="0"/>
        <v>2089</v>
      </c>
      <c r="Q14" s="1043">
        <f t="shared" si="1"/>
        <v>0.48356481481481484</v>
      </c>
    </row>
    <row r="15" spans="1:17" ht="33.75" customHeight="1" x14ac:dyDescent="0.25">
      <c r="A15" s="999" t="s">
        <v>523</v>
      </c>
      <c r="B15" s="1041">
        <v>320</v>
      </c>
      <c r="C15" s="1042">
        <v>143</v>
      </c>
      <c r="D15" s="1042">
        <v>353</v>
      </c>
      <c r="E15" s="1042">
        <v>269</v>
      </c>
      <c r="F15" s="1042">
        <v>144</v>
      </c>
      <c r="G15" s="1042">
        <v>180</v>
      </c>
      <c r="H15" s="1204">
        <v>187</v>
      </c>
      <c r="I15" s="1042">
        <v>126</v>
      </c>
      <c r="J15" s="1042">
        <v>141</v>
      </c>
      <c r="K15" s="1042">
        <v>215</v>
      </c>
      <c r="L15" s="1042">
        <v>208</v>
      </c>
      <c r="M15" s="1042">
        <v>187</v>
      </c>
      <c r="N15" s="1042">
        <v>113</v>
      </c>
      <c r="O15" s="1135">
        <f t="shared" si="2"/>
        <v>3840</v>
      </c>
      <c r="P15" s="1135">
        <f t="shared" si="0"/>
        <v>2266</v>
      </c>
      <c r="Q15" s="1043">
        <f t="shared" si="1"/>
        <v>0.59010416666666665</v>
      </c>
    </row>
    <row r="16" spans="1:17" ht="19.5" customHeight="1" x14ac:dyDescent="0.25">
      <c r="A16" s="999" t="s">
        <v>427</v>
      </c>
      <c r="B16" s="1041">
        <v>40</v>
      </c>
      <c r="C16" s="1042">
        <v>31</v>
      </c>
      <c r="D16" s="1042">
        <v>67</v>
      </c>
      <c r="E16" s="1042">
        <v>119</v>
      </c>
      <c r="F16" s="1042">
        <v>19</v>
      </c>
      <c r="G16" s="1042">
        <v>52</v>
      </c>
      <c r="H16" s="1204">
        <v>58</v>
      </c>
      <c r="I16" s="1042">
        <v>15</v>
      </c>
      <c r="J16" s="1042">
        <v>22</v>
      </c>
      <c r="K16" s="1042">
        <v>19</v>
      </c>
      <c r="L16" s="1042">
        <v>24</v>
      </c>
      <c r="M16" s="1042">
        <v>23</v>
      </c>
      <c r="N16" s="1042">
        <v>23</v>
      </c>
      <c r="O16" s="1135">
        <f t="shared" si="2"/>
        <v>480</v>
      </c>
      <c r="P16" s="1135">
        <f t="shared" si="0"/>
        <v>472</v>
      </c>
      <c r="Q16" s="1043">
        <f t="shared" si="1"/>
        <v>0.98333333333333328</v>
      </c>
    </row>
    <row r="17" spans="1:17" ht="20.25" customHeight="1" x14ac:dyDescent="0.25">
      <c r="A17" s="999" t="s">
        <v>428</v>
      </c>
      <c r="B17" s="1041">
        <v>10</v>
      </c>
      <c r="C17" s="1042">
        <v>8</v>
      </c>
      <c r="D17" s="1042">
        <v>12</v>
      </c>
      <c r="E17" s="1042">
        <v>12</v>
      </c>
      <c r="F17" s="1042">
        <v>8</v>
      </c>
      <c r="G17" s="1121">
        <v>8</v>
      </c>
      <c r="H17" s="1204">
        <v>18</v>
      </c>
      <c r="I17" s="1042">
        <v>12</v>
      </c>
      <c r="J17" s="1042">
        <v>8</v>
      </c>
      <c r="K17" s="1042">
        <v>14</v>
      </c>
      <c r="L17" s="1042">
        <v>17</v>
      </c>
      <c r="M17" s="1042">
        <v>7</v>
      </c>
      <c r="N17" s="1042">
        <v>12</v>
      </c>
      <c r="O17" s="1135">
        <f t="shared" si="2"/>
        <v>120</v>
      </c>
      <c r="P17" s="1135">
        <f t="shared" si="0"/>
        <v>136</v>
      </c>
      <c r="Q17" s="1043">
        <f t="shared" si="1"/>
        <v>1.1333333333333333</v>
      </c>
    </row>
    <row r="18" spans="1:17" s="1125" customFormat="1" ht="17.25" customHeight="1" x14ac:dyDescent="0.25">
      <c r="A18" s="1111" t="s">
        <v>7</v>
      </c>
      <c r="B18" s="1119">
        <f>SUM(B9:B17)</f>
        <v>1130</v>
      </c>
      <c r="C18" s="1119">
        <f>SUM(C9:C17)</f>
        <v>612</v>
      </c>
      <c r="D18" s="1122">
        <f t="shared" ref="D18:P18" si="3">SUM(D9:D17)</f>
        <v>1006</v>
      </c>
      <c r="E18" s="1122">
        <f t="shared" si="3"/>
        <v>1160</v>
      </c>
      <c r="F18" s="1122">
        <f t="shared" si="3"/>
        <v>519</v>
      </c>
      <c r="G18" s="1122">
        <f t="shared" si="3"/>
        <v>889</v>
      </c>
      <c r="H18" s="1122">
        <f t="shared" si="3"/>
        <v>942</v>
      </c>
      <c r="I18" s="1122">
        <f t="shared" si="3"/>
        <v>625</v>
      </c>
      <c r="J18" s="1122">
        <f t="shared" si="3"/>
        <v>1016</v>
      </c>
      <c r="K18" s="1122">
        <f t="shared" si="3"/>
        <v>817</v>
      </c>
      <c r="L18" s="1122">
        <f t="shared" si="3"/>
        <v>1092</v>
      </c>
      <c r="M18" s="1122">
        <f t="shared" si="3"/>
        <v>1126</v>
      </c>
      <c r="N18" s="1122">
        <f t="shared" si="3"/>
        <v>1041</v>
      </c>
      <c r="O18" s="1122">
        <f t="shared" si="3"/>
        <v>13560</v>
      </c>
      <c r="P18" s="1122">
        <f t="shared" si="3"/>
        <v>10845</v>
      </c>
      <c r="Q18" s="1120">
        <f t="shared" si="1"/>
        <v>0.7997787610619469</v>
      </c>
    </row>
    <row r="19" spans="1:17" x14ac:dyDescent="0.25">
      <c r="O19" s="1137"/>
      <c r="P19" s="1137"/>
    </row>
    <row r="20" spans="1:17" x14ac:dyDescent="0.25">
      <c r="A20" s="1108" t="s">
        <v>575</v>
      </c>
      <c r="O20" s="1137"/>
      <c r="P20" s="1137"/>
    </row>
    <row r="21" spans="1:17" ht="15.75" hidden="1" x14ac:dyDescent="0.25">
      <c r="A21" s="1240" t="s">
        <v>406</v>
      </c>
      <c r="B21" s="1241"/>
      <c r="C21" s="1241"/>
      <c r="D21" s="1241"/>
      <c r="E21" s="1241"/>
      <c r="F21" s="1241"/>
      <c r="G21" s="1241"/>
      <c r="H21" s="1241"/>
      <c r="O21" s="1129"/>
      <c r="P21" s="1129"/>
    </row>
    <row r="22" spans="1:17" ht="23.25" hidden="1" thickBot="1" x14ac:dyDescent="0.3">
      <c r="A22" s="14" t="s">
        <v>14</v>
      </c>
      <c r="B22" s="71" t="s">
        <v>198</v>
      </c>
      <c r="C22" s="14" t="str">
        <f>'Pque N Mundo I'!C24</f>
        <v>Real.</v>
      </c>
      <c r="D22" s="14" t="str">
        <f>'Pque N Mundo I'!D24</f>
        <v>Real.</v>
      </c>
      <c r="E22" s="14" t="str">
        <f>'Pque N Mundo I'!E24</f>
        <v>Real.</v>
      </c>
      <c r="F22" s="14" t="str">
        <f>'Pque N Mundo I'!F24</f>
        <v>Real.</v>
      </c>
      <c r="G22" s="14" t="str">
        <f>'Pque N Mundo I'!G24</f>
        <v>Real.</v>
      </c>
      <c r="H22" s="14" t="str">
        <f>'Pque N Mundo I'!H24</f>
        <v>Real.</v>
      </c>
      <c r="O22" s="1129"/>
      <c r="P22" s="1129"/>
    </row>
    <row r="23" spans="1:17" ht="24" hidden="1" x14ac:dyDescent="0.25">
      <c r="A23" s="27" t="s">
        <v>91</v>
      </c>
      <c r="B23" s="10">
        <v>2</v>
      </c>
      <c r="C23" s="701">
        <v>2</v>
      </c>
      <c r="D23" s="11"/>
      <c r="E23" s="11"/>
      <c r="F23" s="11"/>
      <c r="G23" s="11"/>
      <c r="H23" s="11"/>
      <c r="O23" s="1129"/>
      <c r="P23" s="1129"/>
    </row>
    <row r="24" spans="1:17" ht="24" hidden="1" x14ac:dyDescent="0.25">
      <c r="A24" s="28" t="s">
        <v>163</v>
      </c>
      <c r="B24" s="5">
        <v>1</v>
      </c>
      <c r="C24" s="702">
        <v>1</v>
      </c>
      <c r="D24" s="4"/>
      <c r="E24" s="4"/>
      <c r="F24" s="4"/>
      <c r="G24" s="4"/>
      <c r="H24" s="4"/>
      <c r="O24" s="1129"/>
      <c r="P24" s="1129"/>
    </row>
    <row r="25" spans="1:17" ht="24" hidden="1" x14ac:dyDescent="0.25">
      <c r="A25" s="28" t="s">
        <v>92</v>
      </c>
      <c r="B25" s="5">
        <v>1</v>
      </c>
      <c r="C25" s="707">
        <v>1</v>
      </c>
      <c r="D25" s="4"/>
      <c r="E25" s="4"/>
      <c r="F25" s="4"/>
      <c r="G25" s="4"/>
      <c r="H25" s="4"/>
      <c r="O25" s="1129"/>
      <c r="P25" s="1129"/>
    </row>
    <row r="26" spans="1:17" ht="24" hidden="1" x14ac:dyDescent="0.25">
      <c r="A26" s="28" t="s">
        <v>93</v>
      </c>
      <c r="B26" s="5">
        <v>3</v>
      </c>
      <c r="C26" s="702">
        <v>3</v>
      </c>
      <c r="D26" s="4"/>
      <c r="E26" s="4"/>
      <c r="F26" s="4"/>
      <c r="G26" s="4"/>
      <c r="H26" s="4"/>
      <c r="O26" s="1129"/>
      <c r="P26" s="1129"/>
    </row>
    <row r="27" spans="1:17" hidden="1" x14ac:dyDescent="0.25">
      <c r="A27" s="28" t="s">
        <v>60</v>
      </c>
      <c r="B27" s="203">
        <v>2</v>
      </c>
      <c r="C27" s="702">
        <v>2</v>
      </c>
      <c r="D27" s="4"/>
      <c r="E27" s="4"/>
      <c r="F27" s="4"/>
      <c r="G27" s="4"/>
      <c r="H27" s="4"/>
      <c r="O27" s="1129"/>
      <c r="P27" s="1129"/>
    </row>
    <row r="28" spans="1:17" ht="24" hidden="1" x14ac:dyDescent="0.25">
      <c r="A28" s="28" t="s">
        <v>94</v>
      </c>
      <c r="B28" s="5">
        <v>2</v>
      </c>
      <c r="C28" s="702">
        <v>3</v>
      </c>
      <c r="D28" s="4"/>
      <c r="E28" s="4"/>
      <c r="F28" s="4"/>
      <c r="G28" s="4"/>
      <c r="H28" s="4"/>
      <c r="O28" s="1129"/>
      <c r="P28" s="1129"/>
    </row>
    <row r="29" spans="1:17" ht="36" hidden="1" x14ac:dyDescent="0.25">
      <c r="A29" s="28" t="s">
        <v>95</v>
      </c>
      <c r="B29" s="5">
        <v>1</v>
      </c>
      <c r="C29" s="702">
        <v>1</v>
      </c>
      <c r="D29" s="4"/>
      <c r="E29" s="4"/>
      <c r="F29" s="4"/>
      <c r="G29" s="4"/>
      <c r="H29" s="4"/>
      <c r="O29" s="1129"/>
      <c r="P29" s="1129"/>
    </row>
    <row r="30" spans="1:17" ht="36.75" hidden="1" thickBot="1" x14ac:dyDescent="0.3">
      <c r="A30" s="34" t="s">
        <v>59</v>
      </c>
      <c r="B30" s="17">
        <v>80</v>
      </c>
      <c r="C30" s="18">
        <v>77</v>
      </c>
      <c r="D30" s="18"/>
      <c r="E30" s="18"/>
      <c r="F30" s="18"/>
      <c r="G30" s="18"/>
      <c r="H30" s="18"/>
      <c r="O30" s="1129"/>
      <c r="P30" s="1129"/>
    </row>
    <row r="31" spans="1:17" ht="15.75" hidden="1" thickBot="1" x14ac:dyDescent="0.3">
      <c r="A31" s="6" t="s">
        <v>7</v>
      </c>
      <c r="B31" s="7">
        <f>SUM(B23:B30)</f>
        <v>92</v>
      </c>
      <c r="C31" s="8">
        <f>SUM(C23:C30)</f>
        <v>90</v>
      </c>
      <c r="D31" s="8">
        <f>SUM(D23:D30)</f>
        <v>0</v>
      </c>
      <c r="E31" s="8">
        <f>SUM(E23:E30)</f>
        <v>0</v>
      </c>
      <c r="F31" s="8">
        <f>SUM(F23:F30)</f>
        <v>0</v>
      </c>
      <c r="G31" s="8">
        <f t="shared" ref="G31" si="4">SUM(G23:G30)</f>
        <v>0</v>
      </c>
      <c r="H31" s="8">
        <f t="shared" ref="H31" si="5">SUM(H23:H30)</f>
        <v>0</v>
      </c>
      <c r="O31" s="1129"/>
      <c r="P31" s="1129"/>
    </row>
    <row r="32" spans="1:17" x14ac:dyDescent="0.25">
      <c r="O32" s="1129"/>
      <c r="P32" s="1129"/>
    </row>
    <row r="33" spans="15:16" x14ac:dyDescent="0.25">
      <c r="O33" s="1129"/>
      <c r="P33" s="1129"/>
    </row>
    <row r="34" spans="15:16" x14ac:dyDescent="0.25">
      <c r="O34" s="1129"/>
      <c r="P34" s="1129"/>
    </row>
    <row r="35" spans="15:16" x14ac:dyDescent="0.25">
      <c r="O35" s="1129"/>
      <c r="P35" s="1129"/>
    </row>
    <row r="36" spans="15:16" x14ac:dyDescent="0.25">
      <c r="O36" s="1129"/>
      <c r="P36" s="1129"/>
    </row>
    <row r="37" spans="15:16" x14ac:dyDescent="0.25">
      <c r="O37" s="1129"/>
      <c r="P37" s="1129"/>
    </row>
    <row r="38" spans="15:16" x14ac:dyDescent="0.25">
      <c r="O38" s="1129"/>
      <c r="P38" s="1129"/>
    </row>
    <row r="39" spans="15:16" x14ac:dyDescent="0.25">
      <c r="O39" s="1129"/>
      <c r="P39" s="1129"/>
    </row>
    <row r="40" spans="15:16" x14ac:dyDescent="0.25">
      <c r="O40" s="1129"/>
      <c r="P40" s="1129"/>
    </row>
    <row r="41" spans="15:16" x14ac:dyDescent="0.25">
      <c r="O41" s="1129"/>
      <c r="P41" s="1129"/>
    </row>
    <row r="42" spans="15:16" x14ac:dyDescent="0.25">
      <c r="O42" s="1129"/>
      <c r="P42" s="1129"/>
    </row>
    <row r="43" spans="15:16" x14ac:dyDescent="0.25">
      <c r="O43" s="1129"/>
      <c r="P43" s="1129"/>
    </row>
    <row r="44" spans="15:16" x14ac:dyDescent="0.25">
      <c r="O44" s="1129"/>
      <c r="P44" s="1129"/>
    </row>
    <row r="45" spans="15:16" x14ac:dyDescent="0.25">
      <c r="O45" s="1129"/>
      <c r="P45" s="1129"/>
    </row>
    <row r="46" spans="15:16" x14ac:dyDescent="0.25">
      <c r="O46" s="1129"/>
      <c r="P46" s="1129"/>
    </row>
    <row r="47" spans="15:16" x14ac:dyDescent="0.25">
      <c r="O47" s="1129"/>
      <c r="P47" s="1129"/>
    </row>
    <row r="48" spans="15:16" x14ac:dyDescent="0.25">
      <c r="O48" s="1129"/>
      <c r="P48" s="1129"/>
    </row>
    <row r="49" spans="15:16" x14ac:dyDescent="0.25">
      <c r="O49" s="1129"/>
      <c r="P49" s="1129"/>
    </row>
    <row r="50" spans="15:16" x14ac:dyDescent="0.25">
      <c r="O50" s="1129"/>
      <c r="P50" s="1129"/>
    </row>
    <row r="51" spans="15:16" x14ac:dyDescent="0.25">
      <c r="O51" s="1129"/>
      <c r="P51" s="1129"/>
    </row>
    <row r="52" spans="15:16" x14ac:dyDescent="0.25">
      <c r="O52" s="1129"/>
      <c r="P52" s="1129"/>
    </row>
    <row r="53" spans="15:16" x14ac:dyDescent="0.25">
      <c r="O53" s="1129"/>
      <c r="P53" s="1129"/>
    </row>
    <row r="54" spans="15:16" x14ac:dyDescent="0.25">
      <c r="O54" s="1129"/>
      <c r="P54" s="1129"/>
    </row>
    <row r="55" spans="15:16" x14ac:dyDescent="0.25">
      <c r="O55" s="1129"/>
      <c r="P55" s="1129"/>
    </row>
    <row r="56" spans="15:16" x14ac:dyDescent="0.25">
      <c r="O56" s="1129"/>
      <c r="P56" s="1129"/>
    </row>
    <row r="57" spans="15:16" x14ac:dyDescent="0.25">
      <c r="O57" s="1129"/>
      <c r="P57" s="1129"/>
    </row>
    <row r="58" spans="15:16" x14ac:dyDescent="0.25">
      <c r="O58" s="1129"/>
      <c r="P58" s="1129"/>
    </row>
    <row r="59" spans="15:16" x14ac:dyDescent="0.25">
      <c r="O59" s="1129"/>
      <c r="P59" s="1129"/>
    </row>
    <row r="60" spans="15:16" x14ac:dyDescent="0.25">
      <c r="O60" s="1129"/>
      <c r="P60" s="1129"/>
    </row>
    <row r="61" spans="15:16" x14ac:dyDescent="0.25">
      <c r="O61" s="1129"/>
      <c r="P61" s="1129"/>
    </row>
    <row r="62" spans="15:16" x14ac:dyDescent="0.25">
      <c r="O62" s="1129"/>
      <c r="P62" s="1129"/>
    </row>
    <row r="63" spans="15:16" x14ac:dyDescent="0.25">
      <c r="O63" s="1129"/>
      <c r="P63" s="1129"/>
    </row>
    <row r="64" spans="15:16" x14ac:dyDescent="0.25">
      <c r="O64" s="1129"/>
      <c r="P64" s="1129"/>
    </row>
    <row r="65" spans="15:16" x14ac:dyDescent="0.25">
      <c r="O65" s="1129"/>
      <c r="P65" s="1129"/>
    </row>
    <row r="66" spans="15:16" x14ac:dyDescent="0.25">
      <c r="O66" s="1129"/>
      <c r="P66" s="1129"/>
    </row>
    <row r="67" spans="15:16" x14ac:dyDescent="0.25">
      <c r="O67" s="1129"/>
      <c r="P67" s="1129"/>
    </row>
    <row r="68" spans="15:16" x14ac:dyDescent="0.25">
      <c r="O68" s="1129"/>
      <c r="P68" s="1129"/>
    </row>
    <row r="69" spans="15:16" x14ac:dyDescent="0.25">
      <c r="O69" s="1129"/>
      <c r="P69" s="1129"/>
    </row>
    <row r="70" spans="15:16" x14ac:dyDescent="0.25">
      <c r="O70" s="1129"/>
      <c r="P70" s="1129"/>
    </row>
    <row r="71" spans="15:16" x14ac:dyDescent="0.25">
      <c r="O71" s="1129"/>
      <c r="P71" s="1129"/>
    </row>
    <row r="72" spans="15:16" x14ac:dyDescent="0.25">
      <c r="O72" s="1129"/>
      <c r="P72" s="1129"/>
    </row>
    <row r="73" spans="15:16" x14ac:dyDescent="0.25">
      <c r="O73" s="1129"/>
      <c r="P73" s="1129"/>
    </row>
    <row r="74" spans="15:16" x14ac:dyDescent="0.25">
      <c r="O74" s="1129"/>
      <c r="P74" s="1129"/>
    </row>
    <row r="75" spans="15:16" x14ac:dyDescent="0.25">
      <c r="O75" s="1129"/>
      <c r="P75" s="1129"/>
    </row>
    <row r="76" spans="15:16" x14ac:dyDescent="0.25">
      <c r="O76" s="1129"/>
      <c r="P76" s="1129"/>
    </row>
    <row r="77" spans="15:16" x14ac:dyDescent="0.25">
      <c r="O77" s="1129"/>
      <c r="P77" s="1129"/>
    </row>
    <row r="78" spans="15:16" x14ac:dyDescent="0.25">
      <c r="O78" s="1129"/>
      <c r="P78" s="1129"/>
    </row>
    <row r="79" spans="15:16" x14ac:dyDescent="0.25">
      <c r="O79" s="1129"/>
      <c r="P79" s="1129"/>
    </row>
    <row r="80" spans="15:16" x14ac:dyDescent="0.25">
      <c r="O80" s="1129"/>
      <c r="P80" s="1129"/>
    </row>
    <row r="81" spans="15:16" x14ac:dyDescent="0.25">
      <c r="O81" s="1129"/>
      <c r="P81" s="1129"/>
    </row>
    <row r="82" spans="15:16" x14ac:dyDescent="0.25">
      <c r="O82" s="1129"/>
      <c r="P82" s="1129"/>
    </row>
    <row r="83" spans="15:16" x14ac:dyDescent="0.25">
      <c r="O83" s="1129"/>
      <c r="P83" s="1129"/>
    </row>
    <row r="84" spans="15:16" x14ac:dyDescent="0.25">
      <c r="O84" s="1129"/>
      <c r="P84" s="1129"/>
    </row>
    <row r="85" spans="15:16" x14ac:dyDescent="0.25">
      <c r="O85" s="1129"/>
      <c r="P85" s="1129"/>
    </row>
    <row r="86" spans="15:16" x14ac:dyDescent="0.25">
      <c r="O86" s="1129"/>
      <c r="P86" s="1129"/>
    </row>
    <row r="87" spans="15:16" x14ac:dyDescent="0.25">
      <c r="O87" s="1129"/>
      <c r="P87" s="1129"/>
    </row>
    <row r="88" spans="15:16" x14ac:dyDescent="0.25">
      <c r="O88" s="1129"/>
      <c r="P88" s="1129"/>
    </row>
    <row r="89" spans="15:16" x14ac:dyDescent="0.25">
      <c r="O89" s="1129"/>
      <c r="P89" s="1129"/>
    </row>
    <row r="90" spans="15:16" x14ac:dyDescent="0.25">
      <c r="O90" s="1129"/>
      <c r="P90" s="1129"/>
    </row>
    <row r="91" spans="15:16" x14ac:dyDescent="0.25">
      <c r="O91" s="1129"/>
      <c r="P91" s="1129"/>
    </row>
    <row r="92" spans="15:16" x14ac:dyDescent="0.25">
      <c r="O92" s="1129"/>
      <c r="P92" s="1129"/>
    </row>
    <row r="93" spans="15:16" x14ac:dyDescent="0.25">
      <c r="O93" s="1129"/>
      <c r="P93" s="1129"/>
    </row>
    <row r="94" spans="15:16" x14ac:dyDescent="0.25">
      <c r="O94" s="1129"/>
      <c r="P94" s="1129"/>
    </row>
    <row r="95" spans="15:16" x14ac:dyDescent="0.25">
      <c r="O95" s="1129"/>
      <c r="P95" s="1129"/>
    </row>
    <row r="96" spans="15:16" x14ac:dyDescent="0.25">
      <c r="O96" s="1129"/>
      <c r="P96" s="1129"/>
    </row>
    <row r="97" spans="15:16" x14ac:dyDescent="0.25">
      <c r="O97" s="1129"/>
      <c r="P97" s="1129"/>
    </row>
    <row r="98" spans="15:16" x14ac:dyDescent="0.25">
      <c r="O98" s="1129"/>
      <c r="P98" s="1129"/>
    </row>
    <row r="99" spans="15:16" x14ac:dyDescent="0.25">
      <c r="O99" s="1129"/>
      <c r="P99" s="1129"/>
    </row>
    <row r="100" spans="15:16" x14ac:dyDescent="0.25">
      <c r="O100" s="1129"/>
      <c r="P100" s="1129"/>
    </row>
    <row r="101" spans="15:16" x14ac:dyDescent="0.25">
      <c r="O101" s="1129"/>
      <c r="P101" s="1129"/>
    </row>
    <row r="102" spans="15:16" x14ac:dyDescent="0.25">
      <c r="O102" s="1129"/>
      <c r="P102" s="1129"/>
    </row>
    <row r="103" spans="15:16" x14ac:dyDescent="0.25">
      <c r="O103" s="1129"/>
      <c r="P103" s="1129"/>
    </row>
    <row r="104" spans="15:16" x14ac:dyDescent="0.25">
      <c r="O104" s="1129"/>
      <c r="P104" s="1129"/>
    </row>
    <row r="105" spans="15:16" x14ac:dyDescent="0.25">
      <c r="O105" s="1129"/>
      <c r="P105" s="1129"/>
    </row>
    <row r="106" spans="15:16" x14ac:dyDescent="0.25">
      <c r="O106" s="1129"/>
      <c r="P106" s="1129"/>
    </row>
    <row r="107" spans="15:16" x14ac:dyDescent="0.25">
      <c r="O107" s="1129"/>
      <c r="P107" s="1129"/>
    </row>
    <row r="108" spans="15:16" x14ac:dyDescent="0.25">
      <c r="O108" s="1129"/>
      <c r="P108" s="1129"/>
    </row>
    <row r="109" spans="15:16" x14ac:dyDescent="0.25">
      <c r="O109" s="1129"/>
      <c r="P109" s="1129"/>
    </row>
    <row r="110" spans="15:16" x14ac:dyDescent="0.25">
      <c r="O110" s="1129"/>
      <c r="P110" s="1129"/>
    </row>
    <row r="111" spans="15:16" x14ac:dyDescent="0.25">
      <c r="O111" s="1129"/>
      <c r="P111" s="1129"/>
    </row>
    <row r="112" spans="15:16" x14ac:dyDescent="0.25">
      <c r="O112" s="1129"/>
      <c r="P112" s="1129"/>
    </row>
    <row r="113" spans="15:16" x14ac:dyDescent="0.25">
      <c r="O113" s="1129"/>
      <c r="P113" s="1129"/>
    </row>
    <row r="114" spans="15:16" x14ac:dyDescent="0.25">
      <c r="O114" s="1129"/>
      <c r="P114" s="1129"/>
    </row>
    <row r="115" spans="15:16" x14ac:dyDescent="0.25">
      <c r="O115" s="1129"/>
      <c r="P115" s="1129"/>
    </row>
    <row r="116" spans="15:16" x14ac:dyDescent="0.25">
      <c r="O116" s="1129"/>
      <c r="P116" s="1129"/>
    </row>
    <row r="117" spans="15:16" x14ac:dyDescent="0.25">
      <c r="O117" s="1129"/>
      <c r="P117" s="1129"/>
    </row>
    <row r="118" spans="15:16" x14ac:dyDescent="0.25">
      <c r="O118" s="1129"/>
      <c r="P118" s="1129"/>
    </row>
    <row r="119" spans="15:16" x14ac:dyDescent="0.25">
      <c r="O119" s="1129"/>
      <c r="P119" s="1129"/>
    </row>
    <row r="120" spans="15:16" x14ac:dyDescent="0.25">
      <c r="O120" s="1129"/>
      <c r="P120" s="1129"/>
    </row>
    <row r="121" spans="15:16" x14ac:dyDescent="0.25">
      <c r="O121" s="1129"/>
      <c r="P121" s="1129"/>
    </row>
    <row r="122" spans="15:16" x14ac:dyDescent="0.25">
      <c r="O122" s="1129"/>
      <c r="P122" s="1129"/>
    </row>
    <row r="123" spans="15:16" x14ac:dyDescent="0.25">
      <c r="O123" s="1129"/>
      <c r="P123" s="1129"/>
    </row>
    <row r="124" spans="15:16" x14ac:dyDescent="0.25">
      <c r="O124" s="1129"/>
      <c r="P124" s="1129"/>
    </row>
    <row r="125" spans="15:16" x14ac:dyDescent="0.25">
      <c r="O125" s="1129"/>
      <c r="P125" s="1129"/>
    </row>
    <row r="126" spans="15:16" x14ac:dyDescent="0.25">
      <c r="O126" s="1129"/>
      <c r="P126" s="1129"/>
    </row>
    <row r="127" spans="15:16" x14ac:dyDescent="0.25">
      <c r="O127" s="1129"/>
      <c r="P127" s="1129"/>
    </row>
    <row r="128" spans="15:16" x14ac:dyDescent="0.25">
      <c r="O128" s="1129"/>
      <c r="P128" s="1129"/>
    </row>
    <row r="129" spans="15:16" x14ac:dyDescent="0.25">
      <c r="O129" s="1129"/>
      <c r="P129" s="1129"/>
    </row>
    <row r="130" spans="15:16" x14ac:dyDescent="0.25">
      <c r="O130" s="1129"/>
      <c r="P130" s="1129"/>
    </row>
    <row r="131" spans="15:16" x14ac:dyDescent="0.25">
      <c r="O131" s="1129"/>
      <c r="P131" s="1129"/>
    </row>
    <row r="132" spans="15:16" x14ac:dyDescent="0.25">
      <c r="O132" s="1129"/>
      <c r="P132" s="1129"/>
    </row>
    <row r="133" spans="15:16" x14ac:dyDescent="0.25">
      <c r="O133" s="1129"/>
      <c r="P133" s="1129"/>
    </row>
    <row r="134" spans="15:16" x14ac:dyDescent="0.25">
      <c r="O134" s="1129"/>
      <c r="P134" s="1129"/>
    </row>
    <row r="135" spans="15:16" x14ac:dyDescent="0.25">
      <c r="O135" s="1129"/>
      <c r="P135" s="1129"/>
    </row>
    <row r="136" spans="15:16" x14ac:dyDescent="0.25">
      <c r="O136" s="1129"/>
      <c r="P136" s="1129"/>
    </row>
    <row r="137" spans="15:16" x14ac:dyDescent="0.25">
      <c r="O137" s="1129"/>
      <c r="P137" s="1129"/>
    </row>
    <row r="138" spans="15:16" x14ac:dyDescent="0.25">
      <c r="O138" s="1129"/>
      <c r="P138" s="1129"/>
    </row>
    <row r="139" spans="15:16" x14ac:dyDescent="0.25">
      <c r="O139" s="1129"/>
      <c r="P139" s="1129"/>
    </row>
    <row r="140" spans="15:16" x14ac:dyDescent="0.25">
      <c r="O140" s="1129"/>
      <c r="P140" s="1129"/>
    </row>
    <row r="141" spans="15:16" x14ac:dyDescent="0.25">
      <c r="O141" s="1129"/>
      <c r="P141" s="1129"/>
    </row>
    <row r="142" spans="15:16" x14ac:dyDescent="0.25">
      <c r="O142" s="1129"/>
      <c r="P142" s="1129"/>
    </row>
    <row r="143" spans="15:16" x14ac:dyDescent="0.25">
      <c r="O143" s="1129"/>
      <c r="P143" s="1129"/>
    </row>
    <row r="144" spans="15:16" x14ac:dyDescent="0.25">
      <c r="O144" s="1129"/>
      <c r="P144" s="1129"/>
    </row>
    <row r="145" spans="15:16" x14ac:dyDescent="0.25">
      <c r="O145" s="1129"/>
      <c r="P145" s="1129"/>
    </row>
    <row r="146" spans="15:16" x14ac:dyDescent="0.25">
      <c r="O146" s="1129"/>
      <c r="P146" s="1129"/>
    </row>
    <row r="147" spans="15:16" x14ac:dyDescent="0.25">
      <c r="O147" s="1129"/>
      <c r="P147" s="1129"/>
    </row>
    <row r="148" spans="15:16" x14ac:dyDescent="0.25">
      <c r="O148" s="1129"/>
      <c r="P148" s="1129"/>
    </row>
    <row r="149" spans="15:16" x14ac:dyDescent="0.25">
      <c r="O149" s="1129"/>
      <c r="P149" s="1129"/>
    </row>
    <row r="150" spans="15:16" x14ac:dyDescent="0.25">
      <c r="O150" s="1129"/>
      <c r="P150" s="1129"/>
    </row>
    <row r="151" spans="15:16" x14ac:dyDescent="0.25">
      <c r="O151" s="1129"/>
      <c r="P151" s="1129"/>
    </row>
    <row r="152" spans="15:16" x14ac:dyDescent="0.25">
      <c r="O152" s="1129"/>
      <c r="P152" s="1129"/>
    </row>
    <row r="153" spans="15:16" x14ac:dyDescent="0.25">
      <c r="O153" s="1129"/>
      <c r="P153" s="1129"/>
    </row>
    <row r="154" spans="15:16" x14ac:dyDescent="0.25">
      <c r="O154" s="1129"/>
      <c r="P154" s="1129"/>
    </row>
    <row r="155" spans="15:16" x14ac:dyDescent="0.25">
      <c r="O155" s="1129"/>
      <c r="P155" s="1129"/>
    </row>
    <row r="156" spans="15:16" x14ac:dyDescent="0.25">
      <c r="O156" s="1129"/>
      <c r="P156" s="1129"/>
    </row>
    <row r="157" spans="15:16" x14ac:dyDescent="0.25">
      <c r="O157" s="1129"/>
      <c r="P157" s="1129"/>
    </row>
    <row r="158" spans="15:16" x14ac:dyDescent="0.25">
      <c r="O158" s="1129"/>
      <c r="P158" s="1129"/>
    </row>
    <row r="159" spans="15:16" x14ac:dyDescent="0.25">
      <c r="O159" s="1129"/>
      <c r="P159" s="1129"/>
    </row>
    <row r="160" spans="15:16" x14ac:dyDescent="0.25">
      <c r="O160" s="1129"/>
      <c r="P160" s="1129"/>
    </row>
    <row r="161" spans="15:16" x14ac:dyDescent="0.25">
      <c r="O161" s="1129"/>
      <c r="P161" s="1129"/>
    </row>
    <row r="162" spans="15:16" x14ac:dyDescent="0.25">
      <c r="O162" s="1129"/>
      <c r="P162" s="1129"/>
    </row>
    <row r="163" spans="15:16" x14ac:dyDescent="0.25">
      <c r="O163" s="1129"/>
      <c r="P163" s="1129"/>
    </row>
    <row r="164" spans="15:16" x14ac:dyDescent="0.25">
      <c r="O164" s="1129"/>
      <c r="P164" s="1129"/>
    </row>
    <row r="165" spans="15:16" x14ac:dyDescent="0.25">
      <c r="O165" s="1129"/>
      <c r="P165" s="1129"/>
    </row>
    <row r="166" spans="15:16" x14ac:dyDescent="0.25">
      <c r="O166" s="1129"/>
      <c r="P166" s="1129"/>
    </row>
    <row r="167" spans="15:16" x14ac:dyDescent="0.25">
      <c r="O167" s="1129"/>
      <c r="P167" s="1129"/>
    </row>
    <row r="168" spans="15:16" x14ac:dyDescent="0.25">
      <c r="O168" s="1129"/>
      <c r="P168" s="1129"/>
    </row>
    <row r="169" spans="15:16" x14ac:dyDescent="0.25">
      <c r="O169" s="1129"/>
      <c r="P169" s="1129"/>
    </row>
    <row r="170" spans="15:16" x14ac:dyDescent="0.25">
      <c r="O170" s="1129"/>
      <c r="P170" s="1129"/>
    </row>
    <row r="171" spans="15:16" x14ac:dyDescent="0.25">
      <c r="O171" s="1129"/>
      <c r="P171" s="1129"/>
    </row>
    <row r="172" spans="15:16" x14ac:dyDescent="0.25">
      <c r="O172" s="1129"/>
      <c r="P172" s="1129"/>
    </row>
    <row r="173" spans="15:16" x14ac:dyDescent="0.25">
      <c r="O173" s="1129"/>
      <c r="P173" s="1129"/>
    </row>
    <row r="174" spans="15:16" x14ac:dyDescent="0.25">
      <c r="O174" s="1129"/>
      <c r="P174" s="1129"/>
    </row>
    <row r="175" spans="15:16" x14ac:dyDescent="0.25">
      <c r="O175" s="1129"/>
      <c r="P175" s="1129"/>
    </row>
    <row r="176" spans="15:16" x14ac:dyDescent="0.25">
      <c r="O176" s="1129"/>
      <c r="P176" s="1129"/>
    </row>
    <row r="177" spans="15:16" x14ac:dyDescent="0.25">
      <c r="O177" s="1129"/>
      <c r="P177" s="1129"/>
    </row>
    <row r="178" spans="15:16" x14ac:dyDescent="0.25">
      <c r="O178" s="1129"/>
      <c r="P178" s="1129"/>
    </row>
    <row r="179" spans="15:16" x14ac:dyDescent="0.25">
      <c r="O179" s="1129"/>
      <c r="P179" s="1129"/>
    </row>
    <row r="180" spans="15:16" x14ac:dyDescent="0.25">
      <c r="O180" s="1129"/>
      <c r="P180" s="1129"/>
    </row>
    <row r="181" spans="15:16" x14ac:dyDescent="0.25">
      <c r="O181" s="1129"/>
      <c r="P181" s="1129"/>
    </row>
    <row r="182" spans="15:16" x14ac:dyDescent="0.25">
      <c r="O182" s="1129"/>
      <c r="P182" s="1129"/>
    </row>
    <row r="183" spans="15:16" x14ac:dyDescent="0.25">
      <c r="O183" s="1129"/>
      <c r="P183" s="1129"/>
    </row>
    <row r="184" spans="15:16" x14ac:dyDescent="0.25">
      <c r="O184" s="1129"/>
      <c r="P184" s="1129"/>
    </row>
    <row r="185" spans="15:16" x14ac:dyDescent="0.25">
      <c r="O185" s="1129"/>
      <c r="P185" s="1129"/>
    </row>
    <row r="186" spans="15:16" x14ac:dyDescent="0.25">
      <c r="O186" s="1129"/>
      <c r="P186" s="1129"/>
    </row>
    <row r="187" spans="15:16" x14ac:dyDescent="0.25">
      <c r="O187" s="1129"/>
      <c r="P187" s="1129"/>
    </row>
    <row r="188" spans="15:16" x14ac:dyDescent="0.25">
      <c r="O188" s="1129"/>
      <c r="P188" s="1129"/>
    </row>
    <row r="189" spans="15:16" x14ac:dyDescent="0.25">
      <c r="O189" s="1129"/>
      <c r="P189" s="1129"/>
    </row>
    <row r="190" spans="15:16" x14ac:dyDescent="0.25">
      <c r="O190" s="1129"/>
      <c r="P190" s="1129"/>
    </row>
    <row r="191" spans="15:16" x14ac:dyDescent="0.25">
      <c r="O191" s="1129"/>
      <c r="P191" s="1129"/>
    </row>
    <row r="192" spans="15:16" x14ac:dyDescent="0.25">
      <c r="O192" s="1129"/>
      <c r="P192" s="1129"/>
    </row>
    <row r="193" spans="15:16" x14ac:dyDescent="0.25">
      <c r="O193" s="1129"/>
      <c r="P193" s="1129"/>
    </row>
    <row r="194" spans="15:16" x14ac:dyDescent="0.25">
      <c r="O194" s="1129"/>
      <c r="P194" s="1129"/>
    </row>
    <row r="195" spans="15:16" x14ac:dyDescent="0.25">
      <c r="O195" s="1129"/>
      <c r="P195" s="1129"/>
    </row>
    <row r="196" spans="15:16" x14ac:dyDescent="0.25">
      <c r="O196" s="1129"/>
      <c r="P196" s="1129"/>
    </row>
    <row r="197" spans="15:16" x14ac:dyDescent="0.25">
      <c r="O197" s="1129"/>
      <c r="P197" s="1129"/>
    </row>
    <row r="198" spans="15:16" x14ac:dyDescent="0.25">
      <c r="O198" s="1129"/>
      <c r="P198" s="1129"/>
    </row>
    <row r="199" spans="15:16" x14ac:dyDescent="0.25">
      <c r="O199" s="1129"/>
      <c r="P199" s="1129"/>
    </row>
    <row r="200" spans="15:16" x14ac:dyDescent="0.25">
      <c r="O200" s="1129"/>
      <c r="P200" s="1129"/>
    </row>
    <row r="201" spans="15:16" x14ac:dyDescent="0.25">
      <c r="O201" s="1129"/>
      <c r="P201" s="1129"/>
    </row>
    <row r="202" spans="15:16" x14ac:dyDescent="0.25">
      <c r="O202" s="1129"/>
      <c r="P202" s="1129"/>
    </row>
    <row r="203" spans="15:16" x14ac:dyDescent="0.25">
      <c r="O203" s="1129"/>
      <c r="P203" s="1129"/>
    </row>
    <row r="204" spans="15:16" x14ac:dyDescent="0.25">
      <c r="O204" s="1129"/>
      <c r="P204" s="1129"/>
    </row>
    <row r="205" spans="15:16" x14ac:dyDescent="0.25">
      <c r="O205" s="1129"/>
      <c r="P205" s="1129"/>
    </row>
    <row r="206" spans="15:16" x14ac:dyDescent="0.25">
      <c r="O206" s="1129"/>
      <c r="P206" s="1129"/>
    </row>
    <row r="207" spans="15:16" x14ac:dyDescent="0.25">
      <c r="O207" s="1129"/>
      <c r="P207" s="1129"/>
    </row>
    <row r="208" spans="15:16" x14ac:dyDescent="0.25">
      <c r="O208" s="1129"/>
      <c r="P208" s="1129"/>
    </row>
    <row r="209" spans="15:16" x14ac:dyDescent="0.25">
      <c r="O209" s="1129"/>
      <c r="P209" s="1129"/>
    </row>
    <row r="210" spans="15:16" x14ac:dyDescent="0.25">
      <c r="O210" s="1129"/>
      <c r="P210" s="1129"/>
    </row>
    <row r="211" spans="15:16" x14ac:dyDescent="0.25">
      <c r="O211" s="1129"/>
      <c r="P211" s="1129"/>
    </row>
    <row r="212" spans="15:16" x14ac:dyDescent="0.25">
      <c r="O212" s="1129"/>
      <c r="P212" s="1129"/>
    </row>
    <row r="213" spans="15:16" x14ac:dyDescent="0.25">
      <c r="O213" s="1129"/>
      <c r="P213" s="1129"/>
    </row>
    <row r="214" spans="15:16" x14ac:dyDescent="0.25">
      <c r="O214" s="1129"/>
      <c r="P214" s="1129"/>
    </row>
    <row r="215" spans="15:16" x14ac:dyDescent="0.25">
      <c r="O215" s="1129"/>
      <c r="P215" s="1129"/>
    </row>
    <row r="216" spans="15:16" x14ac:dyDescent="0.25">
      <c r="O216" s="1129"/>
      <c r="P216" s="1129"/>
    </row>
    <row r="217" spans="15:16" x14ac:dyDescent="0.25">
      <c r="O217" s="1129"/>
      <c r="P217" s="1129"/>
    </row>
    <row r="218" spans="15:16" x14ac:dyDescent="0.25">
      <c r="O218" s="1129"/>
      <c r="P218" s="1129"/>
    </row>
    <row r="219" spans="15:16" x14ac:dyDescent="0.25">
      <c r="O219" s="1129"/>
      <c r="P219" s="1129"/>
    </row>
    <row r="220" spans="15:16" x14ac:dyDescent="0.25">
      <c r="O220" s="1129"/>
      <c r="P220" s="1129"/>
    </row>
    <row r="221" spans="15:16" x14ac:dyDescent="0.25">
      <c r="O221" s="1129"/>
      <c r="P221" s="1129"/>
    </row>
    <row r="222" spans="15:16" x14ac:dyDescent="0.25">
      <c r="O222" s="1129"/>
      <c r="P222" s="1129"/>
    </row>
    <row r="223" spans="15:16" x14ac:dyDescent="0.25">
      <c r="O223" s="1129"/>
      <c r="P223" s="1129"/>
    </row>
    <row r="224" spans="15:16" x14ac:dyDescent="0.25">
      <c r="O224" s="1129"/>
      <c r="P224" s="1129"/>
    </row>
    <row r="225" spans="15:16" x14ac:dyDescent="0.25">
      <c r="O225" s="1129"/>
      <c r="P225" s="1129"/>
    </row>
    <row r="226" spans="15:16" x14ac:dyDescent="0.25">
      <c r="O226" s="1129"/>
      <c r="P226" s="1129"/>
    </row>
    <row r="227" spans="15:16" x14ac:dyDescent="0.25">
      <c r="O227" s="1129"/>
      <c r="P227" s="1129"/>
    </row>
    <row r="228" spans="15:16" x14ac:dyDescent="0.25">
      <c r="O228" s="1129"/>
      <c r="P228" s="1129"/>
    </row>
    <row r="229" spans="15:16" x14ac:dyDescent="0.25">
      <c r="O229" s="1129"/>
      <c r="P229" s="1129"/>
    </row>
    <row r="230" spans="15:16" x14ac:dyDescent="0.25">
      <c r="O230" s="1129"/>
      <c r="P230" s="1129"/>
    </row>
    <row r="231" spans="15:16" x14ac:dyDescent="0.25">
      <c r="O231" s="1129"/>
      <c r="P231" s="1129"/>
    </row>
    <row r="232" spans="15:16" x14ac:dyDescent="0.25">
      <c r="O232" s="1129"/>
      <c r="P232" s="1129"/>
    </row>
    <row r="233" spans="15:16" x14ac:dyDescent="0.25">
      <c r="O233" s="1129"/>
      <c r="P233" s="1129"/>
    </row>
    <row r="234" spans="15:16" x14ac:dyDescent="0.25">
      <c r="O234" s="1129"/>
      <c r="P234" s="1129"/>
    </row>
    <row r="235" spans="15:16" x14ac:dyDescent="0.25">
      <c r="O235" s="1129"/>
      <c r="P235" s="1129"/>
    </row>
    <row r="236" spans="15:16" x14ac:dyDescent="0.25">
      <c r="O236" s="1129"/>
      <c r="P236" s="1129"/>
    </row>
    <row r="237" spans="15:16" x14ac:dyDescent="0.25">
      <c r="O237" s="1129"/>
      <c r="P237" s="1129"/>
    </row>
    <row r="238" spans="15:16" x14ac:dyDescent="0.25">
      <c r="O238" s="1129"/>
      <c r="P238" s="1129"/>
    </row>
    <row r="239" spans="15:16" x14ac:dyDescent="0.25">
      <c r="O239" s="1129"/>
      <c r="P239" s="1129"/>
    </row>
    <row r="240" spans="15:16" x14ac:dyDescent="0.25">
      <c r="O240" s="1129"/>
      <c r="P240" s="1129"/>
    </row>
    <row r="241" spans="15:16" x14ac:dyDescent="0.25">
      <c r="O241" s="1129"/>
      <c r="P241" s="1129"/>
    </row>
    <row r="242" spans="15:16" x14ac:dyDescent="0.25">
      <c r="O242" s="1129"/>
      <c r="P242" s="1129"/>
    </row>
    <row r="243" spans="15:16" x14ac:dyDescent="0.25">
      <c r="O243" s="1129"/>
      <c r="P243" s="1129"/>
    </row>
    <row r="244" spans="15:16" x14ac:dyDescent="0.25">
      <c r="O244" s="1129"/>
      <c r="P244" s="1129"/>
    </row>
    <row r="245" spans="15:16" x14ac:dyDescent="0.25">
      <c r="O245" s="1129"/>
      <c r="P245" s="1129"/>
    </row>
    <row r="246" spans="15:16" x14ac:dyDescent="0.25">
      <c r="O246" s="1129"/>
      <c r="P246" s="1129"/>
    </row>
    <row r="247" spans="15:16" x14ac:dyDescent="0.25">
      <c r="O247" s="1129"/>
      <c r="P247" s="1129"/>
    </row>
    <row r="248" spans="15:16" x14ac:dyDescent="0.25">
      <c r="O248" s="1129"/>
      <c r="P248" s="1129"/>
    </row>
    <row r="249" spans="15:16" x14ac:dyDescent="0.25">
      <c r="O249" s="1129"/>
      <c r="P249" s="1129"/>
    </row>
    <row r="250" spans="15:16" x14ac:dyDescent="0.25">
      <c r="O250" s="1129"/>
      <c r="P250" s="1129"/>
    </row>
    <row r="251" spans="15:16" x14ac:dyDescent="0.25">
      <c r="O251" s="1129"/>
      <c r="P251" s="1129"/>
    </row>
    <row r="252" spans="15:16" x14ac:dyDescent="0.25">
      <c r="O252" s="1129"/>
      <c r="P252" s="1129"/>
    </row>
    <row r="253" spans="15:16" x14ac:dyDescent="0.25">
      <c r="O253" s="1129"/>
      <c r="P253" s="1129"/>
    </row>
    <row r="254" spans="15:16" x14ac:dyDescent="0.25">
      <c r="O254" s="1129"/>
      <c r="P254" s="1129"/>
    </row>
  </sheetData>
  <mergeCells count="8">
    <mergeCell ref="A2:G2"/>
    <mergeCell ref="A3:G3"/>
    <mergeCell ref="A21:H21"/>
    <mergeCell ref="A6:Q6"/>
    <mergeCell ref="A5:Q5"/>
    <mergeCell ref="O7:Q7"/>
    <mergeCell ref="A7:A8"/>
    <mergeCell ref="B7:B8"/>
  </mergeCells>
  <phoneticPr fontId="56" type="noConversion"/>
  <pageMargins left="0.23622047244094491" right="0.23622047244094491" top="0.39370078740157483" bottom="0.74803149606299213" header="0.31496062992125984" footer="0.31496062992125984"/>
  <pageSetup paperSize="9" scale="71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4.7109375" customWidth="1"/>
    <col min="2" max="2" width="11.85546875" customWidth="1"/>
    <col min="3" max="14" width="11.5703125" customWidth="1"/>
    <col min="15" max="15" width="8.42578125" bestFit="1" customWidth="1"/>
    <col min="16" max="16" width="8" customWidth="1"/>
    <col min="17" max="17" width="8.140625" customWidth="1"/>
  </cols>
  <sheetData>
    <row r="1" spans="1:17" ht="42" customHeight="1" x14ac:dyDescent="0.25"/>
    <row r="2" spans="1:17" ht="18" x14ac:dyDescent="0.35">
      <c r="A2" s="1239"/>
      <c r="B2" s="1239"/>
      <c r="C2" s="1239"/>
      <c r="D2" s="1239"/>
      <c r="E2" s="1239"/>
      <c r="F2" s="1239"/>
      <c r="G2" s="1239"/>
      <c r="H2" s="1"/>
    </row>
    <row r="3" spans="1:17" ht="18" x14ac:dyDescent="0.35">
      <c r="A3" s="1239"/>
      <c r="B3" s="1239"/>
      <c r="C3" s="1239"/>
      <c r="D3" s="1239"/>
      <c r="E3" s="1239"/>
      <c r="F3" s="1239"/>
      <c r="G3" s="1239"/>
      <c r="H3" s="1"/>
    </row>
    <row r="4" spans="1:17" ht="19.5" customHeight="1" x14ac:dyDescent="0.25"/>
    <row r="5" spans="1:17" ht="20.25" customHeight="1" x14ac:dyDescent="0.25">
      <c r="A5" s="1242" t="s">
        <v>567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</row>
    <row r="6" spans="1:17" ht="20.25" customHeight="1" x14ac:dyDescent="0.25">
      <c r="A6" s="1242" t="s">
        <v>632</v>
      </c>
      <c r="B6" s="1242"/>
      <c r="C6" s="1242"/>
      <c r="D6" s="1242"/>
      <c r="E6" s="1242"/>
      <c r="F6" s="1242"/>
      <c r="G6" s="1242"/>
      <c r="H6" s="1242"/>
      <c r="I6" s="1242"/>
      <c r="J6" s="1242"/>
      <c r="K6" s="1242"/>
      <c r="L6" s="1242"/>
      <c r="M6" s="1242"/>
      <c r="N6" s="1242"/>
      <c r="O6" s="1242"/>
      <c r="P6" s="1242"/>
      <c r="Q6" s="1242"/>
    </row>
    <row r="7" spans="1:17" ht="20.25" customHeight="1" x14ac:dyDescent="0.25">
      <c r="A7" s="1248" t="s">
        <v>14</v>
      </c>
      <c r="B7" s="1246" t="s">
        <v>592</v>
      </c>
      <c r="C7" s="1111" t="s">
        <v>577</v>
      </c>
      <c r="D7" s="1111" t="s">
        <v>578</v>
      </c>
      <c r="E7" s="1111" t="s">
        <v>579</v>
      </c>
      <c r="F7" s="1111" t="s">
        <v>580</v>
      </c>
      <c r="G7" s="1111" t="s">
        <v>581</v>
      </c>
      <c r="H7" s="1111" t="s">
        <v>582</v>
      </c>
      <c r="I7" s="1111" t="s">
        <v>583</v>
      </c>
      <c r="J7" s="1111" t="s">
        <v>584</v>
      </c>
      <c r="K7" s="1111" t="s">
        <v>585</v>
      </c>
      <c r="L7" s="1111" t="s">
        <v>586</v>
      </c>
      <c r="M7" s="1111" t="s">
        <v>587</v>
      </c>
      <c r="N7" s="1111" t="s">
        <v>588</v>
      </c>
      <c r="O7" s="1243" t="s">
        <v>589</v>
      </c>
      <c r="P7" s="1244"/>
      <c r="Q7" s="1245"/>
    </row>
    <row r="8" spans="1:17" x14ac:dyDescent="0.25">
      <c r="A8" s="1249"/>
      <c r="B8" s="1247"/>
      <c r="C8" s="1004" t="s">
        <v>590</v>
      </c>
      <c r="D8" s="1004" t="s">
        <v>590</v>
      </c>
      <c r="E8" s="1004" t="s">
        <v>590</v>
      </c>
      <c r="F8" s="1004" t="s">
        <v>590</v>
      </c>
      <c r="G8" s="1004" t="s">
        <v>590</v>
      </c>
      <c r="H8" s="1004" t="s">
        <v>590</v>
      </c>
      <c r="I8" s="1004" t="s">
        <v>590</v>
      </c>
      <c r="J8" s="1004" t="s">
        <v>590</v>
      </c>
      <c r="K8" s="1004" t="s">
        <v>590</v>
      </c>
      <c r="L8" s="1004" t="s">
        <v>590</v>
      </c>
      <c r="M8" s="1004" t="s">
        <v>590</v>
      </c>
      <c r="N8" s="1004" t="s">
        <v>590</v>
      </c>
      <c r="O8" s="1004" t="s">
        <v>591</v>
      </c>
      <c r="P8" s="1004" t="s">
        <v>590</v>
      </c>
      <c r="Q8" s="1004" t="s">
        <v>1</v>
      </c>
    </row>
    <row r="9" spans="1:17" ht="23.25" customHeight="1" x14ac:dyDescent="0.25">
      <c r="A9" s="999" t="s">
        <v>525</v>
      </c>
      <c r="B9" s="1041">
        <v>864</v>
      </c>
      <c r="C9" s="1042">
        <v>427</v>
      </c>
      <c r="D9" s="1042">
        <v>511</v>
      </c>
      <c r="E9" s="1042">
        <v>406</v>
      </c>
      <c r="F9" s="1042">
        <v>146</v>
      </c>
      <c r="G9" s="1042">
        <v>165</v>
      </c>
      <c r="H9" s="1204">
        <v>296</v>
      </c>
      <c r="I9" s="1042">
        <v>564</v>
      </c>
      <c r="J9" s="1042">
        <v>668</v>
      </c>
      <c r="K9" s="1042">
        <v>801</v>
      </c>
      <c r="L9" s="1042">
        <v>767</v>
      </c>
      <c r="M9" s="1042">
        <v>909</v>
      </c>
      <c r="N9" s="1042">
        <v>615</v>
      </c>
      <c r="O9" s="1135">
        <f>B9*(IF(C9="",0,1)+IF(D9="",0,1)+IF(E9="",0,1)+IF(F9="",0,1)+IF(G9="",0,1)+IF(H9="",0,1)+IF(I9="",0,1)+IF(J9="",0,1)+IF(K9="",0,1)+IF(L9="",0,1)+IF(M9="",0,1)+IF(N9="",0,1))</f>
        <v>10368</v>
      </c>
      <c r="P9" s="1135">
        <f t="shared" ref="P9:P14" si="0">SUM(C9:N9)</f>
        <v>6275</v>
      </c>
      <c r="Q9" s="1043">
        <f>IF(O9=0,"-",P9/O9)</f>
        <v>0.60522762345679015</v>
      </c>
    </row>
    <row r="10" spans="1:17" ht="23.25" customHeight="1" x14ac:dyDescent="0.25">
      <c r="A10" s="999" t="s">
        <v>511</v>
      </c>
      <c r="B10" s="1041">
        <v>3024</v>
      </c>
      <c r="C10" s="1042">
        <v>722</v>
      </c>
      <c r="D10" s="1042">
        <v>758</v>
      </c>
      <c r="E10" s="1042">
        <v>688</v>
      </c>
      <c r="F10" s="1042">
        <v>129</v>
      </c>
      <c r="G10" s="1042">
        <v>180</v>
      </c>
      <c r="H10" s="1204">
        <v>310</v>
      </c>
      <c r="I10" s="1042">
        <v>1172</v>
      </c>
      <c r="J10" s="1042">
        <v>1148</v>
      </c>
      <c r="K10" s="1042">
        <v>1411</v>
      </c>
      <c r="L10" s="1042">
        <v>1296</v>
      </c>
      <c r="M10" s="1042">
        <v>1251</v>
      </c>
      <c r="N10" s="1042">
        <v>1055</v>
      </c>
      <c r="O10" s="1135">
        <f t="shared" ref="O10:O14" si="1">B10*(IF(C10="",0,1)+IF(D10="",0,1)+IF(E10="",0,1)+IF(F10="",0,1)+IF(G10="",0,1)+IF(H10="",0,1)+IF(I10="",0,1)+IF(J10="",0,1)+IF(K10="",0,1)+IF(L10="",0,1)+IF(M10="",0,1)+IF(N10="",0,1))</f>
        <v>36288</v>
      </c>
      <c r="P10" s="1135">
        <f t="shared" si="0"/>
        <v>10120</v>
      </c>
      <c r="Q10" s="1043">
        <f t="shared" ref="Q10:Q14" si="2">IF(O10=0,"-",P10/O10)</f>
        <v>0.27888007054673719</v>
      </c>
    </row>
    <row r="11" spans="1:17" ht="23.25" customHeight="1" x14ac:dyDescent="0.25">
      <c r="A11" s="999" t="s">
        <v>548</v>
      </c>
      <c r="B11" s="1041">
        <v>789</v>
      </c>
      <c r="C11" s="1042">
        <v>298</v>
      </c>
      <c r="D11" s="1042">
        <v>358</v>
      </c>
      <c r="E11" s="1042">
        <v>346</v>
      </c>
      <c r="F11" s="1042">
        <v>211</v>
      </c>
      <c r="G11" s="1042">
        <v>342</v>
      </c>
      <c r="H11" s="1204">
        <v>295</v>
      </c>
      <c r="I11" s="1042">
        <v>282</v>
      </c>
      <c r="J11" s="1042">
        <v>467</v>
      </c>
      <c r="K11" s="1042">
        <v>402</v>
      </c>
      <c r="L11" s="1042">
        <v>338</v>
      </c>
      <c r="M11" s="1042">
        <v>341</v>
      </c>
      <c r="N11" s="1042">
        <v>345</v>
      </c>
      <c r="O11" s="1135">
        <f t="shared" si="1"/>
        <v>9468</v>
      </c>
      <c r="P11" s="1135">
        <f t="shared" si="0"/>
        <v>4025</v>
      </c>
      <c r="Q11" s="1043">
        <f t="shared" si="2"/>
        <v>0.4251161808196029</v>
      </c>
    </row>
    <row r="12" spans="1:17" ht="23.25" customHeight="1" x14ac:dyDescent="0.25">
      <c r="A12" s="999" t="s">
        <v>549</v>
      </c>
      <c r="B12" s="1041">
        <v>526</v>
      </c>
      <c r="C12" s="1042">
        <v>141</v>
      </c>
      <c r="D12" s="1042">
        <v>261</v>
      </c>
      <c r="E12" s="1042">
        <v>270</v>
      </c>
      <c r="F12" s="1042">
        <v>246</v>
      </c>
      <c r="G12" s="1042">
        <v>167</v>
      </c>
      <c r="H12" s="1204">
        <v>209</v>
      </c>
      <c r="I12" s="1042">
        <v>153</v>
      </c>
      <c r="J12" s="1042">
        <v>202</v>
      </c>
      <c r="K12" s="1042">
        <v>216</v>
      </c>
      <c r="L12" s="1042">
        <v>220</v>
      </c>
      <c r="M12" s="1042">
        <v>206</v>
      </c>
      <c r="N12" s="1042">
        <v>216</v>
      </c>
      <c r="O12" s="1135">
        <f t="shared" si="1"/>
        <v>6312</v>
      </c>
      <c r="P12" s="1135">
        <f t="shared" si="0"/>
        <v>2507</v>
      </c>
      <c r="Q12" s="1043">
        <f t="shared" si="2"/>
        <v>0.39717997465145755</v>
      </c>
    </row>
    <row r="13" spans="1:17" ht="23.25" customHeight="1" x14ac:dyDescent="0.25">
      <c r="A13" s="999" t="s">
        <v>550</v>
      </c>
      <c r="B13" s="1114">
        <v>125</v>
      </c>
      <c r="C13" s="1042">
        <v>149</v>
      </c>
      <c r="D13" s="1042">
        <v>155</v>
      </c>
      <c r="E13" s="1042">
        <v>171</v>
      </c>
      <c r="F13" s="1042">
        <v>117</v>
      </c>
      <c r="G13" s="1042">
        <v>120</v>
      </c>
      <c r="H13" s="1204">
        <v>136</v>
      </c>
      <c r="I13" s="1042">
        <v>131</v>
      </c>
      <c r="J13" s="1042">
        <v>131</v>
      </c>
      <c r="K13" s="1042">
        <v>110</v>
      </c>
      <c r="L13" s="1042">
        <v>142</v>
      </c>
      <c r="M13" s="1042">
        <v>152</v>
      </c>
      <c r="N13" s="1042">
        <v>200</v>
      </c>
      <c r="O13" s="1135">
        <f t="shared" si="1"/>
        <v>1500</v>
      </c>
      <c r="P13" s="1135">
        <f t="shared" si="0"/>
        <v>1714</v>
      </c>
      <c r="Q13" s="1043">
        <f t="shared" si="2"/>
        <v>1.1426666666666667</v>
      </c>
    </row>
    <row r="14" spans="1:17" ht="23.25" customHeight="1" x14ac:dyDescent="0.25">
      <c r="A14" s="999" t="s">
        <v>556</v>
      </c>
      <c r="B14" s="1041">
        <v>526</v>
      </c>
      <c r="C14" s="1042">
        <v>9</v>
      </c>
      <c r="D14" s="1042">
        <v>269</v>
      </c>
      <c r="E14" s="1042">
        <v>288</v>
      </c>
      <c r="F14" s="1042">
        <v>187</v>
      </c>
      <c r="G14" s="1042">
        <v>215</v>
      </c>
      <c r="H14" s="1204">
        <v>191</v>
      </c>
      <c r="I14" s="1042">
        <v>164</v>
      </c>
      <c r="J14" s="1042">
        <v>287</v>
      </c>
      <c r="K14" s="1042">
        <v>227</v>
      </c>
      <c r="L14" s="1042">
        <v>184</v>
      </c>
      <c r="M14" s="1042">
        <v>187</v>
      </c>
      <c r="N14" s="1042">
        <v>322</v>
      </c>
      <c r="O14" s="1135">
        <f t="shared" si="1"/>
        <v>6312</v>
      </c>
      <c r="P14" s="1135">
        <f t="shared" si="0"/>
        <v>2530</v>
      </c>
      <c r="Q14" s="1043">
        <f t="shared" si="2"/>
        <v>0.40082382762991126</v>
      </c>
    </row>
    <row r="15" spans="1:17" s="1125" customFormat="1" ht="17.25" customHeight="1" x14ac:dyDescent="0.25">
      <c r="A15" s="1111" t="s">
        <v>7</v>
      </c>
      <c r="B15" s="1119">
        <f>SUM(B9:B14)</f>
        <v>5854</v>
      </c>
      <c r="C15" s="1119">
        <f>SUM(C9:C14)</f>
        <v>1746</v>
      </c>
      <c r="D15" s="1122">
        <f t="shared" ref="D15:N15" si="3">SUM(D9:D14)</f>
        <v>2312</v>
      </c>
      <c r="E15" s="1122">
        <f t="shared" si="3"/>
        <v>2169</v>
      </c>
      <c r="F15" s="1122">
        <f t="shared" si="3"/>
        <v>1036</v>
      </c>
      <c r="G15" s="1122">
        <f t="shared" si="3"/>
        <v>1189</v>
      </c>
      <c r="H15" s="1122">
        <f t="shared" si="3"/>
        <v>1437</v>
      </c>
      <c r="I15" s="1122">
        <f t="shared" si="3"/>
        <v>2466</v>
      </c>
      <c r="J15" s="1122">
        <f t="shared" si="3"/>
        <v>2903</v>
      </c>
      <c r="K15" s="1122">
        <f t="shared" si="3"/>
        <v>3167</v>
      </c>
      <c r="L15" s="1122">
        <f t="shared" si="3"/>
        <v>2947</v>
      </c>
      <c r="M15" s="1122">
        <f t="shared" si="3"/>
        <v>3046</v>
      </c>
      <c r="N15" s="1122">
        <f t="shared" si="3"/>
        <v>2753</v>
      </c>
      <c r="O15" s="1122">
        <f>SUM(O9:O14)</f>
        <v>70248</v>
      </c>
      <c r="P15" s="1122">
        <f>SUM(P9:P14)</f>
        <v>27171</v>
      </c>
      <c r="Q15" s="1120">
        <f>IF(O15=0,"-",P15/O15)</f>
        <v>0.38678681243594126</v>
      </c>
    </row>
    <row r="16" spans="1:17" x14ac:dyDescent="0.25">
      <c r="O16" s="1137"/>
      <c r="P16" s="1137"/>
    </row>
    <row r="17" spans="1:16" x14ac:dyDescent="0.25">
      <c r="A17" s="1108" t="s">
        <v>575</v>
      </c>
      <c r="O17" s="1137"/>
      <c r="P17" s="1137"/>
    </row>
    <row r="18" spans="1:16" ht="15.75" hidden="1" x14ac:dyDescent="0.25">
      <c r="A18" s="1240" t="s">
        <v>411</v>
      </c>
      <c r="B18" s="1241"/>
      <c r="C18" s="1241"/>
      <c r="D18" s="1241"/>
      <c r="E18" s="1241"/>
      <c r="F18" s="1241"/>
      <c r="G18" s="1241"/>
      <c r="H18" s="1241"/>
      <c r="O18" s="1137"/>
      <c r="P18" s="1137"/>
    </row>
    <row r="19" spans="1:16" ht="23.25" hidden="1" thickBot="1" x14ac:dyDescent="0.3">
      <c r="A19" s="14" t="s">
        <v>14</v>
      </c>
      <c r="B19" s="71" t="s">
        <v>198</v>
      </c>
      <c r="C19" s="14" t="str">
        <f>'UBS Izolina Mazzei'!C34</f>
        <v>Real.</v>
      </c>
      <c r="D19" s="14" t="str">
        <f>'UBS Izolina Mazzei'!D34</f>
        <v>Real.</v>
      </c>
      <c r="E19" s="14" t="str">
        <f>'UBS Izolina Mazzei'!E34</f>
        <v>Real.</v>
      </c>
      <c r="F19" s="14" t="str">
        <f>'UBS Izolina Mazzei'!F34</f>
        <v>Real.</v>
      </c>
      <c r="G19" s="14" t="str">
        <f>'UBS Izolina Mazzei'!G34</f>
        <v>Real.</v>
      </c>
      <c r="H19" s="14" t="str">
        <f>'UBS Izolina Mazzei'!H34</f>
        <v>Real.</v>
      </c>
      <c r="O19" s="1137"/>
      <c r="P19" s="1137"/>
    </row>
    <row r="20" spans="1:16" hidden="1" x14ac:dyDescent="0.25">
      <c r="A20" s="88" t="s">
        <v>33</v>
      </c>
      <c r="B20" s="10">
        <v>9</v>
      </c>
      <c r="C20" s="701">
        <v>7</v>
      </c>
      <c r="D20" s="11"/>
      <c r="E20" s="11"/>
      <c r="F20" s="11"/>
      <c r="G20" s="11"/>
      <c r="H20" s="11"/>
      <c r="O20" s="1137"/>
      <c r="P20" s="1137"/>
    </row>
    <row r="21" spans="1:16" hidden="1" x14ac:dyDescent="0.25">
      <c r="A21" s="88" t="s">
        <v>20</v>
      </c>
      <c r="B21" s="83">
        <v>3</v>
      </c>
      <c r="C21" s="702">
        <v>3</v>
      </c>
      <c r="D21" s="4"/>
      <c r="E21" s="4"/>
      <c r="F21" s="4"/>
      <c r="G21" s="4"/>
      <c r="H21" s="4"/>
      <c r="O21" s="1129"/>
      <c r="P21" s="1129"/>
    </row>
    <row r="22" spans="1:16" hidden="1" x14ac:dyDescent="0.25">
      <c r="A22" s="88" t="s">
        <v>43</v>
      </c>
      <c r="B22" s="83">
        <v>2</v>
      </c>
      <c r="C22" s="705">
        <v>2</v>
      </c>
      <c r="D22" s="62"/>
      <c r="E22" s="62"/>
      <c r="F22" s="62"/>
      <c r="G22" s="62"/>
      <c r="H22" s="62"/>
      <c r="O22" s="1129"/>
      <c r="P22" s="1129"/>
    </row>
    <row r="23" spans="1:16" hidden="1" x14ac:dyDescent="0.25">
      <c r="A23" s="88" t="s">
        <v>23</v>
      </c>
      <c r="B23" s="83">
        <v>2</v>
      </c>
      <c r="C23" s="702">
        <v>2</v>
      </c>
      <c r="D23" s="4"/>
      <c r="E23" s="4"/>
      <c r="F23" s="4"/>
      <c r="G23" s="4"/>
      <c r="H23" s="4"/>
      <c r="O23" s="1129"/>
      <c r="P23" s="1129"/>
    </row>
    <row r="24" spans="1:16" hidden="1" x14ac:dyDescent="0.25">
      <c r="A24" s="88" t="s">
        <v>24</v>
      </c>
      <c r="B24" s="83">
        <v>2</v>
      </c>
      <c r="C24" s="702">
        <v>2</v>
      </c>
      <c r="D24" s="4"/>
      <c r="E24" s="4"/>
      <c r="F24" s="4"/>
      <c r="G24" s="4"/>
      <c r="H24" s="4"/>
      <c r="O24" s="1129"/>
      <c r="P24" s="1129"/>
    </row>
    <row r="25" spans="1:16" hidden="1" x14ac:dyDescent="0.25">
      <c r="A25" s="88" t="s">
        <v>25</v>
      </c>
      <c r="B25" s="83">
        <v>5</v>
      </c>
      <c r="C25" s="702">
        <v>5</v>
      </c>
      <c r="D25" s="702"/>
      <c r="E25" s="702"/>
      <c r="F25" s="4"/>
      <c r="G25" s="4"/>
      <c r="H25" s="62"/>
      <c r="O25" s="1129"/>
      <c r="P25" s="1129"/>
    </row>
    <row r="26" spans="1:16" hidden="1" x14ac:dyDescent="0.25">
      <c r="A26" s="75" t="s">
        <v>174</v>
      </c>
      <c r="B26" s="73">
        <v>1</v>
      </c>
      <c r="C26" s="4">
        <v>1</v>
      </c>
      <c r="D26" s="4"/>
      <c r="E26" s="4"/>
      <c r="F26" s="4"/>
      <c r="G26" s="4"/>
      <c r="H26" s="4"/>
      <c r="O26" s="1129"/>
      <c r="P26" s="1129"/>
    </row>
    <row r="27" spans="1:16" ht="15.75" hidden="1" thickBot="1" x14ac:dyDescent="0.3">
      <c r="A27" s="93" t="s">
        <v>34</v>
      </c>
      <c r="B27" s="73">
        <v>1</v>
      </c>
      <c r="C27" s="4">
        <v>2</v>
      </c>
      <c r="D27" s="4"/>
      <c r="E27" s="4"/>
      <c r="F27" s="4"/>
      <c r="G27" s="4"/>
      <c r="H27" s="4"/>
      <c r="O27" s="1129"/>
      <c r="P27" s="1129"/>
    </row>
    <row r="28" spans="1:16" hidden="1" x14ac:dyDescent="0.25">
      <c r="A28" s="88" t="s">
        <v>26</v>
      </c>
      <c r="B28" s="83">
        <v>1</v>
      </c>
      <c r="C28" s="4">
        <v>1</v>
      </c>
      <c r="D28" s="4"/>
      <c r="E28" s="4"/>
      <c r="F28" s="4"/>
      <c r="G28" s="4"/>
      <c r="H28" s="4"/>
      <c r="O28" s="1129"/>
      <c r="P28" s="1129"/>
    </row>
    <row r="29" spans="1:16" hidden="1" x14ac:dyDescent="0.25">
      <c r="A29" s="96" t="s">
        <v>193</v>
      </c>
      <c r="B29" s="83">
        <v>1</v>
      </c>
      <c r="C29" s="4">
        <v>0</v>
      </c>
      <c r="D29" s="4"/>
      <c r="E29" s="4"/>
      <c r="F29" s="4"/>
      <c r="G29" s="4"/>
      <c r="H29" s="4"/>
      <c r="O29" s="1129"/>
      <c r="P29" s="1129"/>
    </row>
    <row r="30" spans="1:16" ht="15.75" hidden="1" thickBot="1" x14ac:dyDescent="0.3">
      <c r="A30" s="6" t="s">
        <v>7</v>
      </c>
      <c r="B30" s="7">
        <f>SUM(B20:B29)</f>
        <v>27</v>
      </c>
      <c r="C30" s="8">
        <f>SUM(C20:C29)</f>
        <v>25</v>
      </c>
      <c r="D30" s="8">
        <f>SUM(D20:D29)</f>
        <v>0</v>
      </c>
      <c r="E30" s="8">
        <f>SUM(E20:E29)</f>
        <v>0</v>
      </c>
      <c r="F30" s="8">
        <f>SUM(F20:F29)</f>
        <v>0</v>
      </c>
      <c r="G30" s="8">
        <f t="shared" ref="G30" si="4">SUM(G20:G29)</f>
        <v>0</v>
      </c>
      <c r="H30" s="8">
        <f t="shared" ref="H30" si="5">SUM(H20:H29)</f>
        <v>0</v>
      </c>
      <c r="O30" s="1129"/>
      <c r="P30" s="1129"/>
    </row>
    <row r="31" spans="1:16" hidden="1" x14ac:dyDescent="0.25">
      <c r="O31" s="1129"/>
      <c r="P31" s="1129"/>
    </row>
    <row r="32" spans="1:16" ht="19.5" customHeight="1" x14ac:dyDescent="0.25">
      <c r="O32" s="1129"/>
      <c r="P32" s="1129"/>
    </row>
    <row r="33" spans="15:16" x14ac:dyDescent="0.25">
      <c r="O33" s="1129"/>
      <c r="P33" s="1129"/>
    </row>
    <row r="34" spans="15:16" x14ac:dyDescent="0.25">
      <c r="O34" s="1129"/>
      <c r="P34" s="1129"/>
    </row>
    <row r="35" spans="15:16" x14ac:dyDescent="0.25">
      <c r="O35" s="1129"/>
      <c r="P35" s="1129"/>
    </row>
    <row r="36" spans="15:16" x14ac:dyDescent="0.25">
      <c r="O36" s="1129"/>
      <c r="P36" s="1129"/>
    </row>
    <row r="37" spans="15:16" x14ac:dyDescent="0.25">
      <c r="O37" s="1129"/>
      <c r="P37" s="1129"/>
    </row>
    <row r="38" spans="15:16" x14ac:dyDescent="0.25">
      <c r="O38" s="1129"/>
      <c r="P38" s="1129"/>
    </row>
    <row r="39" spans="15:16" x14ac:dyDescent="0.25">
      <c r="O39" s="1129"/>
      <c r="P39" s="1129"/>
    </row>
    <row r="40" spans="15:16" x14ac:dyDescent="0.25">
      <c r="O40" s="1129"/>
      <c r="P40" s="1129"/>
    </row>
    <row r="41" spans="15:16" x14ac:dyDescent="0.25">
      <c r="O41" s="1129"/>
      <c r="P41" s="1129"/>
    </row>
    <row r="42" spans="15:16" x14ac:dyDescent="0.25">
      <c r="O42" s="1129"/>
      <c r="P42" s="1129"/>
    </row>
    <row r="43" spans="15:16" x14ac:dyDescent="0.25">
      <c r="O43" s="1129"/>
      <c r="P43" s="1129"/>
    </row>
    <row r="44" spans="15:16" x14ac:dyDescent="0.25">
      <c r="O44" s="1129"/>
      <c r="P44" s="1129"/>
    </row>
    <row r="45" spans="15:16" x14ac:dyDescent="0.25">
      <c r="O45" s="1129"/>
      <c r="P45" s="1129"/>
    </row>
    <row r="46" spans="15:16" x14ac:dyDescent="0.25">
      <c r="O46" s="1129"/>
      <c r="P46" s="1129"/>
    </row>
    <row r="47" spans="15:16" x14ac:dyDescent="0.25">
      <c r="O47" s="1129"/>
      <c r="P47" s="1129"/>
    </row>
    <row r="48" spans="15:16" x14ac:dyDescent="0.25">
      <c r="O48" s="1129"/>
      <c r="P48" s="1129"/>
    </row>
    <row r="49" spans="15:16" x14ac:dyDescent="0.25">
      <c r="O49" s="1129"/>
      <c r="P49" s="1129"/>
    </row>
    <row r="50" spans="15:16" x14ac:dyDescent="0.25">
      <c r="O50" s="1129"/>
      <c r="P50" s="1129"/>
    </row>
    <row r="51" spans="15:16" x14ac:dyDescent="0.25">
      <c r="O51" s="1129"/>
      <c r="P51" s="1129"/>
    </row>
    <row r="52" spans="15:16" x14ac:dyDescent="0.25">
      <c r="O52" s="1129"/>
      <c r="P52" s="1129"/>
    </row>
    <row r="53" spans="15:16" x14ac:dyDescent="0.25">
      <c r="O53" s="1129"/>
      <c r="P53" s="1129"/>
    </row>
    <row r="54" spans="15:16" x14ac:dyDescent="0.25">
      <c r="O54" s="1129"/>
      <c r="P54" s="1129"/>
    </row>
    <row r="55" spans="15:16" x14ac:dyDescent="0.25">
      <c r="O55" s="1129"/>
      <c r="P55" s="1129"/>
    </row>
    <row r="56" spans="15:16" x14ac:dyDescent="0.25">
      <c r="O56" s="1129"/>
      <c r="P56" s="1129"/>
    </row>
    <row r="57" spans="15:16" x14ac:dyDescent="0.25">
      <c r="O57" s="1129"/>
      <c r="P57" s="1129"/>
    </row>
    <row r="58" spans="15:16" x14ac:dyDescent="0.25">
      <c r="O58" s="1129"/>
      <c r="P58" s="1129"/>
    </row>
    <row r="59" spans="15:16" x14ac:dyDescent="0.25">
      <c r="O59" s="1129"/>
      <c r="P59" s="1129"/>
    </row>
    <row r="60" spans="15:16" x14ac:dyDescent="0.25">
      <c r="O60" s="1129"/>
      <c r="P60" s="1129"/>
    </row>
    <row r="61" spans="15:16" x14ac:dyDescent="0.25">
      <c r="O61" s="1129"/>
      <c r="P61" s="1129"/>
    </row>
    <row r="62" spans="15:16" x14ac:dyDescent="0.25">
      <c r="O62" s="1129"/>
      <c r="P62" s="1129"/>
    </row>
    <row r="63" spans="15:16" x14ac:dyDescent="0.25">
      <c r="O63" s="1129"/>
      <c r="P63" s="1129"/>
    </row>
    <row r="64" spans="15:16" x14ac:dyDescent="0.25">
      <c r="O64" s="1129"/>
      <c r="P64" s="1129"/>
    </row>
    <row r="65" spans="15:16" x14ac:dyDescent="0.25">
      <c r="O65" s="1129"/>
      <c r="P65" s="1129"/>
    </row>
    <row r="66" spans="15:16" x14ac:dyDescent="0.25">
      <c r="O66" s="1129"/>
      <c r="P66" s="1129"/>
    </row>
    <row r="67" spans="15:16" x14ac:dyDescent="0.25">
      <c r="O67" s="1129"/>
      <c r="P67" s="1129"/>
    </row>
    <row r="68" spans="15:16" x14ac:dyDescent="0.25">
      <c r="O68" s="1129"/>
      <c r="P68" s="1129"/>
    </row>
    <row r="69" spans="15:16" x14ac:dyDescent="0.25">
      <c r="O69" s="1129"/>
      <c r="P69" s="1129"/>
    </row>
    <row r="70" spans="15:16" x14ac:dyDescent="0.25">
      <c r="O70" s="1129"/>
      <c r="P70" s="1129"/>
    </row>
    <row r="71" spans="15:16" x14ac:dyDescent="0.25">
      <c r="O71" s="1129"/>
      <c r="P71" s="1129"/>
    </row>
    <row r="72" spans="15:16" x14ac:dyDescent="0.25">
      <c r="O72" s="1129"/>
      <c r="P72" s="1129"/>
    </row>
    <row r="73" spans="15:16" x14ac:dyDescent="0.25">
      <c r="O73" s="1129"/>
      <c r="P73" s="1129"/>
    </row>
    <row r="74" spans="15:16" x14ac:dyDescent="0.25">
      <c r="O74" s="1129"/>
      <c r="P74" s="1129"/>
    </row>
    <row r="75" spans="15:16" x14ac:dyDescent="0.25">
      <c r="O75" s="1129"/>
      <c r="P75" s="1129"/>
    </row>
    <row r="76" spans="15:16" x14ac:dyDescent="0.25">
      <c r="O76" s="1129"/>
      <c r="P76" s="1129"/>
    </row>
    <row r="77" spans="15:16" x14ac:dyDescent="0.25">
      <c r="O77" s="1129"/>
      <c r="P77" s="1129"/>
    </row>
    <row r="78" spans="15:16" x14ac:dyDescent="0.25">
      <c r="O78" s="1129"/>
      <c r="P78" s="1129"/>
    </row>
    <row r="79" spans="15:16" x14ac:dyDescent="0.25">
      <c r="O79" s="1129"/>
      <c r="P79" s="1129"/>
    </row>
    <row r="80" spans="15:16" x14ac:dyDescent="0.25">
      <c r="O80" s="1129"/>
      <c r="P80" s="1129"/>
    </row>
    <row r="81" spans="15:16" x14ac:dyDescent="0.25">
      <c r="O81" s="1129"/>
      <c r="P81" s="1129"/>
    </row>
    <row r="82" spans="15:16" x14ac:dyDescent="0.25">
      <c r="O82" s="1129"/>
      <c r="P82" s="1129"/>
    </row>
    <row r="83" spans="15:16" x14ac:dyDescent="0.25">
      <c r="O83" s="1129"/>
      <c r="P83" s="1129"/>
    </row>
    <row r="84" spans="15:16" x14ac:dyDescent="0.25">
      <c r="O84" s="1129"/>
      <c r="P84" s="1129"/>
    </row>
    <row r="85" spans="15:16" x14ac:dyDescent="0.25">
      <c r="O85" s="1129"/>
      <c r="P85" s="1129"/>
    </row>
    <row r="86" spans="15:16" x14ac:dyDescent="0.25">
      <c r="O86" s="1129"/>
      <c r="P86" s="1129"/>
    </row>
    <row r="87" spans="15:16" x14ac:dyDescent="0.25">
      <c r="O87" s="1129"/>
      <c r="P87" s="1129"/>
    </row>
    <row r="88" spans="15:16" x14ac:dyDescent="0.25">
      <c r="O88" s="1129"/>
      <c r="P88" s="1129"/>
    </row>
    <row r="89" spans="15:16" x14ac:dyDescent="0.25">
      <c r="O89" s="1129"/>
      <c r="P89" s="1129"/>
    </row>
    <row r="90" spans="15:16" x14ac:dyDescent="0.25">
      <c r="O90" s="1129"/>
      <c r="P90" s="1129"/>
    </row>
    <row r="91" spans="15:16" x14ac:dyDescent="0.25">
      <c r="O91" s="1129"/>
      <c r="P91" s="1129"/>
    </row>
    <row r="92" spans="15:16" x14ac:dyDescent="0.25">
      <c r="O92" s="1129"/>
      <c r="P92" s="1129"/>
    </row>
    <row r="93" spans="15:16" x14ac:dyDescent="0.25">
      <c r="O93" s="1129"/>
      <c r="P93" s="1129"/>
    </row>
    <row r="94" spans="15:16" x14ac:dyDescent="0.25">
      <c r="O94" s="1129"/>
      <c r="P94" s="1129"/>
    </row>
    <row r="95" spans="15:16" x14ac:dyDescent="0.25">
      <c r="O95" s="1129"/>
      <c r="P95" s="1129"/>
    </row>
    <row r="96" spans="15:16" x14ac:dyDescent="0.25">
      <c r="O96" s="1129"/>
      <c r="P96" s="1129"/>
    </row>
    <row r="97" spans="15:16" x14ac:dyDescent="0.25">
      <c r="O97" s="1129"/>
      <c r="P97" s="1129"/>
    </row>
    <row r="98" spans="15:16" x14ac:dyDescent="0.25">
      <c r="O98" s="1129"/>
      <c r="P98" s="1129"/>
    </row>
    <row r="99" spans="15:16" x14ac:dyDescent="0.25">
      <c r="O99" s="1129"/>
      <c r="P99" s="1129"/>
    </row>
    <row r="100" spans="15:16" x14ac:dyDescent="0.25">
      <c r="O100" s="1129"/>
      <c r="P100" s="1129"/>
    </row>
    <row r="101" spans="15:16" x14ac:dyDescent="0.25">
      <c r="O101" s="1129"/>
      <c r="P101" s="1129"/>
    </row>
    <row r="102" spans="15:16" x14ac:dyDescent="0.25">
      <c r="O102" s="1129"/>
      <c r="P102" s="1129"/>
    </row>
    <row r="103" spans="15:16" x14ac:dyDescent="0.25">
      <c r="O103" s="1129"/>
      <c r="P103" s="1129"/>
    </row>
    <row r="104" spans="15:16" x14ac:dyDescent="0.25">
      <c r="O104" s="1129"/>
      <c r="P104" s="1129"/>
    </row>
    <row r="105" spans="15:16" x14ac:dyDescent="0.25">
      <c r="O105" s="1129"/>
      <c r="P105" s="1129"/>
    </row>
    <row r="106" spans="15:16" x14ac:dyDescent="0.25">
      <c r="O106" s="1129"/>
      <c r="P106" s="1129"/>
    </row>
    <row r="107" spans="15:16" x14ac:dyDescent="0.25">
      <c r="O107" s="1129"/>
      <c r="P107" s="1129"/>
    </row>
    <row r="108" spans="15:16" x14ac:dyDescent="0.25">
      <c r="O108" s="1129"/>
      <c r="P108" s="1129"/>
    </row>
    <row r="109" spans="15:16" x14ac:dyDescent="0.25">
      <c r="O109" s="1129"/>
      <c r="P109" s="1129"/>
    </row>
    <row r="110" spans="15:16" x14ac:dyDescent="0.25">
      <c r="O110" s="1129"/>
      <c r="P110" s="1129"/>
    </row>
    <row r="111" spans="15:16" x14ac:dyDescent="0.25">
      <c r="O111" s="1129"/>
      <c r="P111" s="1129"/>
    </row>
    <row r="112" spans="15:16" x14ac:dyDescent="0.25">
      <c r="O112" s="1129"/>
      <c r="P112" s="1129"/>
    </row>
    <row r="113" spans="15:16" x14ac:dyDescent="0.25">
      <c r="O113" s="1129"/>
      <c r="P113" s="1129"/>
    </row>
    <row r="114" spans="15:16" x14ac:dyDescent="0.25">
      <c r="O114" s="1129"/>
      <c r="P114" s="1129"/>
    </row>
    <row r="115" spans="15:16" x14ac:dyDescent="0.25">
      <c r="O115" s="1129"/>
      <c r="P115" s="1129"/>
    </row>
    <row r="116" spans="15:16" x14ac:dyDescent="0.25">
      <c r="O116" s="1129"/>
      <c r="P116" s="1129"/>
    </row>
    <row r="117" spans="15:16" x14ac:dyDescent="0.25">
      <c r="O117" s="1129"/>
      <c r="P117" s="1129"/>
    </row>
    <row r="118" spans="15:16" x14ac:dyDescent="0.25">
      <c r="O118" s="1129"/>
      <c r="P118" s="1129"/>
    </row>
    <row r="119" spans="15:16" x14ac:dyDescent="0.25">
      <c r="O119" s="1129"/>
      <c r="P119" s="1129"/>
    </row>
    <row r="120" spans="15:16" x14ac:dyDescent="0.25">
      <c r="O120" s="1129"/>
      <c r="P120" s="1129"/>
    </row>
    <row r="121" spans="15:16" x14ac:dyDescent="0.25">
      <c r="O121" s="1129"/>
      <c r="P121" s="1129"/>
    </row>
    <row r="122" spans="15:16" x14ac:dyDescent="0.25">
      <c r="O122" s="1129"/>
      <c r="P122" s="1129"/>
    </row>
    <row r="123" spans="15:16" x14ac:dyDescent="0.25">
      <c r="O123" s="1129"/>
      <c r="P123" s="1129"/>
    </row>
    <row r="124" spans="15:16" x14ac:dyDescent="0.25">
      <c r="O124" s="1129"/>
      <c r="P124" s="1129"/>
    </row>
    <row r="125" spans="15:16" x14ac:dyDescent="0.25">
      <c r="O125" s="1129"/>
      <c r="P125" s="1129"/>
    </row>
    <row r="126" spans="15:16" x14ac:dyDescent="0.25">
      <c r="O126" s="1129"/>
      <c r="P126" s="1129"/>
    </row>
    <row r="127" spans="15:16" x14ac:dyDescent="0.25">
      <c r="O127" s="1129"/>
      <c r="P127" s="1129"/>
    </row>
    <row r="128" spans="15:16" x14ac:dyDescent="0.25">
      <c r="O128" s="1129"/>
      <c r="P128" s="1129"/>
    </row>
    <row r="129" spans="15:16" x14ac:dyDescent="0.25">
      <c r="O129" s="1129"/>
      <c r="P129" s="1129"/>
    </row>
    <row r="130" spans="15:16" x14ac:dyDescent="0.25">
      <c r="O130" s="1129"/>
      <c r="P130" s="1129"/>
    </row>
    <row r="131" spans="15:16" x14ac:dyDescent="0.25">
      <c r="O131" s="1129"/>
      <c r="P131" s="1129"/>
    </row>
    <row r="132" spans="15:16" x14ac:dyDescent="0.25">
      <c r="O132" s="1129"/>
      <c r="P132" s="1129"/>
    </row>
    <row r="133" spans="15:16" x14ac:dyDescent="0.25">
      <c r="O133" s="1129"/>
      <c r="P133" s="1129"/>
    </row>
    <row r="134" spans="15:16" x14ac:dyDescent="0.25">
      <c r="O134" s="1129"/>
      <c r="P134" s="1129"/>
    </row>
    <row r="135" spans="15:16" x14ac:dyDescent="0.25">
      <c r="O135" s="1129"/>
      <c r="P135" s="1129"/>
    </row>
    <row r="136" spans="15:16" x14ac:dyDescent="0.25">
      <c r="O136" s="1129"/>
      <c r="P136" s="1129"/>
    </row>
    <row r="137" spans="15:16" x14ac:dyDescent="0.25">
      <c r="O137" s="1129"/>
      <c r="P137" s="1129"/>
    </row>
    <row r="138" spans="15:16" x14ac:dyDescent="0.25">
      <c r="O138" s="1129"/>
      <c r="P138" s="1129"/>
    </row>
    <row r="139" spans="15:16" x14ac:dyDescent="0.25">
      <c r="O139" s="1129"/>
      <c r="P139" s="1129"/>
    </row>
    <row r="140" spans="15:16" x14ac:dyDescent="0.25">
      <c r="O140" s="1129"/>
      <c r="P140" s="1129"/>
    </row>
    <row r="141" spans="15:16" x14ac:dyDescent="0.25">
      <c r="O141" s="1129"/>
      <c r="P141" s="1129"/>
    </row>
    <row r="142" spans="15:16" x14ac:dyDescent="0.25">
      <c r="O142" s="1129"/>
      <c r="P142" s="1129"/>
    </row>
    <row r="143" spans="15:16" x14ac:dyDescent="0.25">
      <c r="O143" s="1129"/>
      <c r="P143" s="1129"/>
    </row>
    <row r="144" spans="15:16" x14ac:dyDescent="0.25">
      <c r="O144" s="1129"/>
      <c r="P144" s="1129"/>
    </row>
    <row r="145" spans="15:16" x14ac:dyDescent="0.25">
      <c r="O145" s="1129"/>
      <c r="P145" s="1129"/>
    </row>
    <row r="146" spans="15:16" x14ac:dyDescent="0.25">
      <c r="O146" s="1129"/>
      <c r="P146" s="1129"/>
    </row>
    <row r="147" spans="15:16" x14ac:dyDescent="0.25">
      <c r="O147" s="1129"/>
      <c r="P147" s="1129"/>
    </row>
    <row r="148" spans="15:16" x14ac:dyDescent="0.25">
      <c r="O148" s="1129"/>
      <c r="P148" s="1129"/>
    </row>
    <row r="149" spans="15:16" x14ac:dyDescent="0.25">
      <c r="O149" s="1129"/>
      <c r="P149" s="1129"/>
    </row>
    <row r="150" spans="15:16" x14ac:dyDescent="0.25">
      <c r="O150" s="1129"/>
      <c r="P150" s="1129"/>
    </row>
    <row r="151" spans="15:16" x14ac:dyDescent="0.25">
      <c r="O151" s="1129"/>
      <c r="P151" s="1129"/>
    </row>
    <row r="152" spans="15:16" x14ac:dyDescent="0.25">
      <c r="O152" s="1129"/>
      <c r="P152" s="1129"/>
    </row>
    <row r="153" spans="15:16" x14ac:dyDescent="0.25">
      <c r="O153" s="1129"/>
      <c r="P153" s="1129"/>
    </row>
    <row r="154" spans="15:16" x14ac:dyDescent="0.25">
      <c r="O154" s="1129"/>
      <c r="P154" s="1129"/>
    </row>
    <row r="155" spans="15:16" x14ac:dyDescent="0.25">
      <c r="O155" s="1129"/>
      <c r="P155" s="1129"/>
    </row>
    <row r="156" spans="15:16" x14ac:dyDescent="0.25">
      <c r="O156" s="1129"/>
      <c r="P156" s="1129"/>
    </row>
    <row r="157" spans="15:16" x14ac:dyDescent="0.25">
      <c r="O157" s="1129"/>
      <c r="P157" s="1129"/>
    </row>
    <row r="158" spans="15:16" x14ac:dyDescent="0.25">
      <c r="O158" s="1129"/>
      <c r="P158" s="1129"/>
    </row>
    <row r="159" spans="15:16" x14ac:dyDescent="0.25">
      <c r="O159" s="1129"/>
      <c r="P159" s="1129"/>
    </row>
    <row r="160" spans="15:16" x14ac:dyDescent="0.25">
      <c r="O160" s="1129"/>
      <c r="P160" s="1129"/>
    </row>
    <row r="161" spans="15:16" x14ac:dyDescent="0.25">
      <c r="O161" s="1129"/>
      <c r="P161" s="1129"/>
    </row>
    <row r="162" spans="15:16" x14ac:dyDescent="0.25">
      <c r="O162" s="1129"/>
      <c r="P162" s="1129"/>
    </row>
    <row r="163" spans="15:16" x14ac:dyDescent="0.25">
      <c r="O163" s="1129"/>
      <c r="P163" s="1129"/>
    </row>
    <row r="164" spans="15:16" x14ac:dyDescent="0.25">
      <c r="O164" s="1129"/>
      <c r="P164" s="1129"/>
    </row>
    <row r="165" spans="15:16" x14ac:dyDescent="0.25">
      <c r="O165" s="1129"/>
      <c r="P165" s="1129"/>
    </row>
    <row r="166" spans="15:16" x14ac:dyDescent="0.25">
      <c r="O166" s="1129"/>
      <c r="P166" s="1129"/>
    </row>
    <row r="167" spans="15:16" x14ac:dyDescent="0.25">
      <c r="O167" s="1129"/>
      <c r="P167" s="1129"/>
    </row>
    <row r="168" spans="15:16" x14ac:dyDescent="0.25">
      <c r="O168" s="1129"/>
      <c r="P168" s="1129"/>
    </row>
    <row r="169" spans="15:16" x14ac:dyDescent="0.25">
      <c r="O169" s="1129"/>
      <c r="P169" s="1129"/>
    </row>
    <row r="170" spans="15:16" x14ac:dyDescent="0.25">
      <c r="O170" s="1129"/>
      <c r="P170" s="1129"/>
    </row>
    <row r="171" spans="15:16" x14ac:dyDescent="0.25">
      <c r="O171" s="1129"/>
      <c r="P171" s="1129"/>
    </row>
    <row r="172" spans="15:16" x14ac:dyDescent="0.25">
      <c r="O172" s="1129"/>
      <c r="P172" s="1129"/>
    </row>
    <row r="173" spans="15:16" x14ac:dyDescent="0.25">
      <c r="O173" s="1129"/>
      <c r="P173" s="1129"/>
    </row>
    <row r="174" spans="15:16" x14ac:dyDescent="0.25">
      <c r="O174" s="1129"/>
      <c r="P174" s="1129"/>
    </row>
    <row r="175" spans="15:16" x14ac:dyDescent="0.25">
      <c r="O175" s="1129"/>
      <c r="P175" s="1129"/>
    </row>
    <row r="176" spans="15:16" x14ac:dyDescent="0.25">
      <c r="O176" s="1129"/>
      <c r="P176" s="1129"/>
    </row>
    <row r="177" spans="15:16" x14ac:dyDescent="0.25">
      <c r="O177" s="1129"/>
      <c r="P177" s="1129"/>
    </row>
    <row r="178" spans="15:16" x14ac:dyDescent="0.25">
      <c r="O178" s="1129"/>
      <c r="P178" s="1129"/>
    </row>
    <row r="179" spans="15:16" x14ac:dyDescent="0.25">
      <c r="O179" s="1129"/>
      <c r="P179" s="1129"/>
    </row>
    <row r="180" spans="15:16" x14ac:dyDescent="0.25">
      <c r="O180" s="1129"/>
      <c r="P180" s="1129"/>
    </row>
    <row r="181" spans="15:16" x14ac:dyDescent="0.25">
      <c r="O181" s="1129"/>
      <c r="P181" s="1129"/>
    </row>
    <row r="182" spans="15:16" x14ac:dyDescent="0.25">
      <c r="O182" s="1129"/>
      <c r="P182" s="1129"/>
    </row>
    <row r="183" spans="15:16" x14ac:dyDescent="0.25">
      <c r="O183" s="1129"/>
      <c r="P183" s="1129"/>
    </row>
    <row r="184" spans="15:16" x14ac:dyDescent="0.25">
      <c r="O184" s="1129"/>
      <c r="P184" s="1129"/>
    </row>
    <row r="185" spans="15:16" x14ac:dyDescent="0.25">
      <c r="O185" s="1129"/>
      <c r="P185" s="1129"/>
    </row>
    <row r="186" spans="15:16" x14ac:dyDescent="0.25">
      <c r="O186" s="1129"/>
      <c r="P186" s="1129"/>
    </row>
    <row r="187" spans="15:16" x14ac:dyDescent="0.25">
      <c r="O187" s="1129"/>
      <c r="P187" s="1129"/>
    </row>
    <row r="188" spans="15:16" x14ac:dyDescent="0.25">
      <c r="O188" s="1129"/>
      <c r="P188" s="1129"/>
    </row>
    <row r="189" spans="15:16" x14ac:dyDescent="0.25">
      <c r="O189" s="1129"/>
      <c r="P189" s="1129"/>
    </row>
    <row r="190" spans="15:16" x14ac:dyDescent="0.25">
      <c r="O190" s="1129"/>
      <c r="P190" s="1129"/>
    </row>
    <row r="191" spans="15:16" x14ac:dyDescent="0.25">
      <c r="O191" s="1129"/>
      <c r="P191" s="1129"/>
    </row>
    <row r="192" spans="15:16" x14ac:dyDescent="0.25">
      <c r="O192" s="1129"/>
      <c r="P192" s="1129"/>
    </row>
    <row r="193" spans="15:16" x14ac:dyDescent="0.25">
      <c r="O193" s="1129"/>
      <c r="P193" s="1129"/>
    </row>
    <row r="194" spans="15:16" x14ac:dyDescent="0.25">
      <c r="O194" s="1129"/>
      <c r="P194" s="1129"/>
    </row>
    <row r="195" spans="15:16" x14ac:dyDescent="0.25">
      <c r="O195" s="1129"/>
      <c r="P195" s="1129"/>
    </row>
    <row r="196" spans="15:16" x14ac:dyDescent="0.25">
      <c r="O196" s="1129"/>
      <c r="P196" s="1129"/>
    </row>
    <row r="197" spans="15:16" x14ac:dyDescent="0.25">
      <c r="O197" s="1129"/>
      <c r="P197" s="1129"/>
    </row>
    <row r="198" spans="15:16" x14ac:dyDescent="0.25">
      <c r="O198" s="1129"/>
      <c r="P198" s="1129"/>
    </row>
    <row r="199" spans="15:16" x14ac:dyDescent="0.25">
      <c r="O199" s="1129"/>
      <c r="P199" s="1129"/>
    </row>
    <row r="200" spans="15:16" x14ac:dyDescent="0.25">
      <c r="O200" s="1129"/>
      <c r="P200" s="1129"/>
    </row>
    <row r="201" spans="15:16" x14ac:dyDescent="0.25">
      <c r="O201" s="1129"/>
      <c r="P201" s="1129"/>
    </row>
    <row r="202" spans="15:16" x14ac:dyDescent="0.25">
      <c r="O202" s="1129"/>
      <c r="P202" s="1129"/>
    </row>
    <row r="203" spans="15:16" x14ac:dyDescent="0.25">
      <c r="O203" s="1129"/>
      <c r="P203" s="1129"/>
    </row>
    <row r="204" spans="15:16" x14ac:dyDescent="0.25">
      <c r="O204" s="1129"/>
      <c r="P204" s="1129"/>
    </row>
    <row r="205" spans="15:16" x14ac:dyDescent="0.25">
      <c r="O205" s="1129"/>
      <c r="P205" s="1129"/>
    </row>
    <row r="206" spans="15:16" x14ac:dyDescent="0.25">
      <c r="O206" s="1129"/>
      <c r="P206" s="1129"/>
    </row>
    <row r="207" spans="15:16" x14ac:dyDescent="0.25">
      <c r="O207" s="1129"/>
      <c r="P207" s="1129"/>
    </row>
    <row r="208" spans="15:16" x14ac:dyDescent="0.25">
      <c r="O208" s="1129"/>
      <c r="P208" s="1129"/>
    </row>
    <row r="209" spans="15:16" x14ac:dyDescent="0.25">
      <c r="O209" s="1129"/>
      <c r="P209" s="1129"/>
    </row>
    <row r="210" spans="15:16" x14ac:dyDescent="0.25">
      <c r="O210" s="1129"/>
      <c r="P210" s="1129"/>
    </row>
    <row r="211" spans="15:16" x14ac:dyDescent="0.25">
      <c r="O211" s="1129"/>
      <c r="P211" s="1129"/>
    </row>
    <row r="212" spans="15:16" x14ac:dyDescent="0.25">
      <c r="O212" s="1129"/>
      <c r="P212" s="1129"/>
    </row>
    <row r="213" spans="15:16" x14ac:dyDescent="0.25">
      <c r="O213" s="1129"/>
      <c r="P213" s="1129"/>
    </row>
    <row r="214" spans="15:16" x14ac:dyDescent="0.25">
      <c r="O214" s="1129"/>
      <c r="P214" s="1129"/>
    </row>
    <row r="215" spans="15:16" x14ac:dyDescent="0.25">
      <c r="O215" s="1129"/>
      <c r="P215" s="1129"/>
    </row>
    <row r="216" spans="15:16" x14ac:dyDescent="0.25">
      <c r="O216" s="1129"/>
      <c r="P216" s="1129"/>
    </row>
    <row r="217" spans="15:16" x14ac:dyDescent="0.25">
      <c r="O217" s="1129"/>
      <c r="P217" s="1129"/>
    </row>
    <row r="218" spans="15:16" x14ac:dyDescent="0.25">
      <c r="O218" s="1129"/>
      <c r="P218" s="1129"/>
    </row>
    <row r="219" spans="15:16" x14ac:dyDescent="0.25">
      <c r="O219" s="1129"/>
      <c r="P219" s="1129"/>
    </row>
    <row r="220" spans="15:16" x14ac:dyDescent="0.25">
      <c r="O220" s="1129"/>
      <c r="P220" s="1129"/>
    </row>
    <row r="221" spans="15:16" x14ac:dyDescent="0.25">
      <c r="O221" s="1129"/>
      <c r="P221" s="1129"/>
    </row>
    <row r="222" spans="15:16" x14ac:dyDescent="0.25">
      <c r="O222" s="1129"/>
      <c r="P222" s="1129"/>
    </row>
    <row r="223" spans="15:16" x14ac:dyDescent="0.25">
      <c r="O223" s="1129"/>
      <c r="P223" s="1129"/>
    </row>
    <row r="224" spans="15:16" x14ac:dyDescent="0.25">
      <c r="O224" s="1129"/>
      <c r="P224" s="1129"/>
    </row>
    <row r="225" spans="15:16" x14ac:dyDescent="0.25">
      <c r="O225" s="1129"/>
      <c r="P225" s="1129"/>
    </row>
    <row r="226" spans="15:16" x14ac:dyDescent="0.25">
      <c r="O226" s="1129"/>
      <c r="P226" s="1129"/>
    </row>
    <row r="227" spans="15:16" x14ac:dyDescent="0.25">
      <c r="O227" s="1129"/>
      <c r="P227" s="1129"/>
    </row>
    <row r="228" spans="15:16" x14ac:dyDescent="0.25">
      <c r="O228" s="1129"/>
      <c r="P228" s="1129"/>
    </row>
    <row r="229" spans="15:16" x14ac:dyDescent="0.25">
      <c r="O229" s="1129"/>
      <c r="P229" s="1129"/>
    </row>
    <row r="230" spans="15:16" x14ac:dyDescent="0.25">
      <c r="O230" s="1129"/>
      <c r="P230" s="1129"/>
    </row>
    <row r="231" spans="15:16" x14ac:dyDescent="0.25">
      <c r="O231" s="1129"/>
      <c r="P231" s="1129"/>
    </row>
    <row r="232" spans="15:16" x14ac:dyDescent="0.25">
      <c r="O232" s="1129"/>
      <c r="P232" s="1129"/>
    </row>
    <row r="233" spans="15:16" x14ac:dyDescent="0.25">
      <c r="O233" s="1129"/>
      <c r="P233" s="1129"/>
    </row>
    <row r="234" spans="15:16" x14ac:dyDescent="0.25">
      <c r="O234" s="1129"/>
      <c r="P234" s="1129"/>
    </row>
    <row r="235" spans="15:16" x14ac:dyDescent="0.25">
      <c r="O235" s="1129"/>
      <c r="P235" s="1129"/>
    </row>
    <row r="236" spans="15:16" x14ac:dyDescent="0.25">
      <c r="O236" s="1129"/>
      <c r="P236" s="1129"/>
    </row>
    <row r="237" spans="15:16" x14ac:dyDescent="0.25">
      <c r="O237" s="1129"/>
      <c r="P237" s="1129"/>
    </row>
    <row r="238" spans="15:16" x14ac:dyDescent="0.25">
      <c r="O238" s="1129"/>
      <c r="P238" s="1129"/>
    </row>
    <row r="239" spans="15:16" x14ac:dyDescent="0.25">
      <c r="O239" s="1129"/>
      <c r="P239" s="1129"/>
    </row>
    <row r="240" spans="15:16" x14ac:dyDescent="0.25">
      <c r="O240" s="1129"/>
      <c r="P240" s="1129"/>
    </row>
    <row r="241" spans="15:16" x14ac:dyDescent="0.25">
      <c r="O241" s="1129"/>
      <c r="P241" s="1129"/>
    </row>
    <row r="242" spans="15:16" x14ac:dyDescent="0.25">
      <c r="O242" s="1129"/>
      <c r="P242" s="1129"/>
    </row>
    <row r="243" spans="15:16" x14ac:dyDescent="0.25">
      <c r="O243" s="1129"/>
      <c r="P243" s="1129"/>
    </row>
    <row r="244" spans="15:16" x14ac:dyDescent="0.25">
      <c r="O244" s="1129"/>
      <c r="P244" s="1129"/>
    </row>
    <row r="245" spans="15:16" x14ac:dyDescent="0.25">
      <c r="O245" s="1129"/>
      <c r="P245" s="1129"/>
    </row>
    <row r="246" spans="15:16" x14ac:dyDescent="0.25">
      <c r="O246" s="1129"/>
      <c r="P246" s="1129"/>
    </row>
    <row r="247" spans="15:16" x14ac:dyDescent="0.25">
      <c r="O247" s="1129"/>
      <c r="P247" s="1129"/>
    </row>
    <row r="248" spans="15:16" x14ac:dyDescent="0.25">
      <c r="O248" s="1129"/>
      <c r="P248" s="1129"/>
    </row>
    <row r="249" spans="15:16" x14ac:dyDescent="0.25">
      <c r="O249" s="1129"/>
      <c r="P249" s="1129"/>
    </row>
    <row r="250" spans="15:16" x14ac:dyDescent="0.25">
      <c r="O250" s="1129"/>
      <c r="P250" s="1129"/>
    </row>
    <row r="251" spans="15:16" x14ac:dyDescent="0.25">
      <c r="O251" s="1129"/>
      <c r="P251" s="1129"/>
    </row>
    <row r="252" spans="15:16" x14ac:dyDescent="0.25">
      <c r="O252" s="1129"/>
      <c r="P252" s="1129"/>
    </row>
    <row r="253" spans="15:16" x14ac:dyDescent="0.25">
      <c r="O253" s="1129"/>
      <c r="P253" s="1129"/>
    </row>
    <row r="254" spans="15:16" x14ac:dyDescent="0.25">
      <c r="O254" s="1129"/>
      <c r="P254" s="1129"/>
    </row>
  </sheetData>
  <mergeCells count="8">
    <mergeCell ref="A2:G2"/>
    <mergeCell ref="A3:G3"/>
    <mergeCell ref="A18:H18"/>
    <mergeCell ref="A6:Q6"/>
    <mergeCell ref="A5:Q5"/>
    <mergeCell ref="O7:Q7"/>
    <mergeCell ref="A7:A8"/>
    <mergeCell ref="B7:B8"/>
  </mergeCells>
  <phoneticPr fontId="56" type="noConversion"/>
  <pageMargins left="0.23622047244094491" right="0.23622047244094491" top="0.39370078740157483" bottom="0.74803149606299213" header="0.31496062992125984" footer="0.31496062992125984"/>
  <pageSetup paperSize="9" scale="68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Q254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9.42578125" bestFit="1" customWidth="1"/>
    <col min="2" max="2" width="11.85546875" customWidth="1"/>
    <col min="3" max="14" width="11.5703125" customWidth="1"/>
    <col min="15" max="15" width="8.42578125" bestFit="1" customWidth="1"/>
    <col min="16" max="16" width="8" customWidth="1"/>
    <col min="17" max="17" width="8.28515625" customWidth="1"/>
  </cols>
  <sheetData>
    <row r="1" spans="1:17" ht="42" customHeight="1" x14ac:dyDescent="0.25"/>
    <row r="2" spans="1:17" ht="18" x14ac:dyDescent="0.35">
      <c r="A2" s="1239"/>
      <c r="B2" s="1239"/>
      <c r="C2" s="1239"/>
      <c r="D2" s="1239"/>
      <c r="E2" s="1239"/>
      <c r="F2" s="1239"/>
      <c r="G2" s="1239"/>
      <c r="H2" s="1"/>
    </row>
    <row r="3" spans="1:17" ht="18" x14ac:dyDescent="0.35">
      <c r="A3" s="1239"/>
      <c r="B3" s="1239"/>
      <c r="C3" s="1239"/>
      <c r="D3" s="1239"/>
      <c r="E3" s="1239"/>
      <c r="F3" s="1239"/>
      <c r="G3" s="1239"/>
      <c r="H3" s="1"/>
    </row>
    <row r="4" spans="1:17" ht="16.5" customHeight="1" x14ac:dyDescent="0.25"/>
    <row r="5" spans="1:17" ht="20.25" customHeight="1" x14ac:dyDescent="0.25">
      <c r="A5" s="1242" t="s">
        <v>567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</row>
    <row r="6" spans="1:17" ht="20.25" customHeight="1" x14ac:dyDescent="0.25">
      <c r="A6" s="1242" t="s">
        <v>631</v>
      </c>
      <c r="B6" s="1242"/>
      <c r="C6" s="1242"/>
      <c r="D6" s="1242"/>
      <c r="E6" s="1242"/>
      <c r="F6" s="1242"/>
      <c r="G6" s="1242"/>
      <c r="H6" s="1242"/>
      <c r="I6" s="1242"/>
      <c r="J6" s="1242"/>
      <c r="K6" s="1242"/>
      <c r="L6" s="1242"/>
      <c r="M6" s="1242"/>
      <c r="N6" s="1242"/>
      <c r="O6" s="1242"/>
      <c r="P6" s="1242"/>
      <c r="Q6" s="1242"/>
    </row>
    <row r="7" spans="1:17" ht="20.25" customHeight="1" x14ac:dyDescent="0.25">
      <c r="A7" s="1248" t="s">
        <v>14</v>
      </c>
      <c r="B7" s="1246" t="s">
        <v>592</v>
      </c>
      <c r="C7" s="1111" t="s">
        <v>577</v>
      </c>
      <c r="D7" s="1111" t="s">
        <v>578</v>
      </c>
      <c r="E7" s="1111" t="s">
        <v>579</v>
      </c>
      <c r="F7" s="1111" t="s">
        <v>580</v>
      </c>
      <c r="G7" s="1111" t="s">
        <v>581</v>
      </c>
      <c r="H7" s="1111" t="s">
        <v>582</v>
      </c>
      <c r="I7" s="1111" t="s">
        <v>583</v>
      </c>
      <c r="J7" s="1111" t="s">
        <v>584</v>
      </c>
      <c r="K7" s="1111" t="s">
        <v>585</v>
      </c>
      <c r="L7" s="1111" t="s">
        <v>586</v>
      </c>
      <c r="M7" s="1111" t="s">
        <v>587</v>
      </c>
      <c r="N7" s="1111" t="s">
        <v>588</v>
      </c>
      <c r="O7" s="1243" t="s">
        <v>589</v>
      </c>
      <c r="P7" s="1244"/>
      <c r="Q7" s="1245"/>
    </row>
    <row r="8" spans="1:17" x14ac:dyDescent="0.25">
      <c r="A8" s="1249"/>
      <c r="B8" s="1247"/>
      <c r="C8" s="1004" t="s">
        <v>590</v>
      </c>
      <c r="D8" s="1004" t="s">
        <v>590</v>
      </c>
      <c r="E8" s="1004" t="s">
        <v>590</v>
      </c>
      <c r="F8" s="1004" t="s">
        <v>590</v>
      </c>
      <c r="G8" s="1004" t="s">
        <v>590</v>
      </c>
      <c r="H8" s="1004" t="s">
        <v>590</v>
      </c>
      <c r="I8" s="1004" t="s">
        <v>590</v>
      </c>
      <c r="J8" s="1004" t="s">
        <v>590</v>
      </c>
      <c r="K8" s="1004" t="s">
        <v>590</v>
      </c>
      <c r="L8" s="1004" t="s">
        <v>590</v>
      </c>
      <c r="M8" s="1004" t="s">
        <v>590</v>
      </c>
      <c r="N8" s="1004" t="s">
        <v>590</v>
      </c>
      <c r="O8" s="1004" t="s">
        <v>591</v>
      </c>
      <c r="P8" s="1004" t="s">
        <v>590</v>
      </c>
      <c r="Q8" s="1004" t="s">
        <v>1</v>
      </c>
    </row>
    <row r="9" spans="1:17" ht="27.75" customHeight="1" x14ac:dyDescent="0.25">
      <c r="A9" s="999" t="s">
        <v>510</v>
      </c>
      <c r="B9" s="1041">
        <v>576</v>
      </c>
      <c r="C9" s="1042">
        <v>438</v>
      </c>
      <c r="D9" s="1042">
        <v>387</v>
      </c>
      <c r="E9" s="1042">
        <v>351</v>
      </c>
      <c r="F9" s="1042">
        <v>198</v>
      </c>
      <c r="G9" s="1042">
        <v>186</v>
      </c>
      <c r="H9" s="1204">
        <v>201</v>
      </c>
      <c r="I9" s="1042">
        <v>418</v>
      </c>
      <c r="J9" s="1042">
        <v>434</v>
      </c>
      <c r="K9" s="1042">
        <v>456</v>
      </c>
      <c r="L9" s="1042">
        <v>459</v>
      </c>
      <c r="M9" s="1042">
        <v>482</v>
      </c>
      <c r="N9" s="1042">
        <v>420</v>
      </c>
      <c r="O9" s="1135">
        <f>B9*(IF(C9="",0,1)+IF(D9="",0,1)+IF(E9="",0,1)+IF(F9="",0,1)+IF(G9="",0,1)+IF(H9="",0,1)+IF(I9="",0,1)+IF(J9="",0,1)+IF(K9="",0,1)+IF(L9="",0,1)+IF(M9="",0,1)+IF(N9="",0,1))</f>
        <v>6912</v>
      </c>
      <c r="P9" s="1135">
        <f>SUM(C9:N9)</f>
        <v>4430</v>
      </c>
      <c r="Q9" s="1043">
        <f>IF(O9=0,"-",P9/O9)</f>
        <v>0.64091435185185186</v>
      </c>
    </row>
    <row r="10" spans="1:17" ht="18.75" customHeight="1" x14ac:dyDescent="0.25">
      <c r="A10" s="1001" t="s">
        <v>511</v>
      </c>
      <c r="B10" s="1041">
        <v>2016</v>
      </c>
      <c r="C10" s="1042">
        <v>875</v>
      </c>
      <c r="D10" s="1042">
        <v>704</v>
      </c>
      <c r="E10" s="1042">
        <v>614</v>
      </c>
      <c r="F10" s="1042">
        <v>200</v>
      </c>
      <c r="G10" s="1042">
        <v>196</v>
      </c>
      <c r="H10" s="1204">
        <v>228</v>
      </c>
      <c r="I10" s="1042">
        <v>866</v>
      </c>
      <c r="J10" s="1042">
        <v>868</v>
      </c>
      <c r="K10" s="1042">
        <v>849</v>
      </c>
      <c r="L10" s="1042">
        <v>844</v>
      </c>
      <c r="M10" s="1042">
        <v>1085</v>
      </c>
      <c r="N10" s="1042">
        <v>1005</v>
      </c>
      <c r="O10" s="1135">
        <f t="shared" ref="O10:O16" si="0">B10*(IF(C10="",0,1)+IF(D10="",0,1)+IF(E10="",0,1)+IF(F10="",0,1)+IF(G10="",0,1)+IF(H10="",0,1)+IF(I10="",0,1)+IF(J10="",0,1)+IF(K10="",0,1)+IF(L10="",0,1)+IF(M10="",0,1)+IF(N10="",0,1))</f>
        <v>24192</v>
      </c>
      <c r="P10" s="1135">
        <f t="shared" ref="P10:P16" si="1">SUM(C10:N10)</f>
        <v>8334</v>
      </c>
      <c r="Q10" s="1043">
        <f t="shared" ref="Q10:Q17" si="2">IF(O10=0,"-",P10/O10)</f>
        <v>0.34449404761904762</v>
      </c>
    </row>
    <row r="11" spans="1:17" ht="18.75" customHeight="1" x14ac:dyDescent="0.25">
      <c r="A11" s="1001" t="s">
        <v>512</v>
      </c>
      <c r="B11" s="1114">
        <f>1315</f>
        <v>1315</v>
      </c>
      <c r="C11" s="1042">
        <v>925</v>
      </c>
      <c r="D11" s="1042">
        <v>1080</v>
      </c>
      <c r="E11" s="1042">
        <v>1196</v>
      </c>
      <c r="F11" s="1042">
        <v>1128</v>
      </c>
      <c r="G11" s="1042">
        <v>1173</v>
      </c>
      <c r="H11" s="1204">
        <v>1161</v>
      </c>
      <c r="I11" s="1042">
        <v>800</v>
      </c>
      <c r="J11" s="1042">
        <v>1123</v>
      </c>
      <c r="K11" s="1042">
        <v>989</v>
      </c>
      <c r="L11" s="1042">
        <v>801</v>
      </c>
      <c r="M11" s="1042">
        <v>1127</v>
      </c>
      <c r="N11" s="1042">
        <v>1130</v>
      </c>
      <c r="O11" s="1135">
        <f t="shared" si="0"/>
        <v>15780</v>
      </c>
      <c r="P11" s="1135">
        <f t="shared" si="1"/>
        <v>12633</v>
      </c>
      <c r="Q11" s="1043">
        <f t="shared" si="2"/>
        <v>0.80057034220532319</v>
      </c>
    </row>
    <row r="12" spans="1:17" ht="18.75" customHeight="1" x14ac:dyDescent="0.25">
      <c r="A12" s="1001" t="s">
        <v>557</v>
      </c>
      <c r="B12" s="1114" t="s">
        <v>498</v>
      </c>
      <c r="C12" s="1042">
        <v>1453</v>
      </c>
      <c r="D12" s="1042">
        <v>1252</v>
      </c>
      <c r="E12" s="1042">
        <v>1719</v>
      </c>
      <c r="F12" s="1042">
        <v>1035</v>
      </c>
      <c r="G12" s="1042">
        <v>1429</v>
      </c>
      <c r="H12" s="1204">
        <v>1123</v>
      </c>
      <c r="I12" s="1042">
        <v>988</v>
      </c>
      <c r="J12" s="1042">
        <v>1028</v>
      </c>
      <c r="K12" s="1042">
        <v>1313</v>
      </c>
      <c r="L12" s="1042">
        <v>1360</v>
      </c>
      <c r="M12" s="1042">
        <v>1035</v>
      </c>
      <c r="N12" s="1042">
        <v>1691</v>
      </c>
      <c r="O12" s="1135">
        <v>0</v>
      </c>
      <c r="P12" s="1135">
        <f t="shared" si="1"/>
        <v>15426</v>
      </c>
      <c r="Q12" s="1043" t="str">
        <f t="shared" si="2"/>
        <v>-</v>
      </c>
    </row>
    <row r="13" spans="1:17" ht="18.75" customHeight="1" x14ac:dyDescent="0.25">
      <c r="A13" s="1001" t="s">
        <v>558</v>
      </c>
      <c r="B13" s="1114">
        <v>526</v>
      </c>
      <c r="C13" s="1042">
        <v>314</v>
      </c>
      <c r="D13" s="1042">
        <v>336</v>
      </c>
      <c r="E13" s="1042">
        <v>508</v>
      </c>
      <c r="F13" s="1042">
        <v>334</v>
      </c>
      <c r="G13" s="1042">
        <v>411</v>
      </c>
      <c r="H13" s="1204">
        <v>418</v>
      </c>
      <c r="I13" s="1042">
        <v>145</v>
      </c>
      <c r="J13" s="1042">
        <v>220</v>
      </c>
      <c r="K13" s="1042">
        <v>316</v>
      </c>
      <c r="L13" s="1042">
        <v>295</v>
      </c>
      <c r="M13" s="1042">
        <v>446</v>
      </c>
      <c r="N13" s="1042">
        <v>380</v>
      </c>
      <c r="O13" s="1135">
        <f t="shared" si="0"/>
        <v>6312</v>
      </c>
      <c r="P13" s="1135">
        <f t="shared" si="1"/>
        <v>4123</v>
      </c>
      <c r="Q13" s="1043">
        <f t="shared" si="2"/>
        <v>0.65320025348542454</v>
      </c>
    </row>
    <row r="14" spans="1:17" ht="18.75" customHeight="1" x14ac:dyDescent="0.25">
      <c r="A14" s="1001" t="s">
        <v>555</v>
      </c>
      <c r="B14" s="1114" t="s">
        <v>498</v>
      </c>
      <c r="C14" s="1042">
        <v>254</v>
      </c>
      <c r="D14" s="1121">
        <v>149</v>
      </c>
      <c r="E14" s="1042">
        <v>261</v>
      </c>
      <c r="F14" s="1042">
        <v>262</v>
      </c>
      <c r="G14" s="1042">
        <v>399</v>
      </c>
      <c r="H14" s="1204">
        <v>426</v>
      </c>
      <c r="I14" s="1042">
        <v>706</v>
      </c>
      <c r="J14" s="1042">
        <v>685</v>
      </c>
      <c r="K14" s="1042">
        <v>815</v>
      </c>
      <c r="L14" s="1042">
        <v>624</v>
      </c>
      <c r="M14" s="1042">
        <v>694</v>
      </c>
      <c r="N14" s="1042">
        <v>714</v>
      </c>
      <c r="O14" s="1135">
        <v>0</v>
      </c>
      <c r="P14" s="1135">
        <f t="shared" si="1"/>
        <v>5989</v>
      </c>
      <c r="Q14" s="1043" t="str">
        <f t="shared" si="2"/>
        <v>-</v>
      </c>
    </row>
    <row r="15" spans="1:17" ht="18.75" customHeight="1" x14ac:dyDescent="0.25">
      <c r="A15" s="1001" t="s">
        <v>559</v>
      </c>
      <c r="B15" s="1114">
        <v>125</v>
      </c>
      <c r="C15" s="1042">
        <v>243</v>
      </c>
      <c r="D15" s="1042">
        <v>198</v>
      </c>
      <c r="E15" s="1042">
        <v>191</v>
      </c>
      <c r="F15" s="1042">
        <v>118</v>
      </c>
      <c r="G15" s="1042">
        <v>159</v>
      </c>
      <c r="H15" s="1204">
        <v>218</v>
      </c>
      <c r="I15" s="1042">
        <v>201</v>
      </c>
      <c r="J15" s="1042">
        <v>249</v>
      </c>
      <c r="K15" s="1042">
        <v>25</v>
      </c>
      <c r="L15" s="1042">
        <v>176</v>
      </c>
      <c r="M15" s="1042">
        <v>223</v>
      </c>
      <c r="N15" s="1042">
        <v>195</v>
      </c>
      <c r="O15" s="1135">
        <f t="shared" si="0"/>
        <v>1500</v>
      </c>
      <c r="P15" s="1135">
        <f t="shared" si="1"/>
        <v>2196</v>
      </c>
      <c r="Q15" s="1043">
        <f t="shared" si="2"/>
        <v>1.464</v>
      </c>
    </row>
    <row r="16" spans="1:17" ht="18.75" customHeight="1" x14ac:dyDescent="0.25">
      <c r="A16" s="1001" t="s">
        <v>551</v>
      </c>
      <c r="B16" s="1114">
        <v>659</v>
      </c>
      <c r="C16" s="1042">
        <v>374</v>
      </c>
      <c r="D16" s="1042">
        <v>403</v>
      </c>
      <c r="E16" s="1042">
        <v>571</v>
      </c>
      <c r="F16" s="1042">
        <v>404</v>
      </c>
      <c r="G16" s="1042">
        <v>446</v>
      </c>
      <c r="H16" s="1204">
        <v>464</v>
      </c>
      <c r="I16" s="1042">
        <v>367</v>
      </c>
      <c r="J16" s="1042">
        <v>520</v>
      </c>
      <c r="K16" s="1042">
        <v>382</v>
      </c>
      <c r="L16" s="1042">
        <v>428</v>
      </c>
      <c r="M16" s="1042">
        <v>406</v>
      </c>
      <c r="N16" s="1042">
        <v>406</v>
      </c>
      <c r="O16" s="1135">
        <f t="shared" si="0"/>
        <v>7908</v>
      </c>
      <c r="P16" s="1135">
        <f t="shared" si="1"/>
        <v>5171</v>
      </c>
      <c r="Q16" s="1043">
        <f t="shared" si="2"/>
        <v>0.65389479008598883</v>
      </c>
    </row>
    <row r="17" spans="1:17" s="1125" customFormat="1" ht="17.25" customHeight="1" x14ac:dyDescent="0.25">
      <c r="A17" s="1111" t="s">
        <v>7</v>
      </c>
      <c r="B17" s="1119">
        <f>SUM(B9:B16)</f>
        <v>5217</v>
      </c>
      <c r="C17" s="1119">
        <f>SUM(C9:C16)</f>
        <v>4876</v>
      </c>
      <c r="D17" s="1122">
        <f t="shared" ref="D17:P17" si="3">SUM(D9:D16)</f>
        <v>4509</v>
      </c>
      <c r="E17" s="1122">
        <f t="shared" si="3"/>
        <v>5411</v>
      </c>
      <c r="F17" s="1122">
        <f t="shared" si="3"/>
        <v>3679</v>
      </c>
      <c r="G17" s="1122">
        <f t="shared" si="3"/>
        <v>4399</v>
      </c>
      <c r="H17" s="1122">
        <f t="shared" si="3"/>
        <v>4239</v>
      </c>
      <c r="I17" s="1122">
        <f t="shared" si="3"/>
        <v>4491</v>
      </c>
      <c r="J17" s="1122">
        <f t="shared" si="3"/>
        <v>5127</v>
      </c>
      <c r="K17" s="1122">
        <f t="shared" si="3"/>
        <v>5145</v>
      </c>
      <c r="L17" s="1122">
        <f t="shared" si="3"/>
        <v>4987</v>
      </c>
      <c r="M17" s="1122">
        <f t="shared" si="3"/>
        <v>5498</v>
      </c>
      <c r="N17" s="1122">
        <f t="shared" si="3"/>
        <v>5941</v>
      </c>
      <c r="O17" s="1122">
        <f>SUM(O9:O16)</f>
        <v>62604</v>
      </c>
      <c r="P17" s="1122">
        <f t="shared" si="3"/>
        <v>58302</v>
      </c>
      <c r="Q17" s="1120">
        <f t="shared" si="2"/>
        <v>0.93128234617596317</v>
      </c>
    </row>
    <row r="18" spans="1:17" x14ac:dyDescent="0.25">
      <c r="A18" s="1011"/>
      <c r="B18" s="1011"/>
      <c r="C18" s="1011"/>
      <c r="D18" s="1011"/>
      <c r="E18" s="1011"/>
      <c r="F18" s="1011"/>
      <c r="G18" s="1011"/>
      <c r="H18" s="1011"/>
      <c r="I18" s="1011"/>
      <c r="J18" s="1011"/>
      <c r="K18" s="1011"/>
      <c r="L18" s="1011"/>
      <c r="M18" s="1011"/>
      <c r="N18" s="1011"/>
      <c r="O18" s="1136"/>
      <c r="P18" s="1136"/>
      <c r="Q18" s="1011"/>
    </row>
    <row r="19" spans="1:17" x14ac:dyDescent="0.25">
      <c r="A19" s="1108" t="s">
        <v>575</v>
      </c>
      <c r="B19" s="1011"/>
      <c r="C19" s="1011"/>
      <c r="D19" s="1011"/>
      <c r="E19" s="1011"/>
      <c r="F19" s="1011"/>
      <c r="G19" s="1011"/>
      <c r="H19" s="1011"/>
      <c r="I19" s="1011"/>
      <c r="J19" s="1011"/>
      <c r="K19" s="1011"/>
      <c r="L19" s="1011"/>
      <c r="M19" s="1011"/>
      <c r="N19" s="1011"/>
      <c r="O19" s="1136"/>
      <c r="P19" s="1136"/>
      <c r="Q19" s="1011"/>
    </row>
    <row r="20" spans="1:17" ht="15.75" hidden="1" x14ac:dyDescent="0.25">
      <c r="A20" s="1253" t="s">
        <v>407</v>
      </c>
      <c r="B20" s="1254"/>
      <c r="C20" s="1254"/>
      <c r="D20" s="1254"/>
      <c r="E20" s="1254"/>
      <c r="F20" s="1254"/>
      <c r="G20" s="1254"/>
      <c r="H20" s="1254"/>
      <c r="I20" s="1011"/>
      <c r="J20" s="1011"/>
      <c r="K20" s="1011"/>
      <c r="L20" s="1011"/>
      <c r="M20" s="1011"/>
      <c r="N20" s="1011"/>
      <c r="O20" s="1136"/>
      <c r="P20" s="1136"/>
      <c r="Q20" s="1011"/>
    </row>
    <row r="21" spans="1:17" ht="23.25" hidden="1" thickBot="1" x14ac:dyDescent="0.3">
      <c r="A21" s="1012" t="s">
        <v>14</v>
      </c>
      <c r="B21" s="1013" t="s">
        <v>198</v>
      </c>
      <c r="C21" s="1012" t="str">
        <f>'Pque N Mundo I'!C24</f>
        <v>Real.</v>
      </c>
      <c r="D21" s="1012" t="str">
        <f>'Pque N Mundo I'!D24</f>
        <v>Real.</v>
      </c>
      <c r="E21" s="1012" t="str">
        <f>'Pque N Mundo I'!E24</f>
        <v>Real.</v>
      </c>
      <c r="F21" s="1012" t="str">
        <f>'Pque N Mundo I'!F24</f>
        <v>Real.</v>
      </c>
      <c r="G21" s="1012" t="str">
        <f>'Pque N Mundo I'!G24</f>
        <v>Real.</v>
      </c>
      <c r="H21" s="1012" t="str">
        <f>'Pque N Mundo I'!H24</f>
        <v>Real.</v>
      </c>
      <c r="I21" s="1011"/>
      <c r="J21" s="1011"/>
      <c r="K21" s="1011"/>
      <c r="L21" s="1011"/>
      <c r="M21" s="1011"/>
      <c r="N21" s="1011"/>
      <c r="O21" s="1133"/>
      <c r="P21" s="1133"/>
      <c r="Q21" s="1011"/>
    </row>
    <row r="22" spans="1:17" hidden="1" x14ac:dyDescent="0.25">
      <c r="A22" s="1014" t="s">
        <v>33</v>
      </c>
      <c r="B22" s="1015">
        <v>6</v>
      </c>
      <c r="C22" s="1016">
        <v>6</v>
      </c>
      <c r="D22" s="1016"/>
      <c r="E22" s="1016"/>
      <c r="F22" s="1016"/>
      <c r="G22" s="1016"/>
      <c r="H22" s="1016"/>
      <c r="I22" s="1011"/>
      <c r="J22" s="1011"/>
      <c r="K22" s="1011"/>
      <c r="L22" s="1011"/>
      <c r="M22" s="1011"/>
      <c r="N22" s="1011"/>
      <c r="O22" s="1133"/>
      <c r="P22" s="1133"/>
      <c r="Q22" s="1011"/>
    </row>
    <row r="23" spans="1:17" hidden="1" x14ac:dyDescent="0.25">
      <c r="A23" s="1014" t="s">
        <v>166</v>
      </c>
      <c r="B23" s="1018">
        <v>2</v>
      </c>
      <c r="C23" s="1016"/>
      <c r="D23" s="1016"/>
      <c r="E23" s="1016"/>
      <c r="F23" s="1016"/>
      <c r="G23" s="1016"/>
      <c r="H23" s="1016"/>
      <c r="I23" s="1011"/>
      <c r="J23" s="1011"/>
      <c r="K23" s="1011"/>
      <c r="L23" s="1011"/>
      <c r="M23" s="1011"/>
      <c r="N23" s="1011"/>
      <c r="O23" s="1133"/>
      <c r="P23" s="1133"/>
      <c r="Q23" s="1011"/>
    </row>
    <row r="24" spans="1:17" hidden="1" x14ac:dyDescent="0.25">
      <c r="A24" s="1014" t="s">
        <v>177</v>
      </c>
      <c r="B24" s="1019">
        <v>11.5</v>
      </c>
      <c r="C24" s="1020">
        <v>16</v>
      </c>
      <c r="D24" s="1020"/>
      <c r="E24" s="1020"/>
      <c r="F24" s="1021"/>
      <c r="G24" s="1016"/>
      <c r="H24" s="1016"/>
      <c r="I24" s="1011"/>
      <c r="J24" s="1011"/>
      <c r="K24" s="1011"/>
      <c r="L24" s="1011"/>
      <c r="M24" s="1011"/>
      <c r="N24" s="1011"/>
      <c r="O24" s="1133"/>
      <c r="P24" s="1133"/>
      <c r="Q24" s="1011"/>
    </row>
    <row r="25" spans="1:17" hidden="1" x14ac:dyDescent="0.25">
      <c r="A25" s="1014" t="s">
        <v>20</v>
      </c>
      <c r="B25" s="1022">
        <v>4</v>
      </c>
      <c r="C25" s="1023">
        <v>3.5</v>
      </c>
      <c r="D25" s="1023"/>
      <c r="E25" s="1023"/>
      <c r="F25" s="1025"/>
      <c r="G25" s="1025"/>
      <c r="H25" s="1025"/>
      <c r="I25" s="1011"/>
      <c r="J25" s="1011"/>
      <c r="K25" s="1011"/>
      <c r="L25" s="1011"/>
      <c r="M25" s="1011"/>
      <c r="N25" s="1011"/>
      <c r="O25" s="1133"/>
      <c r="P25" s="1133"/>
      <c r="Q25" s="1011"/>
    </row>
    <row r="26" spans="1:17" hidden="1" x14ac:dyDescent="0.25">
      <c r="A26" s="1014" t="s">
        <v>178</v>
      </c>
      <c r="B26" s="1026">
        <v>6</v>
      </c>
      <c r="C26" s="1016">
        <v>9</v>
      </c>
      <c r="D26" s="1016"/>
      <c r="E26" s="1016"/>
      <c r="F26" s="1016"/>
      <c r="G26" s="1016"/>
      <c r="H26" s="1016"/>
      <c r="I26" s="1011"/>
      <c r="J26" s="1011"/>
      <c r="K26" s="1011"/>
      <c r="L26" s="1011"/>
      <c r="M26" s="1011"/>
      <c r="N26" s="1011"/>
      <c r="O26" s="1133"/>
      <c r="P26" s="1133"/>
      <c r="Q26" s="1011"/>
    </row>
    <row r="27" spans="1:17" hidden="1" x14ac:dyDescent="0.25">
      <c r="A27" s="1014" t="s">
        <v>21</v>
      </c>
      <c r="B27" s="1022">
        <v>2</v>
      </c>
      <c r="C27" s="1027">
        <v>2</v>
      </c>
      <c r="D27" s="1027"/>
      <c r="E27" s="1027"/>
      <c r="F27" s="1027"/>
      <c r="G27" s="1027"/>
      <c r="H27" s="1027"/>
      <c r="I27" s="1011"/>
      <c r="J27" s="1011"/>
      <c r="K27" s="1011"/>
      <c r="L27" s="1011"/>
      <c r="M27" s="1011"/>
      <c r="N27" s="1011"/>
      <c r="O27" s="1133"/>
      <c r="P27" s="1133"/>
      <c r="Q27" s="1011"/>
    </row>
    <row r="28" spans="1:17" hidden="1" x14ac:dyDescent="0.25">
      <c r="A28" s="1014" t="s">
        <v>22</v>
      </c>
      <c r="B28" s="1022">
        <v>2</v>
      </c>
      <c r="C28" s="1028">
        <v>1.75</v>
      </c>
      <c r="D28" s="1028"/>
      <c r="E28" s="1028"/>
      <c r="F28" s="1028"/>
      <c r="G28" s="1028"/>
      <c r="H28" s="1027"/>
      <c r="I28" s="1011"/>
      <c r="J28" s="1011"/>
      <c r="K28" s="1011"/>
      <c r="L28" s="1011"/>
      <c r="M28" s="1011"/>
      <c r="N28" s="1011"/>
      <c r="O28" s="1133"/>
      <c r="P28" s="1133"/>
      <c r="Q28" s="1011"/>
    </row>
    <row r="29" spans="1:17" hidden="1" x14ac:dyDescent="0.25">
      <c r="A29" s="1014" t="s">
        <v>23</v>
      </c>
      <c r="B29" s="1022">
        <v>3</v>
      </c>
      <c r="C29" s="1027">
        <v>3</v>
      </c>
      <c r="D29" s="1027"/>
      <c r="E29" s="1027"/>
      <c r="F29" s="1027"/>
      <c r="G29" s="1027"/>
      <c r="H29" s="1027"/>
      <c r="I29" s="1011"/>
      <c r="J29" s="1011"/>
      <c r="K29" s="1011"/>
      <c r="L29" s="1011"/>
      <c r="M29" s="1011"/>
      <c r="N29" s="1011"/>
      <c r="O29" s="1133"/>
      <c r="P29" s="1133"/>
      <c r="Q29" s="1011"/>
    </row>
    <row r="30" spans="1:17" hidden="1" x14ac:dyDescent="0.25">
      <c r="A30" s="1014" t="s">
        <v>24</v>
      </c>
      <c r="B30" s="1022">
        <v>2</v>
      </c>
      <c r="C30" s="1027">
        <v>2</v>
      </c>
      <c r="D30" s="1027"/>
      <c r="E30" s="1027"/>
      <c r="F30" s="1027"/>
      <c r="G30" s="1027"/>
      <c r="H30" s="1027"/>
      <c r="I30" s="1011"/>
      <c r="J30" s="1011"/>
      <c r="K30" s="1011"/>
      <c r="L30" s="1011"/>
      <c r="M30" s="1011"/>
      <c r="N30" s="1011"/>
      <c r="O30" s="1133"/>
      <c r="P30" s="1133"/>
      <c r="Q30" s="1011"/>
    </row>
    <row r="31" spans="1:17" hidden="1" x14ac:dyDescent="0.25">
      <c r="A31" s="1014" t="s">
        <v>45</v>
      </c>
      <c r="B31" s="1026">
        <v>1</v>
      </c>
      <c r="C31" s="1016">
        <v>1</v>
      </c>
      <c r="D31" s="1016"/>
      <c r="E31" s="1016"/>
      <c r="F31" s="1016"/>
      <c r="G31" s="1016"/>
      <c r="H31" s="1016"/>
      <c r="I31" s="1011"/>
      <c r="J31" s="1011"/>
      <c r="K31" s="1011"/>
      <c r="L31" s="1011"/>
      <c r="M31" s="1011"/>
      <c r="N31" s="1011"/>
      <c r="O31" s="1133"/>
      <c r="P31" s="1133"/>
      <c r="Q31" s="1011"/>
    </row>
    <row r="32" spans="1:17" hidden="1" x14ac:dyDescent="0.25">
      <c r="A32" s="1014" t="s">
        <v>167</v>
      </c>
      <c r="B32" s="1026">
        <v>6</v>
      </c>
      <c r="C32" s="1016">
        <v>5</v>
      </c>
      <c r="D32" s="1016"/>
      <c r="E32" s="1016"/>
      <c r="F32" s="1016"/>
      <c r="G32" s="1016"/>
      <c r="H32" s="1016"/>
      <c r="I32" s="1011"/>
      <c r="J32" s="1011"/>
      <c r="K32" s="1011"/>
      <c r="L32" s="1011"/>
      <c r="M32" s="1011"/>
      <c r="N32" s="1011"/>
      <c r="O32" s="1133"/>
      <c r="P32" s="1133"/>
      <c r="Q32" s="1011"/>
    </row>
    <row r="33" spans="1:17" hidden="1" x14ac:dyDescent="0.25">
      <c r="A33" s="1014" t="s">
        <v>25</v>
      </c>
      <c r="B33" s="1029">
        <v>4</v>
      </c>
      <c r="C33" s="1027">
        <v>4</v>
      </c>
      <c r="D33" s="1027"/>
      <c r="E33" s="1027"/>
      <c r="F33" s="1027"/>
      <c r="G33" s="1027"/>
      <c r="H33" s="1027"/>
      <c r="I33" s="1011"/>
      <c r="J33" s="1011"/>
      <c r="K33" s="1011"/>
      <c r="L33" s="1011"/>
      <c r="M33" s="1011"/>
      <c r="N33" s="1011"/>
      <c r="O33" s="1133"/>
      <c r="P33" s="1133"/>
      <c r="Q33" s="1011"/>
    </row>
    <row r="34" spans="1:17" hidden="1" x14ac:dyDescent="0.25">
      <c r="A34" s="1014" t="s">
        <v>26</v>
      </c>
      <c r="B34" s="1029">
        <v>1</v>
      </c>
      <c r="C34" s="1027">
        <v>1</v>
      </c>
      <c r="D34" s="1027"/>
      <c r="E34" s="1027"/>
      <c r="F34" s="1027"/>
      <c r="G34" s="1027"/>
      <c r="H34" s="1027"/>
      <c r="I34" s="1011"/>
      <c r="J34" s="1011"/>
      <c r="K34" s="1011"/>
      <c r="L34" s="1011"/>
      <c r="M34" s="1011"/>
      <c r="N34" s="1011"/>
      <c r="O34" s="1133"/>
      <c r="P34" s="1133"/>
      <c r="Q34" s="1011"/>
    </row>
    <row r="35" spans="1:17" hidden="1" x14ac:dyDescent="0.25">
      <c r="A35" s="1030" t="s">
        <v>168</v>
      </c>
      <c r="B35" s="1026">
        <v>1</v>
      </c>
      <c r="C35" s="1016"/>
      <c r="D35" s="1016"/>
      <c r="E35" s="1016"/>
      <c r="F35" s="1016"/>
      <c r="G35" s="1016"/>
      <c r="H35" s="1016"/>
      <c r="I35" s="1011"/>
      <c r="J35" s="1011"/>
      <c r="K35" s="1011"/>
      <c r="L35" s="1011"/>
      <c r="M35" s="1011"/>
      <c r="N35" s="1011"/>
      <c r="O35" s="1133"/>
      <c r="P35" s="1133"/>
      <c r="Q35" s="1011"/>
    </row>
    <row r="36" spans="1:17" hidden="1" x14ac:dyDescent="0.25">
      <c r="A36" s="1014" t="s">
        <v>169</v>
      </c>
      <c r="B36" s="1026">
        <v>1</v>
      </c>
      <c r="C36" s="1016"/>
      <c r="D36" s="1016"/>
      <c r="E36" s="1016"/>
      <c r="F36" s="1016"/>
      <c r="G36" s="1016"/>
      <c r="H36" s="1016"/>
      <c r="I36" s="1011"/>
      <c r="J36" s="1011"/>
      <c r="K36" s="1011"/>
      <c r="L36" s="1011"/>
      <c r="M36" s="1011"/>
      <c r="N36" s="1011"/>
      <c r="O36" s="1133"/>
      <c r="P36" s="1133"/>
      <c r="Q36" s="1011"/>
    </row>
    <row r="37" spans="1:17" hidden="1" x14ac:dyDescent="0.25">
      <c r="A37" s="1031" t="s">
        <v>34</v>
      </c>
      <c r="B37" s="1032">
        <v>1</v>
      </c>
      <c r="C37" s="1033">
        <v>1</v>
      </c>
      <c r="D37" s="1033"/>
      <c r="E37" s="1033"/>
      <c r="F37" s="1033"/>
      <c r="G37" s="1033"/>
      <c r="H37" s="1033"/>
      <c r="I37" s="1011"/>
      <c r="J37" s="1011"/>
      <c r="K37" s="1011"/>
      <c r="L37" s="1011"/>
      <c r="M37" s="1011"/>
      <c r="N37" s="1011"/>
      <c r="O37" s="1133"/>
      <c r="P37" s="1133"/>
      <c r="Q37" s="1011"/>
    </row>
    <row r="38" spans="1:17" ht="15.75" hidden="1" thickBot="1" x14ac:dyDescent="0.3">
      <c r="A38" s="1035" t="s">
        <v>7</v>
      </c>
      <c r="B38" s="1036">
        <f>SUM(B22:B37)</f>
        <v>53.5</v>
      </c>
      <c r="C38" s="1037">
        <f>SUM(C22:C37)</f>
        <v>55.25</v>
      </c>
      <c r="D38" s="1037">
        <f>SUM(D22:D37)</f>
        <v>0</v>
      </c>
      <c r="E38" s="1037">
        <f>SUM(E22:E37)</f>
        <v>0</v>
      </c>
      <c r="F38" s="1037">
        <f>SUM(F22:F37)</f>
        <v>0</v>
      </c>
      <c r="G38" s="1037">
        <f t="shared" ref="G38" si="4">SUM(G22:G37)</f>
        <v>0</v>
      </c>
      <c r="H38" s="1037">
        <f t="shared" ref="H38" si="5">SUM(H22:H37)</f>
        <v>0</v>
      </c>
      <c r="I38" s="1011"/>
      <c r="J38" s="1011"/>
      <c r="K38" s="1011"/>
      <c r="L38" s="1011"/>
      <c r="M38" s="1011"/>
      <c r="N38" s="1011"/>
      <c r="O38" s="1133"/>
      <c r="P38" s="1133"/>
      <c r="Q38" s="1011"/>
    </row>
    <row r="39" spans="1:17" x14ac:dyDescent="0.25">
      <c r="A39" s="1011"/>
      <c r="B39" s="1011"/>
      <c r="C39" s="1011"/>
      <c r="D39" s="1011"/>
      <c r="E39" s="1011"/>
      <c r="F39" s="1011"/>
      <c r="G39" s="1011"/>
      <c r="H39" s="1011"/>
      <c r="I39" s="1011"/>
      <c r="J39" s="1011"/>
      <c r="K39" s="1011"/>
      <c r="L39" s="1011"/>
      <c r="M39" s="1011"/>
      <c r="N39" s="1011"/>
      <c r="O39" s="1133"/>
      <c r="P39" s="1133"/>
      <c r="Q39" s="1011"/>
    </row>
    <row r="40" spans="1:17" x14ac:dyDescent="0.25">
      <c r="A40" s="1011"/>
      <c r="B40" s="1011"/>
      <c r="C40" s="1011"/>
      <c r="D40" s="1011"/>
      <c r="E40" s="1011"/>
      <c r="F40" s="1011"/>
      <c r="G40" s="1011"/>
      <c r="H40" s="1038"/>
      <c r="I40" s="1011"/>
      <c r="J40" s="1011"/>
      <c r="K40" s="1011"/>
      <c r="L40" s="1011"/>
      <c r="M40" s="1011"/>
      <c r="N40" s="1011"/>
      <c r="O40" s="1133"/>
      <c r="P40" s="1133"/>
      <c r="Q40" s="1011"/>
    </row>
    <row r="41" spans="1:17" x14ac:dyDescent="0.25">
      <c r="A41" s="1011"/>
      <c r="B41" s="1011"/>
      <c r="C41" s="1011"/>
      <c r="D41" s="1011"/>
      <c r="E41" s="1011"/>
      <c r="F41" s="1011"/>
      <c r="G41" s="1011"/>
      <c r="H41" s="1011"/>
      <c r="I41" s="1011"/>
      <c r="J41" s="1011"/>
      <c r="K41" s="1011"/>
      <c r="L41" s="1011"/>
      <c r="M41" s="1011"/>
      <c r="N41" s="1011"/>
      <c r="O41" s="1133"/>
      <c r="P41" s="1133"/>
      <c r="Q41" s="1011"/>
    </row>
    <row r="42" spans="1:17" x14ac:dyDescent="0.25">
      <c r="A42" s="1011"/>
      <c r="B42" s="1011"/>
      <c r="C42" s="1011"/>
      <c r="D42" s="1011"/>
      <c r="E42" s="1011"/>
      <c r="F42" s="1011"/>
      <c r="G42" s="1011"/>
      <c r="H42" s="1011"/>
      <c r="I42" s="1011"/>
      <c r="J42" s="1011"/>
      <c r="K42" s="1011"/>
      <c r="L42" s="1011"/>
      <c r="M42" s="1011"/>
      <c r="N42" s="1011"/>
      <c r="O42" s="1133"/>
      <c r="P42" s="1133"/>
      <c r="Q42" s="1011"/>
    </row>
    <row r="43" spans="1:17" x14ac:dyDescent="0.25">
      <c r="A43" s="1011"/>
      <c r="B43" s="1011"/>
      <c r="C43" s="1011"/>
      <c r="D43" s="1011"/>
      <c r="E43" s="1011"/>
      <c r="F43" s="1011"/>
      <c r="G43" s="1011"/>
      <c r="H43" s="1011"/>
      <c r="I43" s="1011"/>
      <c r="J43" s="1011"/>
      <c r="K43" s="1011"/>
      <c r="L43" s="1011"/>
      <c r="M43" s="1011"/>
      <c r="N43" s="1011"/>
      <c r="O43" s="1133"/>
      <c r="P43" s="1133"/>
      <c r="Q43" s="1011"/>
    </row>
    <row r="44" spans="1:17" x14ac:dyDescent="0.25">
      <c r="A44" s="1011"/>
      <c r="B44" s="1011"/>
      <c r="C44" s="1011"/>
      <c r="D44" s="1011"/>
      <c r="E44" s="1011"/>
      <c r="F44" s="1011"/>
      <c r="G44" s="1011"/>
      <c r="H44" s="1011"/>
      <c r="I44" s="1011"/>
      <c r="J44" s="1011"/>
      <c r="K44" s="1011"/>
      <c r="L44" s="1011"/>
      <c r="M44" s="1011"/>
      <c r="N44" s="1011"/>
      <c r="O44" s="1133"/>
      <c r="P44" s="1133"/>
      <c r="Q44" s="1011"/>
    </row>
    <row r="45" spans="1:17" x14ac:dyDescent="0.25">
      <c r="A45" s="1011"/>
      <c r="B45" s="1011"/>
      <c r="C45" s="1011"/>
      <c r="D45" s="1011"/>
      <c r="E45" s="1011"/>
      <c r="F45" s="1011"/>
      <c r="G45" s="1011"/>
      <c r="H45" s="1011"/>
      <c r="I45" s="1011"/>
      <c r="J45" s="1011"/>
      <c r="K45" s="1011"/>
      <c r="L45" s="1011"/>
      <c r="M45" s="1011"/>
      <c r="N45" s="1011"/>
      <c r="O45" s="1133"/>
      <c r="P45" s="1133"/>
      <c r="Q45" s="1011"/>
    </row>
    <row r="46" spans="1:17" x14ac:dyDescent="0.25">
      <c r="A46" s="1011"/>
      <c r="B46" s="1011"/>
      <c r="C46" s="1011"/>
      <c r="D46" s="1011"/>
      <c r="E46" s="1011"/>
      <c r="F46" s="1011"/>
      <c r="G46" s="1011"/>
      <c r="H46" s="1011"/>
      <c r="I46" s="1011"/>
      <c r="J46" s="1011"/>
      <c r="K46" s="1011"/>
      <c r="L46" s="1011"/>
      <c r="M46" s="1011"/>
      <c r="N46" s="1011"/>
      <c r="O46" s="1133"/>
      <c r="P46" s="1133"/>
      <c r="Q46" s="1011"/>
    </row>
    <row r="47" spans="1:17" x14ac:dyDescent="0.25">
      <c r="A47" s="1011"/>
      <c r="B47" s="1011"/>
      <c r="C47" s="1011"/>
      <c r="D47" s="1011"/>
      <c r="E47" s="1011"/>
      <c r="F47" s="1011"/>
      <c r="G47" s="1011"/>
      <c r="H47" s="1011"/>
      <c r="I47" s="1011"/>
      <c r="J47" s="1011"/>
      <c r="K47" s="1011"/>
      <c r="L47" s="1011"/>
      <c r="M47" s="1011"/>
      <c r="N47" s="1011"/>
      <c r="O47" s="1133"/>
      <c r="P47" s="1133"/>
      <c r="Q47" s="1011"/>
    </row>
    <row r="48" spans="1:17" x14ac:dyDescent="0.25">
      <c r="A48" s="1011"/>
      <c r="B48" s="1011"/>
      <c r="C48" s="1011"/>
      <c r="D48" s="1011"/>
      <c r="E48" s="1011"/>
      <c r="F48" s="1011"/>
      <c r="G48" s="1011"/>
      <c r="H48" s="1011"/>
      <c r="I48" s="1011"/>
      <c r="J48" s="1011"/>
      <c r="K48" s="1011"/>
      <c r="L48" s="1011"/>
      <c r="M48" s="1011"/>
      <c r="N48" s="1011"/>
      <c r="O48" s="1133"/>
      <c r="P48" s="1133"/>
      <c r="Q48" s="1011"/>
    </row>
    <row r="49" spans="1:17" x14ac:dyDescent="0.25">
      <c r="A49" s="1011"/>
      <c r="B49" s="1011"/>
      <c r="C49" s="1011"/>
      <c r="D49" s="1011"/>
      <c r="E49" s="1011"/>
      <c r="F49" s="1011"/>
      <c r="G49" s="1011"/>
      <c r="H49" s="1011"/>
      <c r="I49" s="1011"/>
      <c r="J49" s="1011"/>
      <c r="K49" s="1011"/>
      <c r="L49" s="1011"/>
      <c r="M49" s="1011"/>
      <c r="N49" s="1011"/>
      <c r="O49" s="1133"/>
      <c r="P49" s="1133"/>
      <c r="Q49" s="1011"/>
    </row>
    <row r="50" spans="1:17" x14ac:dyDescent="0.25">
      <c r="A50" s="1011"/>
      <c r="B50" s="1011"/>
      <c r="C50" s="1011"/>
      <c r="D50" s="1011"/>
      <c r="E50" s="1011"/>
      <c r="F50" s="1011"/>
      <c r="G50" s="1011"/>
      <c r="H50" s="1011"/>
      <c r="I50" s="1011"/>
      <c r="J50" s="1011"/>
      <c r="K50" s="1011"/>
      <c r="L50" s="1011"/>
      <c r="M50" s="1011"/>
      <c r="N50" s="1011"/>
      <c r="O50" s="1133"/>
      <c r="P50" s="1133"/>
      <c r="Q50" s="1011"/>
    </row>
    <row r="51" spans="1:17" x14ac:dyDescent="0.25">
      <c r="A51" s="1011"/>
      <c r="B51" s="1011"/>
      <c r="C51" s="1011"/>
      <c r="D51" s="1011"/>
      <c r="E51" s="1011"/>
      <c r="F51" s="1011"/>
      <c r="G51" s="1011"/>
      <c r="H51" s="1011"/>
      <c r="I51" s="1011"/>
      <c r="J51" s="1011"/>
      <c r="K51" s="1011"/>
      <c r="L51" s="1011"/>
      <c r="M51" s="1011"/>
      <c r="N51" s="1011"/>
      <c r="O51" s="1133"/>
      <c r="P51" s="1133"/>
      <c r="Q51" s="1011"/>
    </row>
    <row r="52" spans="1:17" x14ac:dyDescent="0.25">
      <c r="A52" s="1011"/>
      <c r="B52" s="1011"/>
      <c r="C52" s="1011"/>
      <c r="D52" s="1011"/>
      <c r="E52" s="1011"/>
      <c r="F52" s="1011"/>
      <c r="G52" s="1011"/>
      <c r="H52" s="1011"/>
      <c r="I52" s="1011"/>
      <c r="J52" s="1011"/>
      <c r="K52" s="1011"/>
      <c r="L52" s="1011"/>
      <c r="M52" s="1011"/>
      <c r="N52" s="1011"/>
      <c r="O52" s="1133"/>
      <c r="P52" s="1133"/>
      <c r="Q52" s="1011"/>
    </row>
    <row r="53" spans="1:17" x14ac:dyDescent="0.25">
      <c r="A53" s="1011"/>
      <c r="B53" s="1011"/>
      <c r="C53" s="1011"/>
      <c r="D53" s="1011"/>
      <c r="E53" s="1011"/>
      <c r="F53" s="1011"/>
      <c r="G53" s="1011"/>
      <c r="H53" s="1011"/>
      <c r="I53" s="1011"/>
      <c r="J53" s="1011"/>
      <c r="K53" s="1011"/>
      <c r="L53" s="1011"/>
      <c r="M53" s="1011"/>
      <c r="N53" s="1011"/>
      <c r="O53" s="1133"/>
      <c r="P53" s="1133"/>
      <c r="Q53" s="1011"/>
    </row>
    <row r="54" spans="1:17" x14ac:dyDescent="0.25">
      <c r="A54" s="1011"/>
      <c r="B54" s="1011"/>
      <c r="C54" s="1011"/>
      <c r="D54" s="1011"/>
      <c r="E54" s="1011"/>
      <c r="F54" s="1011"/>
      <c r="G54" s="1011"/>
      <c r="H54" s="1011"/>
      <c r="I54" s="1011"/>
      <c r="J54" s="1011"/>
      <c r="K54" s="1011"/>
      <c r="L54" s="1011"/>
      <c r="M54" s="1011"/>
      <c r="N54" s="1011"/>
      <c r="O54" s="1133"/>
      <c r="P54" s="1133"/>
      <c r="Q54" s="1011"/>
    </row>
    <row r="55" spans="1:17" x14ac:dyDescent="0.25">
      <c r="A55" s="1011"/>
      <c r="B55" s="1011"/>
      <c r="C55" s="1011"/>
      <c r="D55" s="1011"/>
      <c r="E55" s="1011"/>
      <c r="F55" s="1011"/>
      <c r="G55" s="1011"/>
      <c r="H55" s="1011"/>
      <c r="I55" s="1011"/>
      <c r="J55" s="1011"/>
      <c r="K55" s="1011"/>
      <c r="L55" s="1011"/>
      <c r="M55" s="1011"/>
      <c r="N55" s="1011"/>
      <c r="O55" s="1133"/>
      <c r="P55" s="1133"/>
      <c r="Q55" s="1011"/>
    </row>
    <row r="56" spans="1:17" x14ac:dyDescent="0.25">
      <c r="A56" s="1011"/>
      <c r="B56" s="1011"/>
      <c r="C56" s="1011"/>
      <c r="D56" s="1011"/>
      <c r="E56" s="1011"/>
      <c r="F56" s="1011"/>
      <c r="G56" s="1011"/>
      <c r="H56" s="1011"/>
      <c r="I56" s="1011"/>
      <c r="J56" s="1011"/>
      <c r="K56" s="1011"/>
      <c r="L56" s="1011"/>
      <c r="M56" s="1011"/>
      <c r="N56" s="1011"/>
      <c r="O56" s="1133"/>
      <c r="P56" s="1133"/>
      <c r="Q56" s="1011"/>
    </row>
    <row r="57" spans="1:17" x14ac:dyDescent="0.25">
      <c r="A57" s="1011"/>
      <c r="B57" s="1011"/>
      <c r="C57" s="1011"/>
      <c r="D57" s="1011"/>
      <c r="E57" s="1011"/>
      <c r="F57" s="1011"/>
      <c r="G57" s="1011"/>
      <c r="H57" s="1011"/>
      <c r="I57" s="1011"/>
      <c r="J57" s="1011"/>
      <c r="K57" s="1011"/>
      <c r="L57" s="1011"/>
      <c r="M57" s="1011"/>
      <c r="N57" s="1011"/>
      <c r="O57" s="1133"/>
      <c r="P57" s="1133"/>
      <c r="Q57" s="1011"/>
    </row>
    <row r="58" spans="1:17" x14ac:dyDescent="0.25">
      <c r="A58" s="1011"/>
      <c r="B58" s="1011"/>
      <c r="C58" s="1011"/>
      <c r="D58" s="1011"/>
      <c r="E58" s="1011"/>
      <c r="F58" s="1011"/>
      <c r="G58" s="1011"/>
      <c r="H58" s="1011"/>
      <c r="I58" s="1011"/>
      <c r="J58" s="1011"/>
      <c r="K58" s="1011"/>
      <c r="L58" s="1011"/>
      <c r="M58" s="1011"/>
      <c r="N58" s="1011"/>
      <c r="O58" s="1133"/>
      <c r="P58" s="1133"/>
      <c r="Q58" s="1011"/>
    </row>
    <row r="59" spans="1:17" x14ac:dyDescent="0.25">
      <c r="A59" s="1011"/>
      <c r="B59" s="1011"/>
      <c r="C59" s="1011"/>
      <c r="D59" s="1011"/>
      <c r="E59" s="1011"/>
      <c r="F59" s="1011"/>
      <c r="G59" s="1011"/>
      <c r="H59" s="1011"/>
      <c r="I59" s="1011"/>
      <c r="J59" s="1011"/>
      <c r="K59" s="1011"/>
      <c r="L59" s="1011"/>
      <c r="M59" s="1011"/>
      <c r="N59" s="1011"/>
      <c r="O59" s="1133"/>
      <c r="P59" s="1133"/>
      <c r="Q59" s="1011"/>
    </row>
    <row r="60" spans="1:17" x14ac:dyDescent="0.25">
      <c r="A60" s="1011"/>
      <c r="B60" s="1011"/>
      <c r="C60" s="1011"/>
      <c r="D60" s="1011"/>
      <c r="E60" s="1011"/>
      <c r="F60" s="1011"/>
      <c r="G60" s="1011"/>
      <c r="H60" s="1011"/>
      <c r="I60" s="1011"/>
      <c r="J60" s="1011"/>
      <c r="K60" s="1011"/>
      <c r="L60" s="1011"/>
      <c r="M60" s="1011"/>
      <c r="N60" s="1011"/>
      <c r="O60" s="1133"/>
      <c r="P60" s="1133"/>
      <c r="Q60" s="1011"/>
    </row>
    <row r="61" spans="1:17" x14ac:dyDescent="0.25">
      <c r="A61" s="1011"/>
      <c r="B61" s="1011"/>
      <c r="C61" s="1011"/>
      <c r="D61" s="1011"/>
      <c r="E61" s="1011"/>
      <c r="F61" s="1011"/>
      <c r="G61" s="1011"/>
      <c r="H61" s="1011"/>
      <c r="I61" s="1011"/>
      <c r="J61" s="1011"/>
      <c r="K61" s="1011"/>
      <c r="L61" s="1011"/>
      <c r="M61" s="1011"/>
      <c r="N61" s="1011"/>
      <c r="O61" s="1133"/>
      <c r="P61" s="1133"/>
      <c r="Q61" s="1011"/>
    </row>
    <row r="62" spans="1:17" x14ac:dyDescent="0.25">
      <c r="A62" s="1011"/>
      <c r="B62" s="1011"/>
      <c r="C62" s="1011"/>
      <c r="D62" s="1011"/>
      <c r="E62" s="1011"/>
      <c r="F62" s="1011"/>
      <c r="G62" s="1011"/>
      <c r="H62" s="1011"/>
      <c r="I62" s="1011"/>
      <c r="J62" s="1011"/>
      <c r="K62" s="1011"/>
      <c r="L62" s="1011"/>
      <c r="M62" s="1011"/>
      <c r="N62" s="1011"/>
      <c r="O62" s="1133"/>
      <c r="P62" s="1133"/>
      <c r="Q62" s="1011"/>
    </row>
    <row r="63" spans="1:17" x14ac:dyDescent="0.25">
      <c r="A63" s="1011"/>
      <c r="B63" s="1011"/>
      <c r="C63" s="1011"/>
      <c r="D63" s="1011"/>
      <c r="E63" s="1011"/>
      <c r="F63" s="1011"/>
      <c r="G63" s="1011"/>
      <c r="H63" s="1011"/>
      <c r="I63" s="1011"/>
      <c r="J63" s="1011"/>
      <c r="K63" s="1011"/>
      <c r="L63" s="1011"/>
      <c r="M63" s="1011"/>
      <c r="N63" s="1011"/>
      <c r="O63" s="1133"/>
      <c r="P63" s="1133"/>
      <c r="Q63" s="1011"/>
    </row>
    <row r="64" spans="1:17" x14ac:dyDescent="0.25">
      <c r="A64" s="1011"/>
      <c r="B64" s="1011"/>
      <c r="C64" s="1011"/>
      <c r="D64" s="1011"/>
      <c r="E64" s="1011"/>
      <c r="F64" s="1011"/>
      <c r="G64" s="1011"/>
      <c r="H64" s="1011"/>
      <c r="I64" s="1011"/>
      <c r="J64" s="1011"/>
      <c r="K64" s="1011"/>
      <c r="L64" s="1011"/>
      <c r="M64" s="1011"/>
      <c r="N64" s="1011"/>
      <c r="O64" s="1133"/>
      <c r="P64" s="1133"/>
      <c r="Q64" s="1011"/>
    </row>
    <row r="65" spans="1:17" x14ac:dyDescent="0.25">
      <c r="A65" s="1011"/>
      <c r="B65" s="1011"/>
      <c r="C65" s="1011"/>
      <c r="D65" s="1011"/>
      <c r="E65" s="1011"/>
      <c r="F65" s="1011"/>
      <c r="G65" s="1011"/>
      <c r="H65" s="1011"/>
      <c r="I65" s="1011"/>
      <c r="J65" s="1011"/>
      <c r="K65" s="1011"/>
      <c r="L65" s="1011"/>
      <c r="M65" s="1011"/>
      <c r="N65" s="1011"/>
      <c r="O65" s="1133"/>
      <c r="P65" s="1133"/>
      <c r="Q65" s="1011"/>
    </row>
    <row r="66" spans="1:17" x14ac:dyDescent="0.25">
      <c r="A66" s="1011"/>
      <c r="B66" s="1011"/>
      <c r="C66" s="1011"/>
      <c r="D66" s="1011"/>
      <c r="E66" s="1011"/>
      <c r="F66" s="1011"/>
      <c r="G66" s="1011"/>
      <c r="H66" s="1011"/>
      <c r="I66" s="1011"/>
      <c r="J66" s="1011"/>
      <c r="K66" s="1011"/>
      <c r="L66" s="1011"/>
      <c r="M66" s="1011"/>
      <c r="N66" s="1011"/>
      <c r="O66" s="1133"/>
      <c r="P66" s="1133"/>
      <c r="Q66" s="1011"/>
    </row>
    <row r="67" spans="1:17" x14ac:dyDescent="0.25">
      <c r="A67" s="1011"/>
      <c r="B67" s="1011"/>
      <c r="C67" s="1011"/>
      <c r="D67" s="1011"/>
      <c r="E67" s="1011"/>
      <c r="F67" s="1011"/>
      <c r="G67" s="1011"/>
      <c r="H67" s="1011"/>
      <c r="I67" s="1011"/>
      <c r="J67" s="1011"/>
      <c r="K67" s="1011"/>
      <c r="L67" s="1011"/>
      <c r="M67" s="1011"/>
      <c r="N67" s="1011"/>
      <c r="O67" s="1133"/>
      <c r="P67" s="1133"/>
      <c r="Q67" s="1011"/>
    </row>
    <row r="68" spans="1:17" x14ac:dyDescent="0.25">
      <c r="A68" s="1011"/>
      <c r="B68" s="1011"/>
      <c r="C68" s="1011"/>
      <c r="D68" s="1011"/>
      <c r="E68" s="1011"/>
      <c r="F68" s="1011"/>
      <c r="G68" s="1011"/>
      <c r="H68" s="1011"/>
      <c r="I68" s="1011"/>
      <c r="J68" s="1011"/>
      <c r="K68" s="1011"/>
      <c r="L68" s="1011"/>
      <c r="M68" s="1011"/>
      <c r="N68" s="1011"/>
      <c r="O68" s="1133"/>
      <c r="P68" s="1133"/>
      <c r="Q68" s="1011"/>
    </row>
    <row r="69" spans="1:17" x14ac:dyDescent="0.25">
      <c r="A69" s="1011"/>
      <c r="B69" s="1011"/>
      <c r="C69" s="1011"/>
      <c r="D69" s="1011"/>
      <c r="E69" s="1011"/>
      <c r="F69" s="1011"/>
      <c r="G69" s="1011"/>
      <c r="H69" s="1011"/>
      <c r="I69" s="1011"/>
      <c r="J69" s="1011"/>
      <c r="K69" s="1011"/>
      <c r="L69" s="1011"/>
      <c r="M69" s="1011"/>
      <c r="N69" s="1011"/>
      <c r="O69" s="1133"/>
      <c r="P69" s="1133"/>
      <c r="Q69" s="1011"/>
    </row>
    <row r="70" spans="1:17" x14ac:dyDescent="0.25">
      <c r="A70" s="1011"/>
      <c r="B70" s="1011"/>
      <c r="C70" s="1011"/>
      <c r="D70" s="1011"/>
      <c r="E70" s="1011"/>
      <c r="F70" s="1011"/>
      <c r="G70" s="1011"/>
      <c r="H70" s="1011"/>
      <c r="I70" s="1011"/>
      <c r="J70" s="1011"/>
      <c r="K70" s="1011"/>
      <c r="L70" s="1011"/>
      <c r="M70" s="1011"/>
      <c r="N70" s="1011"/>
      <c r="O70" s="1133"/>
      <c r="P70" s="1133"/>
      <c r="Q70" s="1011"/>
    </row>
    <row r="71" spans="1:17" x14ac:dyDescent="0.25">
      <c r="A71" s="1011"/>
      <c r="B71" s="1011"/>
      <c r="C71" s="1011"/>
      <c r="D71" s="1011"/>
      <c r="E71" s="1011"/>
      <c r="F71" s="1011"/>
      <c r="G71" s="1011"/>
      <c r="H71" s="1011"/>
      <c r="I71" s="1011"/>
      <c r="J71" s="1011"/>
      <c r="K71" s="1011"/>
      <c r="L71" s="1011"/>
      <c r="M71" s="1011"/>
      <c r="N71" s="1011"/>
      <c r="O71" s="1133"/>
      <c r="P71" s="1133"/>
      <c r="Q71" s="1011"/>
    </row>
    <row r="72" spans="1:17" x14ac:dyDescent="0.25">
      <c r="A72" s="1011"/>
      <c r="B72" s="1011"/>
      <c r="C72" s="1011"/>
      <c r="D72" s="1011"/>
      <c r="E72" s="1011"/>
      <c r="F72" s="1011"/>
      <c r="G72" s="1011"/>
      <c r="H72" s="1011"/>
      <c r="I72" s="1011"/>
      <c r="J72" s="1011"/>
      <c r="K72" s="1011"/>
      <c r="L72" s="1011"/>
      <c r="M72" s="1011"/>
      <c r="N72" s="1011"/>
      <c r="O72" s="1133"/>
      <c r="P72" s="1133"/>
      <c r="Q72" s="1011"/>
    </row>
    <row r="73" spans="1:17" x14ac:dyDescent="0.25">
      <c r="A73" s="1011"/>
      <c r="B73" s="1011"/>
      <c r="C73" s="1011"/>
      <c r="D73" s="1011"/>
      <c r="E73" s="1011"/>
      <c r="F73" s="1011"/>
      <c r="G73" s="1011"/>
      <c r="H73" s="1011"/>
      <c r="I73" s="1011"/>
      <c r="J73" s="1011"/>
      <c r="K73" s="1011"/>
      <c r="L73" s="1011"/>
      <c r="M73" s="1011"/>
      <c r="N73" s="1011"/>
      <c r="O73" s="1133"/>
      <c r="P73" s="1133"/>
      <c r="Q73" s="1011"/>
    </row>
    <row r="74" spans="1:17" x14ac:dyDescent="0.25">
      <c r="A74" s="1011"/>
      <c r="B74" s="1011"/>
      <c r="C74" s="1011"/>
      <c r="D74" s="1011"/>
      <c r="E74" s="1011"/>
      <c r="F74" s="1011"/>
      <c r="G74" s="1011"/>
      <c r="H74" s="1011"/>
      <c r="I74" s="1011"/>
      <c r="J74" s="1011"/>
      <c r="K74" s="1011"/>
      <c r="L74" s="1011"/>
      <c r="M74" s="1011"/>
      <c r="N74" s="1011"/>
      <c r="O74" s="1133"/>
      <c r="P74" s="1133"/>
      <c r="Q74" s="1011"/>
    </row>
    <row r="75" spans="1:17" x14ac:dyDescent="0.25">
      <c r="A75" s="1011"/>
      <c r="B75" s="1011"/>
      <c r="C75" s="1011"/>
      <c r="D75" s="1011"/>
      <c r="E75" s="1011"/>
      <c r="F75" s="1011"/>
      <c r="G75" s="1011"/>
      <c r="H75" s="1011"/>
      <c r="I75" s="1011"/>
      <c r="J75" s="1011"/>
      <c r="K75" s="1011"/>
      <c r="L75" s="1011"/>
      <c r="M75" s="1011"/>
      <c r="N75" s="1011"/>
      <c r="O75" s="1133"/>
      <c r="P75" s="1133"/>
      <c r="Q75" s="1011"/>
    </row>
    <row r="76" spans="1:17" x14ac:dyDescent="0.25">
      <c r="A76" s="1011"/>
      <c r="B76" s="1011"/>
      <c r="C76" s="1011"/>
      <c r="D76" s="1011"/>
      <c r="E76" s="1011"/>
      <c r="F76" s="1011"/>
      <c r="G76" s="1011"/>
      <c r="H76" s="1011"/>
      <c r="I76" s="1011"/>
      <c r="J76" s="1011"/>
      <c r="K76" s="1011"/>
      <c r="L76" s="1011"/>
      <c r="M76" s="1011"/>
      <c r="N76" s="1011"/>
      <c r="O76" s="1133"/>
      <c r="P76" s="1133"/>
      <c r="Q76" s="1011"/>
    </row>
    <row r="77" spans="1:17" x14ac:dyDescent="0.25">
      <c r="A77" s="1011"/>
      <c r="B77" s="1011"/>
      <c r="C77" s="1011"/>
      <c r="D77" s="1011"/>
      <c r="E77" s="1011"/>
      <c r="F77" s="1011"/>
      <c r="G77" s="1011"/>
      <c r="H77" s="1011"/>
      <c r="I77" s="1011"/>
      <c r="J77" s="1011"/>
      <c r="K77" s="1011"/>
      <c r="L77" s="1011"/>
      <c r="M77" s="1011"/>
      <c r="N77" s="1011"/>
      <c r="O77" s="1133"/>
      <c r="P77" s="1133"/>
      <c r="Q77" s="1011"/>
    </row>
    <row r="78" spans="1:17" x14ac:dyDescent="0.25">
      <c r="A78" s="1011"/>
      <c r="B78" s="1011"/>
      <c r="C78" s="1011"/>
      <c r="D78" s="1011"/>
      <c r="E78" s="1011"/>
      <c r="F78" s="1011"/>
      <c r="G78" s="1011"/>
      <c r="H78" s="1011"/>
      <c r="I78" s="1011"/>
      <c r="J78" s="1011"/>
      <c r="K78" s="1011"/>
      <c r="L78" s="1011"/>
      <c r="M78" s="1011"/>
      <c r="N78" s="1011"/>
      <c r="O78" s="1133"/>
      <c r="P78" s="1133"/>
      <c r="Q78" s="1011"/>
    </row>
    <row r="79" spans="1:17" x14ac:dyDescent="0.25">
      <c r="A79" s="1011"/>
      <c r="B79" s="1011"/>
      <c r="C79" s="1011"/>
      <c r="D79" s="1011"/>
      <c r="E79" s="1011"/>
      <c r="F79" s="1011"/>
      <c r="G79" s="1011"/>
      <c r="H79" s="1011"/>
      <c r="I79" s="1011"/>
      <c r="J79" s="1011"/>
      <c r="K79" s="1011"/>
      <c r="L79" s="1011"/>
      <c r="M79" s="1011"/>
      <c r="N79" s="1011"/>
      <c r="O79" s="1133"/>
      <c r="P79" s="1133"/>
      <c r="Q79" s="1011"/>
    </row>
    <row r="80" spans="1:17" x14ac:dyDescent="0.25">
      <c r="A80" s="1011"/>
      <c r="B80" s="1011"/>
      <c r="C80" s="1011"/>
      <c r="D80" s="1011"/>
      <c r="E80" s="1011"/>
      <c r="F80" s="1011"/>
      <c r="G80" s="1011"/>
      <c r="H80" s="1011"/>
      <c r="I80" s="1011"/>
      <c r="J80" s="1011"/>
      <c r="K80" s="1011"/>
      <c r="L80" s="1011"/>
      <c r="M80" s="1011"/>
      <c r="N80" s="1011"/>
      <c r="O80" s="1133"/>
      <c r="P80" s="1133"/>
      <c r="Q80" s="1011"/>
    </row>
    <row r="81" spans="1:17" x14ac:dyDescent="0.25">
      <c r="A81" s="1011"/>
      <c r="B81" s="1011"/>
      <c r="C81" s="1011"/>
      <c r="D81" s="1011"/>
      <c r="E81" s="1011"/>
      <c r="F81" s="1011"/>
      <c r="G81" s="1011"/>
      <c r="H81" s="1011"/>
      <c r="I81" s="1011"/>
      <c r="J81" s="1011"/>
      <c r="K81" s="1011"/>
      <c r="L81" s="1011"/>
      <c r="M81" s="1011"/>
      <c r="N81" s="1011"/>
      <c r="O81" s="1133"/>
      <c r="P81" s="1133"/>
      <c r="Q81" s="1011"/>
    </row>
    <row r="82" spans="1:17" x14ac:dyDescent="0.25">
      <c r="A82" s="1011"/>
      <c r="B82" s="1011"/>
      <c r="C82" s="1011"/>
      <c r="D82" s="1011"/>
      <c r="E82" s="1011"/>
      <c r="F82" s="1011"/>
      <c r="G82" s="1011"/>
      <c r="H82" s="1011"/>
      <c r="I82" s="1011"/>
      <c r="J82" s="1011"/>
      <c r="K82" s="1011"/>
      <c r="L82" s="1011"/>
      <c r="M82" s="1011"/>
      <c r="N82" s="1011"/>
      <c r="O82" s="1133"/>
      <c r="P82" s="1133"/>
      <c r="Q82" s="1011"/>
    </row>
    <row r="83" spans="1:17" x14ac:dyDescent="0.25">
      <c r="A83" s="1011"/>
      <c r="B83" s="1011"/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  <c r="M83" s="1011"/>
      <c r="N83" s="1011"/>
      <c r="O83" s="1133"/>
      <c r="P83" s="1133"/>
      <c r="Q83" s="1011"/>
    </row>
    <row r="84" spans="1:17" x14ac:dyDescent="0.25">
      <c r="A84" s="1011"/>
      <c r="B84" s="1011"/>
      <c r="C84" s="1011"/>
      <c r="D84" s="1011"/>
      <c r="E84" s="1011"/>
      <c r="F84" s="1011"/>
      <c r="G84" s="1011"/>
      <c r="H84" s="1011"/>
      <c r="I84" s="1011"/>
      <c r="J84" s="1011"/>
      <c r="K84" s="1011"/>
      <c r="L84" s="1011"/>
      <c r="M84" s="1011"/>
      <c r="N84" s="1011"/>
      <c r="O84" s="1133"/>
      <c r="P84" s="1133"/>
      <c r="Q84" s="1011"/>
    </row>
    <row r="85" spans="1:17" x14ac:dyDescent="0.25">
      <c r="A85" s="1011"/>
      <c r="B85" s="1011"/>
      <c r="C85" s="1011"/>
      <c r="D85" s="1011"/>
      <c r="E85" s="1011"/>
      <c r="F85" s="1011"/>
      <c r="G85" s="1011"/>
      <c r="H85" s="1011"/>
      <c r="I85" s="1011"/>
      <c r="J85" s="1011"/>
      <c r="K85" s="1011"/>
      <c r="L85" s="1011"/>
      <c r="M85" s="1011"/>
      <c r="N85" s="1011"/>
      <c r="O85" s="1133"/>
      <c r="P85" s="1133"/>
      <c r="Q85" s="1011"/>
    </row>
    <row r="86" spans="1:17" x14ac:dyDescent="0.25">
      <c r="A86" s="1011"/>
      <c r="B86" s="1011"/>
      <c r="C86" s="1011"/>
      <c r="D86" s="1011"/>
      <c r="E86" s="1011"/>
      <c r="F86" s="1011"/>
      <c r="G86" s="1011"/>
      <c r="H86" s="1011"/>
      <c r="I86" s="1011"/>
      <c r="J86" s="1011"/>
      <c r="K86" s="1011"/>
      <c r="L86" s="1011"/>
      <c r="M86" s="1011"/>
      <c r="N86" s="1011"/>
      <c r="O86" s="1133"/>
      <c r="P86" s="1133"/>
      <c r="Q86" s="1011"/>
    </row>
    <row r="87" spans="1:17" x14ac:dyDescent="0.25">
      <c r="A87" s="1011"/>
      <c r="B87" s="1011"/>
      <c r="C87" s="1011"/>
      <c r="D87" s="1011"/>
      <c r="E87" s="1011"/>
      <c r="F87" s="1011"/>
      <c r="G87" s="1011"/>
      <c r="H87" s="1011"/>
      <c r="I87" s="1011"/>
      <c r="J87" s="1011"/>
      <c r="K87" s="1011"/>
      <c r="L87" s="1011"/>
      <c r="M87" s="1011"/>
      <c r="N87" s="1011"/>
      <c r="O87" s="1133"/>
      <c r="P87" s="1133"/>
      <c r="Q87" s="1011"/>
    </row>
    <row r="88" spans="1:17" x14ac:dyDescent="0.25">
      <c r="A88" s="1011"/>
      <c r="B88" s="1011"/>
      <c r="C88" s="1011"/>
      <c r="D88" s="1011"/>
      <c r="E88" s="1011"/>
      <c r="F88" s="1011"/>
      <c r="G88" s="1011"/>
      <c r="H88" s="1011"/>
      <c r="I88" s="1011"/>
      <c r="J88" s="1011"/>
      <c r="K88" s="1011"/>
      <c r="L88" s="1011"/>
      <c r="M88" s="1011"/>
      <c r="N88" s="1011"/>
      <c r="O88" s="1133"/>
      <c r="P88" s="1133"/>
      <c r="Q88" s="1011"/>
    </row>
    <row r="89" spans="1:17" x14ac:dyDescent="0.25">
      <c r="A89" s="1011"/>
      <c r="B89" s="1011"/>
      <c r="C89" s="1011"/>
      <c r="D89" s="1011"/>
      <c r="E89" s="1011"/>
      <c r="F89" s="1011"/>
      <c r="G89" s="1011"/>
      <c r="H89" s="1011"/>
      <c r="I89" s="1011"/>
      <c r="J89" s="1011"/>
      <c r="K89" s="1011"/>
      <c r="L89" s="1011"/>
      <c r="M89" s="1011"/>
      <c r="N89" s="1011"/>
      <c r="O89" s="1133"/>
      <c r="P89" s="1133"/>
      <c r="Q89" s="1011"/>
    </row>
    <row r="90" spans="1:17" x14ac:dyDescent="0.25">
      <c r="A90" s="1011"/>
      <c r="B90" s="1011"/>
      <c r="C90" s="1011"/>
      <c r="D90" s="1011"/>
      <c r="E90" s="1011"/>
      <c r="F90" s="1011"/>
      <c r="G90" s="1011"/>
      <c r="H90" s="1011"/>
      <c r="I90" s="1011"/>
      <c r="J90" s="1011"/>
      <c r="K90" s="1011"/>
      <c r="L90" s="1011"/>
      <c r="M90" s="1011"/>
      <c r="N90" s="1011"/>
      <c r="O90" s="1133"/>
      <c r="P90" s="1133"/>
      <c r="Q90" s="1011"/>
    </row>
    <row r="91" spans="1:17" x14ac:dyDescent="0.25">
      <c r="A91" s="1011"/>
      <c r="B91" s="1011"/>
      <c r="C91" s="1011"/>
      <c r="D91" s="1011"/>
      <c r="E91" s="1011"/>
      <c r="F91" s="1011"/>
      <c r="G91" s="1011"/>
      <c r="H91" s="1011"/>
      <c r="I91" s="1011"/>
      <c r="J91" s="1011"/>
      <c r="K91" s="1011"/>
      <c r="L91" s="1011"/>
      <c r="M91" s="1011"/>
      <c r="N91" s="1011"/>
      <c r="O91" s="1133"/>
      <c r="P91" s="1133"/>
      <c r="Q91" s="1011"/>
    </row>
    <row r="92" spans="1:17" x14ac:dyDescent="0.25">
      <c r="A92" s="1011"/>
      <c r="B92" s="1011"/>
      <c r="C92" s="1011"/>
      <c r="D92" s="1011"/>
      <c r="E92" s="1011"/>
      <c r="F92" s="1011"/>
      <c r="G92" s="1011"/>
      <c r="H92" s="1011"/>
      <c r="I92" s="1011"/>
      <c r="J92" s="1011"/>
      <c r="K92" s="1011"/>
      <c r="L92" s="1011"/>
      <c r="M92" s="1011"/>
      <c r="N92" s="1011"/>
      <c r="O92" s="1133"/>
      <c r="P92" s="1133"/>
      <c r="Q92" s="1011"/>
    </row>
    <row r="93" spans="1:17" x14ac:dyDescent="0.25">
      <c r="A93" s="1011"/>
      <c r="B93" s="1011"/>
      <c r="C93" s="1011"/>
      <c r="D93" s="1011"/>
      <c r="E93" s="1011"/>
      <c r="F93" s="1011"/>
      <c r="G93" s="1011"/>
      <c r="H93" s="1011"/>
      <c r="I93" s="1011"/>
      <c r="J93" s="1011"/>
      <c r="K93" s="1011"/>
      <c r="L93" s="1011"/>
      <c r="M93" s="1011"/>
      <c r="N93" s="1011"/>
      <c r="O93" s="1133"/>
      <c r="P93" s="1133"/>
      <c r="Q93" s="1011"/>
    </row>
    <row r="94" spans="1:17" x14ac:dyDescent="0.25">
      <c r="A94" s="1011"/>
      <c r="B94" s="1011"/>
      <c r="C94" s="1011"/>
      <c r="D94" s="1011"/>
      <c r="E94" s="1011"/>
      <c r="F94" s="1011"/>
      <c r="G94" s="1011"/>
      <c r="H94" s="1011"/>
      <c r="I94" s="1011"/>
      <c r="J94" s="1011"/>
      <c r="K94" s="1011"/>
      <c r="L94" s="1011"/>
      <c r="M94" s="1011"/>
      <c r="N94" s="1011"/>
      <c r="O94" s="1133"/>
      <c r="P94" s="1133"/>
      <c r="Q94" s="1011"/>
    </row>
    <row r="95" spans="1:17" x14ac:dyDescent="0.25">
      <c r="A95" s="1011"/>
      <c r="B95" s="1011"/>
      <c r="C95" s="1011"/>
      <c r="D95" s="1011"/>
      <c r="E95" s="1011"/>
      <c r="F95" s="1011"/>
      <c r="G95" s="1011"/>
      <c r="H95" s="1011"/>
      <c r="I95" s="1011"/>
      <c r="J95" s="1011"/>
      <c r="K95" s="1011"/>
      <c r="L95" s="1011"/>
      <c r="M95" s="1011"/>
      <c r="N95" s="1011"/>
      <c r="O95" s="1133"/>
      <c r="P95" s="1133"/>
      <c r="Q95" s="1011"/>
    </row>
    <row r="96" spans="1:17" x14ac:dyDescent="0.25">
      <c r="A96" s="1011"/>
      <c r="B96" s="1011"/>
      <c r="C96" s="1011"/>
      <c r="D96" s="1011"/>
      <c r="E96" s="1011"/>
      <c r="F96" s="1011"/>
      <c r="G96" s="1011"/>
      <c r="H96" s="1011"/>
      <c r="I96" s="1011"/>
      <c r="J96" s="1011"/>
      <c r="K96" s="1011"/>
      <c r="L96" s="1011"/>
      <c r="M96" s="1011"/>
      <c r="N96" s="1011"/>
      <c r="O96" s="1133"/>
      <c r="P96" s="1133"/>
      <c r="Q96" s="1011"/>
    </row>
    <row r="97" spans="1:17" x14ac:dyDescent="0.25">
      <c r="A97" s="1011"/>
      <c r="B97" s="1011"/>
      <c r="C97" s="1011"/>
      <c r="D97" s="1011"/>
      <c r="E97" s="1011"/>
      <c r="F97" s="1011"/>
      <c r="G97" s="1011"/>
      <c r="H97" s="1011"/>
      <c r="I97" s="1011"/>
      <c r="J97" s="1011"/>
      <c r="K97" s="1011"/>
      <c r="L97" s="1011"/>
      <c r="M97" s="1011"/>
      <c r="N97" s="1011"/>
      <c r="O97" s="1133"/>
      <c r="P97" s="1133"/>
      <c r="Q97" s="1011"/>
    </row>
    <row r="98" spans="1:17" x14ac:dyDescent="0.25">
      <c r="A98" s="1011"/>
      <c r="B98" s="1011"/>
      <c r="C98" s="1011"/>
      <c r="D98" s="1011"/>
      <c r="E98" s="1011"/>
      <c r="F98" s="1011"/>
      <c r="G98" s="1011"/>
      <c r="H98" s="1011"/>
      <c r="I98" s="1011"/>
      <c r="J98" s="1011"/>
      <c r="K98" s="1011"/>
      <c r="L98" s="1011"/>
      <c r="M98" s="1011"/>
      <c r="N98" s="1011"/>
      <c r="O98" s="1133"/>
      <c r="P98" s="1133"/>
      <c r="Q98" s="1011"/>
    </row>
    <row r="99" spans="1:17" x14ac:dyDescent="0.25">
      <c r="A99" s="1011"/>
      <c r="B99" s="1011"/>
      <c r="C99" s="1011"/>
      <c r="D99" s="1011"/>
      <c r="E99" s="1011"/>
      <c r="F99" s="1011"/>
      <c r="G99" s="1011"/>
      <c r="H99" s="1011"/>
      <c r="I99" s="1011"/>
      <c r="J99" s="1011"/>
      <c r="K99" s="1011"/>
      <c r="L99" s="1011"/>
      <c r="M99" s="1011"/>
      <c r="N99" s="1011"/>
      <c r="O99" s="1133"/>
      <c r="P99" s="1133"/>
      <c r="Q99" s="1011"/>
    </row>
    <row r="100" spans="1:17" x14ac:dyDescent="0.25">
      <c r="A100" s="1011"/>
      <c r="B100" s="1011"/>
      <c r="C100" s="1011"/>
      <c r="D100" s="1011"/>
      <c r="E100" s="1011"/>
      <c r="F100" s="1011"/>
      <c r="G100" s="1011"/>
      <c r="H100" s="1011"/>
      <c r="I100" s="1011"/>
      <c r="J100" s="1011"/>
      <c r="K100" s="1011"/>
      <c r="L100" s="1011"/>
      <c r="M100" s="1011"/>
      <c r="N100" s="1011"/>
      <c r="O100" s="1133"/>
      <c r="P100" s="1133"/>
      <c r="Q100" s="1011"/>
    </row>
    <row r="101" spans="1:17" x14ac:dyDescent="0.25">
      <c r="A101" s="1011"/>
      <c r="B101" s="1011"/>
      <c r="C101" s="1011"/>
      <c r="D101" s="1011"/>
      <c r="E101" s="1011"/>
      <c r="F101" s="1011"/>
      <c r="G101" s="1011"/>
      <c r="H101" s="1011"/>
      <c r="I101" s="1011"/>
      <c r="J101" s="1011"/>
      <c r="K101" s="1011"/>
      <c r="L101" s="1011"/>
      <c r="M101" s="1011"/>
      <c r="N101" s="1011"/>
      <c r="O101" s="1133"/>
      <c r="P101" s="1133"/>
      <c r="Q101" s="1011"/>
    </row>
    <row r="102" spans="1:17" x14ac:dyDescent="0.25">
      <c r="A102" s="1011"/>
      <c r="B102" s="1011"/>
      <c r="C102" s="1011"/>
      <c r="D102" s="1011"/>
      <c r="E102" s="1011"/>
      <c r="F102" s="1011"/>
      <c r="G102" s="1011"/>
      <c r="H102" s="1011"/>
      <c r="I102" s="1011"/>
      <c r="J102" s="1011"/>
      <c r="K102" s="1011"/>
      <c r="L102" s="1011"/>
      <c r="M102" s="1011"/>
      <c r="N102" s="1011"/>
      <c r="O102" s="1133"/>
      <c r="P102" s="1133"/>
      <c r="Q102" s="1011"/>
    </row>
    <row r="103" spans="1:17" x14ac:dyDescent="0.25">
      <c r="A103" s="1011"/>
      <c r="B103" s="1011"/>
      <c r="C103" s="1011"/>
      <c r="D103" s="1011"/>
      <c r="E103" s="1011"/>
      <c r="F103" s="1011"/>
      <c r="G103" s="1011"/>
      <c r="H103" s="1011"/>
      <c r="I103" s="1011"/>
      <c r="J103" s="1011"/>
      <c r="K103" s="1011"/>
      <c r="L103" s="1011"/>
      <c r="M103" s="1011"/>
      <c r="N103" s="1011"/>
      <c r="O103" s="1133"/>
      <c r="P103" s="1133"/>
      <c r="Q103" s="1011"/>
    </row>
    <row r="104" spans="1:17" x14ac:dyDescent="0.25">
      <c r="A104" s="1011"/>
      <c r="B104" s="1011"/>
      <c r="C104" s="1011"/>
      <c r="D104" s="1011"/>
      <c r="E104" s="1011"/>
      <c r="F104" s="1011"/>
      <c r="G104" s="1011"/>
      <c r="H104" s="1011"/>
      <c r="I104" s="1011"/>
      <c r="J104" s="1011"/>
      <c r="K104" s="1011"/>
      <c r="L104" s="1011"/>
      <c r="M104" s="1011"/>
      <c r="N104" s="1011"/>
      <c r="O104" s="1133"/>
      <c r="P104" s="1133"/>
      <c r="Q104" s="1011"/>
    </row>
    <row r="105" spans="1:17" x14ac:dyDescent="0.25">
      <c r="A105" s="1011"/>
      <c r="B105" s="1011"/>
      <c r="C105" s="1011"/>
      <c r="D105" s="1011"/>
      <c r="E105" s="1011"/>
      <c r="F105" s="1011"/>
      <c r="G105" s="1011"/>
      <c r="H105" s="1011"/>
      <c r="I105" s="1011"/>
      <c r="J105" s="1011"/>
      <c r="K105" s="1011"/>
      <c r="L105" s="1011"/>
      <c r="M105" s="1011"/>
      <c r="N105" s="1011"/>
      <c r="O105" s="1133"/>
      <c r="P105" s="1133"/>
      <c r="Q105" s="1011"/>
    </row>
    <row r="106" spans="1:17" x14ac:dyDescent="0.25">
      <c r="A106" s="1011"/>
      <c r="B106" s="1011"/>
      <c r="C106" s="1011"/>
      <c r="D106" s="1011"/>
      <c r="E106" s="1011"/>
      <c r="F106" s="1011"/>
      <c r="G106" s="1011"/>
      <c r="H106" s="1011"/>
      <c r="I106" s="1011"/>
      <c r="J106" s="1011"/>
      <c r="K106" s="1011"/>
      <c r="L106" s="1011"/>
      <c r="M106" s="1011"/>
      <c r="N106" s="1011"/>
      <c r="O106" s="1133"/>
      <c r="P106" s="1133"/>
      <c r="Q106" s="1011"/>
    </row>
    <row r="107" spans="1:17" x14ac:dyDescent="0.25">
      <c r="A107" s="1011"/>
      <c r="B107" s="1011"/>
      <c r="C107" s="1011"/>
      <c r="D107" s="1011"/>
      <c r="E107" s="1011"/>
      <c r="F107" s="1011"/>
      <c r="G107" s="1011"/>
      <c r="H107" s="1011"/>
      <c r="I107" s="1011"/>
      <c r="J107" s="1011"/>
      <c r="K107" s="1011"/>
      <c r="L107" s="1011"/>
      <c r="M107" s="1011"/>
      <c r="N107" s="1011"/>
      <c r="O107" s="1133"/>
      <c r="P107" s="1133"/>
      <c r="Q107" s="1011"/>
    </row>
    <row r="108" spans="1:17" x14ac:dyDescent="0.25">
      <c r="A108" s="1011"/>
      <c r="B108" s="1011"/>
      <c r="C108" s="1011"/>
      <c r="D108" s="1011"/>
      <c r="E108" s="1011"/>
      <c r="F108" s="1011"/>
      <c r="G108" s="1011"/>
      <c r="H108" s="1011"/>
      <c r="I108" s="1011"/>
      <c r="J108" s="1011"/>
      <c r="K108" s="1011"/>
      <c r="L108" s="1011"/>
      <c r="M108" s="1011"/>
      <c r="N108" s="1011"/>
      <c r="O108" s="1133"/>
      <c r="P108" s="1133"/>
      <c r="Q108" s="1011"/>
    </row>
    <row r="109" spans="1:17" x14ac:dyDescent="0.25">
      <c r="A109" s="1011"/>
      <c r="B109" s="1011"/>
      <c r="C109" s="1011"/>
      <c r="D109" s="1011"/>
      <c r="E109" s="1011"/>
      <c r="F109" s="1011"/>
      <c r="G109" s="1011"/>
      <c r="H109" s="1011"/>
      <c r="I109" s="1011"/>
      <c r="J109" s="1011"/>
      <c r="K109" s="1011"/>
      <c r="L109" s="1011"/>
      <c r="M109" s="1011"/>
      <c r="N109" s="1011"/>
      <c r="O109" s="1133"/>
      <c r="P109" s="1133"/>
      <c r="Q109" s="1011"/>
    </row>
    <row r="110" spans="1:17" x14ac:dyDescent="0.25">
      <c r="A110" s="1011"/>
      <c r="B110" s="1011"/>
      <c r="C110" s="1011"/>
      <c r="D110" s="1011"/>
      <c r="E110" s="1011"/>
      <c r="F110" s="1011"/>
      <c r="G110" s="1011"/>
      <c r="H110" s="1011"/>
      <c r="I110" s="1011"/>
      <c r="J110" s="1011"/>
      <c r="K110" s="1011"/>
      <c r="L110" s="1011"/>
      <c r="M110" s="1011"/>
      <c r="N110" s="1011"/>
      <c r="O110" s="1133"/>
      <c r="P110" s="1133"/>
      <c r="Q110" s="1011"/>
    </row>
    <row r="111" spans="1:17" x14ac:dyDescent="0.25">
      <c r="A111" s="1011"/>
      <c r="B111" s="1011"/>
      <c r="C111" s="1011"/>
      <c r="D111" s="1011"/>
      <c r="E111" s="1011"/>
      <c r="F111" s="1011"/>
      <c r="G111" s="1011"/>
      <c r="H111" s="1011"/>
      <c r="I111" s="1011"/>
      <c r="J111" s="1011"/>
      <c r="K111" s="1011"/>
      <c r="L111" s="1011"/>
      <c r="M111" s="1011"/>
      <c r="N111" s="1011"/>
      <c r="O111" s="1133"/>
      <c r="P111" s="1133"/>
      <c r="Q111" s="1011"/>
    </row>
    <row r="112" spans="1:17" x14ac:dyDescent="0.25">
      <c r="A112" s="1011"/>
      <c r="B112" s="1011"/>
      <c r="C112" s="1011"/>
      <c r="D112" s="1011"/>
      <c r="E112" s="1011"/>
      <c r="F112" s="1011"/>
      <c r="G112" s="1011"/>
      <c r="H112" s="1011"/>
      <c r="I112" s="1011"/>
      <c r="J112" s="1011"/>
      <c r="K112" s="1011"/>
      <c r="L112" s="1011"/>
      <c r="M112" s="1011"/>
      <c r="N112" s="1011"/>
      <c r="O112" s="1133"/>
      <c r="P112" s="1133"/>
      <c r="Q112" s="1011"/>
    </row>
    <row r="113" spans="1:17" x14ac:dyDescent="0.25">
      <c r="A113" s="1011"/>
      <c r="B113" s="1011"/>
      <c r="C113" s="1011"/>
      <c r="D113" s="1011"/>
      <c r="E113" s="1011"/>
      <c r="F113" s="1011"/>
      <c r="G113" s="1011"/>
      <c r="H113" s="1011"/>
      <c r="I113" s="1011"/>
      <c r="J113" s="1011"/>
      <c r="K113" s="1011"/>
      <c r="L113" s="1011"/>
      <c r="M113" s="1011"/>
      <c r="N113" s="1011"/>
      <c r="O113" s="1133"/>
      <c r="P113" s="1133"/>
      <c r="Q113" s="1011"/>
    </row>
    <row r="114" spans="1:17" x14ac:dyDescent="0.25">
      <c r="A114" s="1011"/>
      <c r="B114" s="1011"/>
      <c r="C114" s="1011"/>
      <c r="D114" s="1011"/>
      <c r="E114" s="1011"/>
      <c r="F114" s="1011"/>
      <c r="G114" s="1011"/>
      <c r="H114" s="1011"/>
      <c r="I114" s="1011"/>
      <c r="J114" s="1011"/>
      <c r="K114" s="1011"/>
      <c r="L114" s="1011"/>
      <c r="M114" s="1011"/>
      <c r="N114" s="1011"/>
      <c r="O114" s="1133"/>
      <c r="P114" s="1133"/>
      <c r="Q114" s="1011"/>
    </row>
    <row r="115" spans="1:17" x14ac:dyDescent="0.25">
      <c r="A115" s="1011"/>
      <c r="B115" s="1011"/>
      <c r="C115" s="1011"/>
      <c r="D115" s="1011"/>
      <c r="E115" s="1011"/>
      <c r="F115" s="1011"/>
      <c r="G115" s="1011"/>
      <c r="H115" s="1011"/>
      <c r="I115" s="1011"/>
      <c r="J115" s="1011"/>
      <c r="K115" s="1011"/>
      <c r="L115" s="1011"/>
      <c r="M115" s="1011"/>
      <c r="N115" s="1011"/>
      <c r="O115" s="1133"/>
      <c r="P115" s="1133"/>
      <c r="Q115" s="1011"/>
    </row>
    <row r="116" spans="1:17" x14ac:dyDescent="0.25">
      <c r="A116" s="1011"/>
      <c r="B116" s="1011"/>
      <c r="C116" s="1011"/>
      <c r="D116" s="1011"/>
      <c r="E116" s="1011"/>
      <c r="F116" s="1011"/>
      <c r="G116" s="1011"/>
      <c r="H116" s="1011"/>
      <c r="I116" s="1011"/>
      <c r="J116" s="1011"/>
      <c r="K116" s="1011"/>
      <c r="L116" s="1011"/>
      <c r="M116" s="1011"/>
      <c r="N116" s="1011"/>
      <c r="O116" s="1133"/>
      <c r="P116" s="1133"/>
      <c r="Q116" s="1011"/>
    </row>
    <row r="117" spans="1:17" x14ac:dyDescent="0.25">
      <c r="A117" s="1011"/>
      <c r="B117" s="1011"/>
      <c r="C117" s="1011"/>
      <c r="D117" s="1011"/>
      <c r="E117" s="1011"/>
      <c r="F117" s="1011"/>
      <c r="G117" s="1011"/>
      <c r="H117" s="1011"/>
      <c r="I117" s="1011"/>
      <c r="J117" s="1011"/>
      <c r="K117" s="1011"/>
      <c r="L117" s="1011"/>
      <c r="M117" s="1011"/>
      <c r="N117" s="1011"/>
      <c r="O117" s="1133"/>
      <c r="P117" s="1133"/>
      <c r="Q117" s="1011"/>
    </row>
    <row r="118" spans="1:17" x14ac:dyDescent="0.25">
      <c r="A118" s="1011"/>
      <c r="B118" s="1011"/>
      <c r="C118" s="1011"/>
      <c r="D118" s="1011"/>
      <c r="E118" s="1011"/>
      <c r="F118" s="1011"/>
      <c r="G118" s="1011"/>
      <c r="H118" s="1011"/>
      <c r="I118" s="1011"/>
      <c r="J118" s="1011"/>
      <c r="K118" s="1011"/>
      <c r="L118" s="1011"/>
      <c r="M118" s="1011"/>
      <c r="N118" s="1011"/>
      <c r="O118" s="1133"/>
      <c r="P118" s="1133"/>
      <c r="Q118" s="1011"/>
    </row>
    <row r="119" spans="1:17" x14ac:dyDescent="0.25">
      <c r="A119" s="1011"/>
      <c r="B119" s="1011"/>
      <c r="C119" s="1011"/>
      <c r="D119" s="1011"/>
      <c r="E119" s="1011"/>
      <c r="F119" s="1011"/>
      <c r="G119" s="1011"/>
      <c r="H119" s="1011"/>
      <c r="I119" s="1011"/>
      <c r="J119" s="1011"/>
      <c r="K119" s="1011"/>
      <c r="L119" s="1011"/>
      <c r="M119" s="1011"/>
      <c r="N119" s="1011"/>
      <c r="O119" s="1133"/>
      <c r="P119" s="1133"/>
      <c r="Q119" s="1011"/>
    </row>
    <row r="120" spans="1:17" x14ac:dyDescent="0.25">
      <c r="A120" s="1011"/>
      <c r="B120" s="1011"/>
      <c r="C120" s="1011"/>
      <c r="D120" s="1011"/>
      <c r="E120" s="1011"/>
      <c r="F120" s="1011"/>
      <c r="G120" s="1011"/>
      <c r="H120" s="1011"/>
      <c r="I120" s="1011"/>
      <c r="J120" s="1011"/>
      <c r="K120" s="1011"/>
      <c r="L120" s="1011"/>
      <c r="M120" s="1011"/>
      <c r="N120" s="1011"/>
      <c r="O120" s="1133"/>
      <c r="P120" s="1133"/>
      <c r="Q120" s="1011"/>
    </row>
    <row r="121" spans="1:17" x14ac:dyDescent="0.25">
      <c r="A121" s="1011"/>
      <c r="B121" s="1011"/>
      <c r="C121" s="1011"/>
      <c r="D121" s="1011"/>
      <c r="E121" s="1011"/>
      <c r="F121" s="1011"/>
      <c r="G121" s="1011"/>
      <c r="H121" s="1011"/>
      <c r="I121" s="1011"/>
      <c r="J121" s="1011"/>
      <c r="K121" s="1011"/>
      <c r="L121" s="1011"/>
      <c r="M121" s="1011"/>
      <c r="N121" s="1011"/>
      <c r="O121" s="1133"/>
      <c r="P121" s="1133"/>
      <c r="Q121" s="1011"/>
    </row>
    <row r="122" spans="1:17" x14ac:dyDescent="0.25">
      <c r="A122" s="1011"/>
      <c r="B122" s="1011"/>
      <c r="C122" s="1011"/>
      <c r="D122" s="1011"/>
      <c r="E122" s="1011"/>
      <c r="F122" s="1011"/>
      <c r="G122" s="1011"/>
      <c r="H122" s="1011"/>
      <c r="I122" s="1011"/>
      <c r="J122" s="1011"/>
      <c r="K122" s="1011"/>
      <c r="L122" s="1011"/>
      <c r="M122" s="1011"/>
      <c r="N122" s="1011"/>
      <c r="O122" s="1133"/>
      <c r="P122" s="1133"/>
      <c r="Q122" s="1011"/>
    </row>
    <row r="123" spans="1:17" x14ac:dyDescent="0.25">
      <c r="A123" s="1011"/>
      <c r="B123" s="1011"/>
      <c r="C123" s="1011"/>
      <c r="D123" s="1011"/>
      <c r="E123" s="1011"/>
      <c r="F123" s="1011"/>
      <c r="G123" s="1011"/>
      <c r="H123" s="1011"/>
      <c r="I123" s="1011"/>
      <c r="J123" s="1011"/>
      <c r="K123" s="1011"/>
      <c r="L123" s="1011"/>
      <c r="M123" s="1011"/>
      <c r="N123" s="1011"/>
      <c r="O123" s="1133"/>
      <c r="P123" s="1133"/>
      <c r="Q123" s="1011"/>
    </row>
    <row r="124" spans="1:17" x14ac:dyDescent="0.25">
      <c r="A124" s="1011"/>
      <c r="B124" s="1011"/>
      <c r="C124" s="1011"/>
      <c r="D124" s="1011"/>
      <c r="E124" s="1011"/>
      <c r="F124" s="1011"/>
      <c r="G124" s="1011"/>
      <c r="H124" s="1011"/>
      <c r="I124" s="1011"/>
      <c r="J124" s="1011"/>
      <c r="K124" s="1011"/>
      <c r="L124" s="1011"/>
      <c r="M124" s="1011"/>
      <c r="N124" s="1011"/>
      <c r="O124" s="1133"/>
      <c r="P124" s="1133"/>
      <c r="Q124" s="1011"/>
    </row>
    <row r="125" spans="1:17" x14ac:dyDescent="0.25">
      <c r="A125" s="1011"/>
      <c r="B125" s="1011"/>
      <c r="C125" s="1011"/>
      <c r="D125" s="1011"/>
      <c r="E125" s="1011"/>
      <c r="F125" s="1011"/>
      <c r="G125" s="1011"/>
      <c r="H125" s="1011"/>
      <c r="I125" s="1011"/>
      <c r="J125" s="1011"/>
      <c r="K125" s="1011"/>
      <c r="L125" s="1011"/>
      <c r="M125" s="1011"/>
      <c r="N125" s="1011"/>
      <c r="O125" s="1133"/>
      <c r="P125" s="1133"/>
      <c r="Q125" s="1011"/>
    </row>
    <row r="126" spans="1:17" x14ac:dyDescent="0.25">
      <c r="A126" s="1011"/>
      <c r="B126" s="1011"/>
      <c r="C126" s="1011"/>
      <c r="D126" s="1011"/>
      <c r="E126" s="1011"/>
      <c r="F126" s="1011"/>
      <c r="G126" s="1011"/>
      <c r="H126" s="1011"/>
      <c r="I126" s="1011"/>
      <c r="J126" s="1011"/>
      <c r="K126" s="1011"/>
      <c r="L126" s="1011"/>
      <c r="M126" s="1011"/>
      <c r="N126" s="1011"/>
      <c r="O126" s="1133"/>
      <c r="P126" s="1133"/>
      <c r="Q126" s="1011"/>
    </row>
    <row r="127" spans="1:17" x14ac:dyDescent="0.25">
      <c r="A127" s="1011"/>
      <c r="B127" s="1011"/>
      <c r="C127" s="1011"/>
      <c r="D127" s="1011"/>
      <c r="E127" s="1011"/>
      <c r="F127" s="1011"/>
      <c r="G127" s="1011"/>
      <c r="H127" s="1011"/>
      <c r="I127" s="1011"/>
      <c r="J127" s="1011"/>
      <c r="K127" s="1011"/>
      <c r="L127" s="1011"/>
      <c r="M127" s="1011"/>
      <c r="N127" s="1011"/>
      <c r="O127" s="1133"/>
      <c r="P127" s="1133"/>
      <c r="Q127" s="1011"/>
    </row>
    <row r="128" spans="1:17" x14ac:dyDescent="0.25">
      <c r="A128" s="1011"/>
      <c r="B128" s="1011"/>
      <c r="C128" s="1011"/>
      <c r="D128" s="1011"/>
      <c r="E128" s="1011"/>
      <c r="F128" s="1011"/>
      <c r="G128" s="1011"/>
      <c r="H128" s="1011"/>
      <c r="I128" s="1011"/>
      <c r="J128" s="1011"/>
      <c r="K128" s="1011"/>
      <c r="L128" s="1011"/>
      <c r="M128" s="1011"/>
      <c r="N128" s="1011"/>
      <c r="O128" s="1133"/>
      <c r="P128" s="1133"/>
      <c r="Q128" s="1011"/>
    </row>
    <row r="129" spans="1:17" x14ac:dyDescent="0.25">
      <c r="A129" s="1011"/>
      <c r="B129" s="1011"/>
      <c r="C129" s="1011"/>
      <c r="D129" s="1011"/>
      <c r="E129" s="1011"/>
      <c r="F129" s="1011"/>
      <c r="G129" s="1011"/>
      <c r="H129" s="1011"/>
      <c r="I129" s="1011"/>
      <c r="J129" s="1011"/>
      <c r="K129" s="1011"/>
      <c r="L129" s="1011"/>
      <c r="M129" s="1011"/>
      <c r="N129" s="1011"/>
      <c r="O129" s="1133"/>
      <c r="P129" s="1133"/>
      <c r="Q129" s="1011"/>
    </row>
    <row r="130" spans="1:17" x14ac:dyDescent="0.25">
      <c r="A130" s="1011"/>
      <c r="B130" s="1011"/>
      <c r="C130" s="1011"/>
      <c r="D130" s="1011"/>
      <c r="E130" s="1011"/>
      <c r="F130" s="1011"/>
      <c r="G130" s="1011"/>
      <c r="H130" s="1011"/>
      <c r="I130" s="1011"/>
      <c r="J130" s="1011"/>
      <c r="K130" s="1011"/>
      <c r="L130" s="1011"/>
      <c r="M130" s="1011"/>
      <c r="N130" s="1011"/>
      <c r="O130" s="1133"/>
      <c r="P130" s="1133"/>
      <c r="Q130" s="1011"/>
    </row>
    <row r="131" spans="1:17" x14ac:dyDescent="0.25">
      <c r="A131" s="1011"/>
      <c r="B131" s="1011"/>
      <c r="C131" s="1011"/>
      <c r="D131" s="1011"/>
      <c r="E131" s="1011"/>
      <c r="F131" s="1011"/>
      <c r="G131" s="1011"/>
      <c r="H131" s="1011"/>
      <c r="I131" s="1011"/>
      <c r="J131" s="1011"/>
      <c r="K131" s="1011"/>
      <c r="L131" s="1011"/>
      <c r="M131" s="1011"/>
      <c r="N131" s="1011"/>
      <c r="O131" s="1133"/>
      <c r="P131" s="1133"/>
      <c r="Q131" s="1011"/>
    </row>
    <row r="132" spans="1:17" x14ac:dyDescent="0.25">
      <c r="A132" s="1011"/>
      <c r="B132" s="1011"/>
      <c r="C132" s="1011"/>
      <c r="D132" s="1011"/>
      <c r="E132" s="1011"/>
      <c r="F132" s="1011"/>
      <c r="G132" s="1011"/>
      <c r="H132" s="1011"/>
      <c r="I132" s="1011"/>
      <c r="J132" s="1011"/>
      <c r="K132" s="1011"/>
      <c r="L132" s="1011"/>
      <c r="M132" s="1011"/>
      <c r="N132" s="1011"/>
      <c r="O132" s="1133"/>
      <c r="P132" s="1133"/>
      <c r="Q132" s="1011"/>
    </row>
    <row r="133" spans="1:17" x14ac:dyDescent="0.25">
      <c r="A133" s="1011"/>
      <c r="B133" s="1011"/>
      <c r="C133" s="1011"/>
      <c r="D133" s="1011"/>
      <c r="E133" s="1011"/>
      <c r="F133" s="1011"/>
      <c r="G133" s="1011"/>
      <c r="H133" s="1011"/>
      <c r="I133" s="1011"/>
      <c r="J133" s="1011"/>
      <c r="K133" s="1011"/>
      <c r="L133" s="1011"/>
      <c r="M133" s="1011"/>
      <c r="N133" s="1011"/>
      <c r="O133" s="1133"/>
      <c r="P133" s="1133"/>
      <c r="Q133" s="1011"/>
    </row>
    <row r="134" spans="1:17" x14ac:dyDescent="0.25">
      <c r="A134" s="1011"/>
      <c r="B134" s="1011"/>
      <c r="C134" s="1011"/>
      <c r="D134" s="1011"/>
      <c r="E134" s="1011"/>
      <c r="F134" s="1011"/>
      <c r="G134" s="1011"/>
      <c r="H134" s="1011"/>
      <c r="I134" s="1011"/>
      <c r="J134" s="1011"/>
      <c r="K134" s="1011"/>
      <c r="L134" s="1011"/>
      <c r="M134" s="1011"/>
      <c r="N134" s="1011"/>
      <c r="O134" s="1133"/>
      <c r="P134" s="1133"/>
      <c r="Q134" s="1011"/>
    </row>
    <row r="135" spans="1:17" x14ac:dyDescent="0.25">
      <c r="A135" s="1011"/>
      <c r="B135" s="1011"/>
      <c r="C135" s="1011"/>
      <c r="D135" s="1011"/>
      <c r="E135" s="1011"/>
      <c r="F135" s="1011"/>
      <c r="G135" s="1011"/>
      <c r="H135" s="1011"/>
      <c r="I135" s="1011"/>
      <c r="J135" s="1011"/>
      <c r="K135" s="1011"/>
      <c r="L135" s="1011"/>
      <c r="M135" s="1011"/>
      <c r="N135" s="1011"/>
      <c r="O135" s="1133"/>
      <c r="P135" s="1133"/>
      <c r="Q135" s="1011"/>
    </row>
    <row r="136" spans="1:17" x14ac:dyDescent="0.25">
      <c r="A136" s="1011"/>
      <c r="B136" s="1011"/>
      <c r="C136" s="1011"/>
      <c r="D136" s="1011"/>
      <c r="E136" s="1011"/>
      <c r="F136" s="1011"/>
      <c r="G136" s="1011"/>
      <c r="H136" s="1011"/>
      <c r="I136" s="1011"/>
      <c r="J136" s="1011"/>
      <c r="K136" s="1011"/>
      <c r="L136" s="1011"/>
      <c r="M136" s="1011"/>
      <c r="N136" s="1011"/>
      <c r="O136" s="1133"/>
      <c r="P136" s="1133"/>
      <c r="Q136" s="1011"/>
    </row>
    <row r="137" spans="1:17" x14ac:dyDescent="0.25">
      <c r="A137" s="1011"/>
      <c r="B137" s="1011"/>
      <c r="C137" s="1011"/>
      <c r="D137" s="1011"/>
      <c r="E137" s="1011"/>
      <c r="F137" s="1011"/>
      <c r="G137" s="1011"/>
      <c r="H137" s="1011"/>
      <c r="I137" s="1011"/>
      <c r="J137" s="1011"/>
      <c r="K137" s="1011"/>
      <c r="L137" s="1011"/>
      <c r="M137" s="1011"/>
      <c r="N137" s="1011"/>
      <c r="O137" s="1133"/>
      <c r="P137" s="1133"/>
      <c r="Q137" s="1011"/>
    </row>
    <row r="138" spans="1:17" x14ac:dyDescent="0.25">
      <c r="A138" s="1011"/>
      <c r="B138" s="1011"/>
      <c r="C138" s="1011"/>
      <c r="D138" s="1011"/>
      <c r="E138" s="1011"/>
      <c r="F138" s="1011"/>
      <c r="G138" s="1011"/>
      <c r="H138" s="1011"/>
      <c r="I138" s="1011"/>
      <c r="J138" s="1011"/>
      <c r="K138" s="1011"/>
      <c r="L138" s="1011"/>
      <c r="M138" s="1011"/>
      <c r="N138" s="1011"/>
      <c r="O138" s="1133"/>
      <c r="P138" s="1133"/>
      <c r="Q138" s="1011"/>
    </row>
    <row r="139" spans="1:17" x14ac:dyDescent="0.25">
      <c r="A139" s="1011"/>
      <c r="B139" s="1011"/>
      <c r="C139" s="1011"/>
      <c r="D139" s="1011"/>
      <c r="E139" s="1011"/>
      <c r="F139" s="1011"/>
      <c r="G139" s="1011"/>
      <c r="H139" s="1011"/>
      <c r="I139" s="1011"/>
      <c r="J139" s="1011"/>
      <c r="K139" s="1011"/>
      <c r="L139" s="1011"/>
      <c r="M139" s="1011"/>
      <c r="N139" s="1011"/>
      <c r="O139" s="1133"/>
      <c r="P139" s="1133"/>
      <c r="Q139" s="1011"/>
    </row>
    <row r="140" spans="1:17" x14ac:dyDescent="0.25">
      <c r="A140" s="1011"/>
      <c r="B140" s="1011"/>
      <c r="C140" s="1011"/>
      <c r="D140" s="1011"/>
      <c r="E140" s="1011"/>
      <c r="F140" s="1011"/>
      <c r="G140" s="1011"/>
      <c r="H140" s="1011"/>
      <c r="I140" s="1011"/>
      <c r="J140" s="1011"/>
      <c r="K140" s="1011"/>
      <c r="L140" s="1011"/>
      <c r="M140" s="1011"/>
      <c r="N140" s="1011"/>
      <c r="O140" s="1133"/>
      <c r="P140" s="1133"/>
      <c r="Q140" s="1011"/>
    </row>
    <row r="141" spans="1:17" x14ac:dyDescent="0.25">
      <c r="A141" s="1011"/>
      <c r="B141" s="1011"/>
      <c r="C141" s="1011"/>
      <c r="D141" s="1011"/>
      <c r="E141" s="1011"/>
      <c r="F141" s="1011"/>
      <c r="G141" s="1011"/>
      <c r="H141" s="1011"/>
      <c r="I141" s="1011"/>
      <c r="J141" s="1011"/>
      <c r="K141" s="1011"/>
      <c r="L141" s="1011"/>
      <c r="M141" s="1011"/>
      <c r="N141" s="1011"/>
      <c r="O141" s="1133"/>
      <c r="P141" s="1133"/>
      <c r="Q141" s="1011"/>
    </row>
    <row r="142" spans="1:17" x14ac:dyDescent="0.25">
      <c r="A142" s="1011"/>
      <c r="B142" s="1011"/>
      <c r="C142" s="1011"/>
      <c r="D142" s="1011"/>
      <c r="E142" s="1011"/>
      <c r="F142" s="1011"/>
      <c r="G142" s="1011"/>
      <c r="H142" s="1011"/>
      <c r="I142" s="1011"/>
      <c r="J142" s="1011"/>
      <c r="K142" s="1011"/>
      <c r="L142" s="1011"/>
      <c r="M142" s="1011"/>
      <c r="N142" s="1011"/>
      <c r="O142" s="1133"/>
      <c r="P142" s="1133"/>
      <c r="Q142" s="1011"/>
    </row>
    <row r="143" spans="1:17" x14ac:dyDescent="0.25">
      <c r="A143" s="1011"/>
      <c r="B143" s="1011"/>
      <c r="C143" s="1011"/>
      <c r="D143" s="1011"/>
      <c r="E143" s="1011"/>
      <c r="F143" s="1011"/>
      <c r="G143" s="1011"/>
      <c r="H143" s="1011"/>
      <c r="I143" s="1011"/>
      <c r="J143" s="1011"/>
      <c r="K143" s="1011"/>
      <c r="L143" s="1011"/>
      <c r="M143" s="1011"/>
      <c r="N143" s="1011"/>
      <c r="O143" s="1133"/>
      <c r="P143" s="1133"/>
      <c r="Q143" s="1011"/>
    </row>
    <row r="144" spans="1:17" x14ac:dyDescent="0.25">
      <c r="A144" s="1011"/>
      <c r="B144" s="1011"/>
      <c r="C144" s="1011"/>
      <c r="D144" s="1011"/>
      <c r="E144" s="1011"/>
      <c r="F144" s="1011"/>
      <c r="G144" s="1011"/>
      <c r="H144" s="1011"/>
      <c r="I144" s="1011"/>
      <c r="J144" s="1011"/>
      <c r="K144" s="1011"/>
      <c r="L144" s="1011"/>
      <c r="M144" s="1011"/>
      <c r="N144" s="1011"/>
      <c r="O144" s="1133"/>
      <c r="P144" s="1133"/>
      <c r="Q144" s="1011"/>
    </row>
    <row r="145" spans="1:17" x14ac:dyDescent="0.25">
      <c r="A145" s="1011"/>
      <c r="B145" s="1011"/>
      <c r="C145" s="1011"/>
      <c r="D145" s="1011"/>
      <c r="E145" s="1011"/>
      <c r="F145" s="1011"/>
      <c r="G145" s="1011"/>
      <c r="H145" s="1011"/>
      <c r="I145" s="1011"/>
      <c r="J145" s="1011"/>
      <c r="K145" s="1011"/>
      <c r="L145" s="1011"/>
      <c r="M145" s="1011"/>
      <c r="N145" s="1011"/>
      <c r="O145" s="1133"/>
      <c r="P145" s="1133"/>
      <c r="Q145" s="1011"/>
    </row>
    <row r="146" spans="1:17" x14ac:dyDescent="0.25">
      <c r="A146" s="1011"/>
      <c r="B146" s="1011"/>
      <c r="C146" s="1011"/>
      <c r="D146" s="1011"/>
      <c r="E146" s="1011"/>
      <c r="F146" s="1011"/>
      <c r="G146" s="1011"/>
      <c r="H146" s="1011"/>
      <c r="I146" s="1011"/>
      <c r="J146" s="1011"/>
      <c r="K146" s="1011"/>
      <c r="L146" s="1011"/>
      <c r="M146" s="1011"/>
      <c r="N146" s="1011"/>
      <c r="O146" s="1133"/>
      <c r="P146" s="1133"/>
      <c r="Q146" s="1011"/>
    </row>
    <row r="147" spans="1:17" x14ac:dyDescent="0.25">
      <c r="A147" s="1011"/>
      <c r="B147" s="1011"/>
      <c r="C147" s="1011"/>
      <c r="D147" s="1011"/>
      <c r="E147" s="1011"/>
      <c r="F147" s="1011"/>
      <c r="G147" s="1011"/>
      <c r="H147" s="1011"/>
      <c r="I147" s="1011"/>
      <c r="J147" s="1011"/>
      <c r="K147" s="1011"/>
      <c r="L147" s="1011"/>
      <c r="M147" s="1011"/>
      <c r="N147" s="1011"/>
      <c r="O147" s="1133"/>
      <c r="P147" s="1133"/>
      <c r="Q147" s="1011"/>
    </row>
    <row r="148" spans="1:17" x14ac:dyDescent="0.25">
      <c r="A148" s="1011"/>
      <c r="B148" s="1011"/>
      <c r="C148" s="1011"/>
      <c r="D148" s="1011"/>
      <c r="E148" s="1011"/>
      <c r="F148" s="1011"/>
      <c r="G148" s="1011"/>
      <c r="H148" s="1011"/>
      <c r="I148" s="1011"/>
      <c r="J148" s="1011"/>
      <c r="K148" s="1011"/>
      <c r="L148" s="1011"/>
      <c r="M148" s="1011"/>
      <c r="N148" s="1011"/>
      <c r="O148" s="1133"/>
      <c r="P148" s="1133"/>
      <c r="Q148" s="1011"/>
    </row>
    <row r="149" spans="1:17" x14ac:dyDescent="0.25">
      <c r="A149" s="1011"/>
      <c r="B149" s="1011"/>
      <c r="C149" s="1011"/>
      <c r="D149" s="1011"/>
      <c r="E149" s="1011"/>
      <c r="F149" s="1011"/>
      <c r="G149" s="1011"/>
      <c r="H149" s="1011"/>
      <c r="I149" s="1011"/>
      <c r="J149" s="1011"/>
      <c r="K149" s="1011"/>
      <c r="L149" s="1011"/>
      <c r="M149" s="1011"/>
      <c r="N149" s="1011"/>
      <c r="O149" s="1133"/>
      <c r="P149" s="1133"/>
      <c r="Q149" s="1011"/>
    </row>
    <row r="150" spans="1:17" x14ac:dyDescent="0.25">
      <c r="A150" s="1011"/>
      <c r="B150" s="1011"/>
      <c r="C150" s="1011"/>
      <c r="D150" s="1011"/>
      <c r="E150" s="1011"/>
      <c r="F150" s="1011"/>
      <c r="G150" s="1011"/>
      <c r="H150" s="1011"/>
      <c r="I150" s="1011"/>
      <c r="J150" s="1011"/>
      <c r="K150" s="1011"/>
      <c r="L150" s="1011"/>
      <c r="M150" s="1011"/>
      <c r="N150" s="1011"/>
      <c r="O150" s="1133"/>
      <c r="P150" s="1133"/>
      <c r="Q150" s="1011"/>
    </row>
    <row r="151" spans="1:17" x14ac:dyDescent="0.25">
      <c r="A151" s="1011"/>
      <c r="B151" s="1011"/>
      <c r="C151" s="1011"/>
      <c r="D151" s="1011"/>
      <c r="E151" s="1011"/>
      <c r="F151" s="1011"/>
      <c r="G151" s="1011"/>
      <c r="H151" s="1011"/>
      <c r="I151" s="1011"/>
      <c r="J151" s="1011"/>
      <c r="K151" s="1011"/>
      <c r="L151" s="1011"/>
      <c r="M151" s="1011"/>
      <c r="N151" s="1011"/>
      <c r="O151" s="1133"/>
      <c r="P151" s="1133"/>
      <c r="Q151" s="1011"/>
    </row>
    <row r="152" spans="1:17" x14ac:dyDescent="0.25">
      <c r="A152" s="1011"/>
      <c r="B152" s="1011"/>
      <c r="C152" s="1011"/>
      <c r="D152" s="1011"/>
      <c r="E152" s="1011"/>
      <c r="F152" s="1011"/>
      <c r="G152" s="1011"/>
      <c r="H152" s="1011"/>
      <c r="I152" s="1011"/>
      <c r="J152" s="1011"/>
      <c r="K152" s="1011"/>
      <c r="L152" s="1011"/>
      <c r="M152" s="1011"/>
      <c r="N152" s="1011"/>
      <c r="O152" s="1133"/>
      <c r="P152" s="1133"/>
      <c r="Q152" s="1011"/>
    </row>
    <row r="153" spans="1:17" x14ac:dyDescent="0.25">
      <c r="A153" s="1011"/>
      <c r="B153" s="1011"/>
      <c r="C153" s="1011"/>
      <c r="D153" s="1011"/>
      <c r="E153" s="1011"/>
      <c r="F153" s="1011"/>
      <c r="G153" s="1011"/>
      <c r="H153" s="1011"/>
      <c r="I153" s="1011"/>
      <c r="J153" s="1011"/>
      <c r="K153" s="1011"/>
      <c r="L153" s="1011"/>
      <c r="M153" s="1011"/>
      <c r="N153" s="1011"/>
      <c r="O153" s="1133"/>
      <c r="P153" s="1133"/>
      <c r="Q153" s="1011"/>
    </row>
    <row r="154" spans="1:17" x14ac:dyDescent="0.25">
      <c r="A154" s="1011"/>
      <c r="B154" s="1011"/>
      <c r="C154" s="1011"/>
      <c r="D154" s="1011"/>
      <c r="E154" s="1011"/>
      <c r="F154" s="1011"/>
      <c r="G154" s="1011"/>
      <c r="H154" s="1011"/>
      <c r="I154" s="1011"/>
      <c r="J154" s="1011"/>
      <c r="K154" s="1011"/>
      <c r="L154" s="1011"/>
      <c r="M154" s="1011"/>
      <c r="N154" s="1011"/>
      <c r="O154" s="1133"/>
      <c r="P154" s="1133"/>
      <c r="Q154" s="1011"/>
    </row>
    <row r="155" spans="1:17" x14ac:dyDescent="0.25">
      <c r="A155" s="1011"/>
      <c r="B155" s="1011"/>
      <c r="C155" s="1011"/>
      <c r="D155" s="1011"/>
      <c r="E155" s="1011"/>
      <c r="F155" s="1011"/>
      <c r="G155" s="1011"/>
      <c r="H155" s="1011"/>
      <c r="I155" s="1011"/>
      <c r="J155" s="1011"/>
      <c r="K155" s="1011"/>
      <c r="L155" s="1011"/>
      <c r="M155" s="1011"/>
      <c r="N155" s="1011"/>
      <c r="O155" s="1133"/>
      <c r="P155" s="1133"/>
      <c r="Q155" s="1011"/>
    </row>
    <row r="156" spans="1:17" x14ac:dyDescent="0.25">
      <c r="A156" s="1011"/>
      <c r="B156" s="1011"/>
      <c r="C156" s="1011"/>
      <c r="D156" s="1011"/>
      <c r="E156" s="1011"/>
      <c r="F156" s="1011"/>
      <c r="G156" s="1011"/>
      <c r="H156" s="1011"/>
      <c r="I156" s="1011"/>
      <c r="J156" s="1011"/>
      <c r="K156" s="1011"/>
      <c r="L156" s="1011"/>
      <c r="M156" s="1011"/>
      <c r="N156" s="1011"/>
      <c r="O156" s="1133"/>
      <c r="P156" s="1133"/>
      <c r="Q156" s="1011"/>
    </row>
    <row r="157" spans="1:17" x14ac:dyDescent="0.25">
      <c r="A157" s="1011"/>
      <c r="B157" s="1011"/>
      <c r="C157" s="1011"/>
      <c r="D157" s="1011"/>
      <c r="E157" s="1011"/>
      <c r="F157" s="1011"/>
      <c r="G157" s="1011"/>
      <c r="H157" s="1011"/>
      <c r="I157" s="1011"/>
      <c r="J157" s="1011"/>
      <c r="K157" s="1011"/>
      <c r="L157" s="1011"/>
      <c r="M157" s="1011"/>
      <c r="N157" s="1011"/>
      <c r="O157" s="1133"/>
      <c r="P157" s="1133"/>
      <c r="Q157" s="1011"/>
    </row>
    <row r="158" spans="1:17" x14ac:dyDescent="0.25">
      <c r="A158" s="1011"/>
      <c r="B158" s="1011"/>
      <c r="C158" s="1011"/>
      <c r="D158" s="1011"/>
      <c r="E158" s="1011"/>
      <c r="F158" s="1011"/>
      <c r="G158" s="1011"/>
      <c r="H158" s="1011"/>
      <c r="I158" s="1011"/>
      <c r="J158" s="1011"/>
      <c r="K158" s="1011"/>
      <c r="L158" s="1011"/>
      <c r="M158" s="1011"/>
      <c r="N158" s="1011"/>
      <c r="O158" s="1133"/>
      <c r="P158" s="1133"/>
      <c r="Q158" s="1011"/>
    </row>
    <row r="159" spans="1:17" x14ac:dyDescent="0.25">
      <c r="A159" s="1011"/>
      <c r="B159" s="1011"/>
      <c r="C159" s="1011"/>
      <c r="D159" s="1011"/>
      <c r="E159" s="1011"/>
      <c r="F159" s="1011"/>
      <c r="G159" s="1011"/>
      <c r="H159" s="1011"/>
      <c r="I159" s="1011"/>
      <c r="J159" s="1011"/>
      <c r="K159" s="1011"/>
      <c r="L159" s="1011"/>
      <c r="M159" s="1011"/>
      <c r="N159" s="1011"/>
      <c r="O159" s="1133"/>
      <c r="P159" s="1133"/>
      <c r="Q159" s="1011"/>
    </row>
    <row r="160" spans="1:17" x14ac:dyDescent="0.25">
      <c r="A160" s="1011"/>
      <c r="B160" s="1011"/>
      <c r="C160" s="1011"/>
      <c r="D160" s="1011"/>
      <c r="E160" s="1011"/>
      <c r="F160" s="1011"/>
      <c r="G160" s="1011"/>
      <c r="H160" s="1011"/>
      <c r="I160" s="1011"/>
      <c r="J160" s="1011"/>
      <c r="K160" s="1011"/>
      <c r="L160" s="1011"/>
      <c r="M160" s="1011"/>
      <c r="N160" s="1011"/>
      <c r="O160" s="1133"/>
      <c r="P160" s="1133"/>
      <c r="Q160" s="1011"/>
    </row>
    <row r="161" spans="1:17" x14ac:dyDescent="0.25">
      <c r="A161" s="1011"/>
      <c r="B161" s="1011"/>
      <c r="C161" s="1011"/>
      <c r="D161" s="1011"/>
      <c r="E161" s="1011"/>
      <c r="F161" s="1011"/>
      <c r="G161" s="1011"/>
      <c r="H161" s="1011"/>
      <c r="I161" s="1011"/>
      <c r="J161" s="1011"/>
      <c r="K161" s="1011"/>
      <c r="L161" s="1011"/>
      <c r="M161" s="1011"/>
      <c r="N161" s="1011"/>
      <c r="O161" s="1133"/>
      <c r="P161" s="1133"/>
      <c r="Q161" s="1011"/>
    </row>
    <row r="162" spans="1:17" x14ac:dyDescent="0.25">
      <c r="A162" s="1011"/>
      <c r="B162" s="1011"/>
      <c r="C162" s="1011"/>
      <c r="D162" s="1011"/>
      <c r="E162" s="1011"/>
      <c r="F162" s="1011"/>
      <c r="G162" s="1011"/>
      <c r="H162" s="1011"/>
      <c r="I162" s="1011"/>
      <c r="J162" s="1011"/>
      <c r="K162" s="1011"/>
      <c r="L162" s="1011"/>
      <c r="M162" s="1011"/>
      <c r="N162" s="1011"/>
      <c r="O162" s="1133"/>
      <c r="P162" s="1133"/>
      <c r="Q162" s="1011"/>
    </row>
    <row r="163" spans="1:17" x14ac:dyDescent="0.25">
      <c r="A163" s="1011"/>
      <c r="B163" s="1011"/>
      <c r="C163" s="1011"/>
      <c r="D163" s="1011"/>
      <c r="E163" s="1011"/>
      <c r="F163" s="1011"/>
      <c r="G163" s="1011"/>
      <c r="H163" s="1011"/>
      <c r="I163" s="1011"/>
      <c r="J163" s="1011"/>
      <c r="K163" s="1011"/>
      <c r="L163" s="1011"/>
      <c r="M163" s="1011"/>
      <c r="N163" s="1011"/>
      <c r="O163" s="1133"/>
      <c r="P163" s="1133"/>
      <c r="Q163" s="1011"/>
    </row>
    <row r="164" spans="1:17" x14ac:dyDescent="0.25">
      <c r="A164" s="1011"/>
      <c r="B164" s="1011"/>
      <c r="C164" s="1011"/>
      <c r="D164" s="1011"/>
      <c r="E164" s="1011"/>
      <c r="F164" s="1011"/>
      <c r="G164" s="1011"/>
      <c r="H164" s="1011"/>
      <c r="I164" s="1011"/>
      <c r="J164" s="1011"/>
      <c r="K164" s="1011"/>
      <c r="L164" s="1011"/>
      <c r="M164" s="1011"/>
      <c r="N164" s="1011"/>
      <c r="O164" s="1133"/>
      <c r="P164" s="1133"/>
      <c r="Q164" s="1011"/>
    </row>
    <row r="165" spans="1:17" x14ac:dyDescent="0.25">
      <c r="A165" s="1011"/>
      <c r="B165" s="1011"/>
      <c r="C165" s="1011"/>
      <c r="D165" s="1011"/>
      <c r="E165" s="1011"/>
      <c r="F165" s="1011"/>
      <c r="G165" s="1011"/>
      <c r="H165" s="1011"/>
      <c r="I165" s="1011"/>
      <c r="J165" s="1011"/>
      <c r="K165" s="1011"/>
      <c r="L165" s="1011"/>
      <c r="M165" s="1011"/>
      <c r="N165" s="1011"/>
      <c r="O165" s="1133"/>
      <c r="P165" s="1133"/>
      <c r="Q165" s="1011"/>
    </row>
    <row r="166" spans="1:17" x14ac:dyDescent="0.25">
      <c r="A166" s="1011"/>
      <c r="B166" s="1011"/>
      <c r="C166" s="1011"/>
      <c r="D166" s="1011"/>
      <c r="E166" s="1011"/>
      <c r="F166" s="1011"/>
      <c r="G166" s="1011"/>
      <c r="H166" s="1011"/>
      <c r="I166" s="1011"/>
      <c r="J166" s="1011"/>
      <c r="K166" s="1011"/>
      <c r="L166" s="1011"/>
      <c r="M166" s="1011"/>
      <c r="N166" s="1011"/>
      <c r="O166" s="1133"/>
      <c r="P166" s="1133"/>
      <c r="Q166" s="1011"/>
    </row>
    <row r="167" spans="1:17" x14ac:dyDescent="0.25">
      <c r="A167" s="1011"/>
      <c r="B167" s="1011"/>
      <c r="C167" s="1011"/>
      <c r="D167" s="1011"/>
      <c r="E167" s="1011"/>
      <c r="F167" s="1011"/>
      <c r="G167" s="1011"/>
      <c r="H167" s="1011"/>
      <c r="I167" s="1011"/>
      <c r="J167" s="1011"/>
      <c r="K167" s="1011"/>
      <c r="L167" s="1011"/>
      <c r="M167" s="1011"/>
      <c r="N167" s="1011"/>
      <c r="O167" s="1133"/>
      <c r="P167" s="1133"/>
      <c r="Q167" s="1011"/>
    </row>
    <row r="168" spans="1:17" x14ac:dyDescent="0.25">
      <c r="A168" s="1011"/>
      <c r="B168" s="1011"/>
      <c r="C168" s="1011"/>
      <c r="D168" s="1011"/>
      <c r="E168" s="1011"/>
      <c r="F168" s="1011"/>
      <c r="G168" s="1011"/>
      <c r="H168" s="1011"/>
      <c r="I168" s="1011"/>
      <c r="J168" s="1011"/>
      <c r="K168" s="1011"/>
      <c r="L168" s="1011"/>
      <c r="M168" s="1011"/>
      <c r="N168" s="1011"/>
      <c r="O168" s="1133"/>
      <c r="P168" s="1133"/>
      <c r="Q168" s="1011"/>
    </row>
    <row r="169" spans="1:17" x14ac:dyDescent="0.25">
      <c r="A169" s="1011"/>
      <c r="B169" s="1011"/>
      <c r="C169" s="1011"/>
      <c r="D169" s="1011"/>
      <c r="E169" s="1011"/>
      <c r="F169" s="1011"/>
      <c r="G169" s="1011"/>
      <c r="H169" s="1011"/>
      <c r="I169" s="1011"/>
      <c r="J169" s="1011"/>
      <c r="K169" s="1011"/>
      <c r="L169" s="1011"/>
      <c r="M169" s="1011"/>
      <c r="N169" s="1011"/>
      <c r="O169" s="1133"/>
      <c r="P169" s="1133"/>
      <c r="Q169" s="1011"/>
    </row>
    <row r="170" spans="1:17" x14ac:dyDescent="0.25">
      <c r="A170" s="1011"/>
      <c r="B170" s="1011"/>
      <c r="C170" s="1011"/>
      <c r="D170" s="1011"/>
      <c r="E170" s="1011"/>
      <c r="F170" s="1011"/>
      <c r="G170" s="1011"/>
      <c r="H170" s="1011"/>
      <c r="I170" s="1011"/>
      <c r="J170" s="1011"/>
      <c r="K170" s="1011"/>
      <c r="L170" s="1011"/>
      <c r="M170" s="1011"/>
      <c r="N170" s="1011"/>
      <c r="O170" s="1133"/>
      <c r="P170" s="1133"/>
      <c r="Q170" s="1011"/>
    </row>
    <row r="171" spans="1:17" x14ac:dyDescent="0.25">
      <c r="A171" s="1011"/>
      <c r="B171" s="1011"/>
      <c r="C171" s="1011"/>
      <c r="D171" s="1011"/>
      <c r="E171" s="1011"/>
      <c r="F171" s="1011"/>
      <c r="G171" s="1011"/>
      <c r="H171" s="1011"/>
      <c r="I171" s="1011"/>
      <c r="J171" s="1011"/>
      <c r="K171" s="1011"/>
      <c r="L171" s="1011"/>
      <c r="M171" s="1011"/>
      <c r="N171" s="1011"/>
      <c r="O171" s="1133"/>
      <c r="P171" s="1133"/>
      <c r="Q171" s="1011"/>
    </row>
    <row r="172" spans="1:17" x14ac:dyDescent="0.25">
      <c r="A172" s="1011"/>
      <c r="B172" s="1011"/>
      <c r="C172" s="1011"/>
      <c r="D172" s="1011"/>
      <c r="E172" s="1011"/>
      <c r="F172" s="1011"/>
      <c r="G172" s="1011"/>
      <c r="H172" s="1011"/>
      <c r="I172" s="1011"/>
      <c r="J172" s="1011"/>
      <c r="K172" s="1011"/>
      <c r="L172" s="1011"/>
      <c r="M172" s="1011"/>
      <c r="N172" s="1011"/>
      <c r="O172" s="1133"/>
      <c r="P172" s="1133"/>
      <c r="Q172" s="1011"/>
    </row>
    <row r="173" spans="1:17" x14ac:dyDescent="0.25">
      <c r="A173" s="1011"/>
      <c r="B173" s="1011"/>
      <c r="C173" s="1011"/>
      <c r="D173" s="1011"/>
      <c r="E173" s="1011"/>
      <c r="F173" s="1011"/>
      <c r="G173" s="1011"/>
      <c r="H173" s="1011"/>
      <c r="I173" s="1011"/>
      <c r="J173" s="1011"/>
      <c r="K173" s="1011"/>
      <c r="L173" s="1011"/>
      <c r="M173" s="1011"/>
      <c r="N173" s="1011"/>
      <c r="O173" s="1133"/>
      <c r="P173" s="1133"/>
      <c r="Q173" s="1011"/>
    </row>
    <row r="174" spans="1:17" x14ac:dyDescent="0.25">
      <c r="A174" s="1011"/>
      <c r="B174" s="1011"/>
      <c r="C174" s="1011"/>
      <c r="D174" s="1011"/>
      <c r="E174" s="1011"/>
      <c r="F174" s="1011"/>
      <c r="G174" s="1011"/>
      <c r="H174" s="1011"/>
      <c r="I174" s="1011"/>
      <c r="J174" s="1011"/>
      <c r="K174" s="1011"/>
      <c r="L174" s="1011"/>
      <c r="M174" s="1011"/>
      <c r="N174" s="1011"/>
      <c r="O174" s="1133"/>
      <c r="P174" s="1133"/>
      <c r="Q174" s="1011"/>
    </row>
    <row r="175" spans="1:17" x14ac:dyDescent="0.25">
      <c r="A175" s="1011"/>
      <c r="B175" s="1011"/>
      <c r="C175" s="1011"/>
      <c r="D175" s="1011"/>
      <c r="E175" s="1011"/>
      <c r="F175" s="1011"/>
      <c r="G175" s="1011"/>
      <c r="H175" s="1011"/>
      <c r="I175" s="1011"/>
      <c r="J175" s="1011"/>
      <c r="K175" s="1011"/>
      <c r="L175" s="1011"/>
      <c r="M175" s="1011"/>
      <c r="N175" s="1011"/>
      <c r="O175" s="1133"/>
      <c r="P175" s="1133"/>
      <c r="Q175" s="1011"/>
    </row>
    <row r="176" spans="1:17" x14ac:dyDescent="0.25">
      <c r="A176" s="1011"/>
      <c r="B176" s="1011"/>
      <c r="C176" s="1011"/>
      <c r="D176" s="1011"/>
      <c r="E176" s="1011"/>
      <c r="F176" s="1011"/>
      <c r="G176" s="1011"/>
      <c r="H176" s="1011"/>
      <c r="I176" s="1011"/>
      <c r="J176" s="1011"/>
      <c r="K176" s="1011"/>
      <c r="L176" s="1011"/>
      <c r="M176" s="1011"/>
      <c r="N176" s="1011"/>
      <c r="O176" s="1133"/>
      <c r="P176" s="1133"/>
      <c r="Q176" s="1011"/>
    </row>
    <row r="177" spans="1:17" x14ac:dyDescent="0.25">
      <c r="A177" s="1011"/>
      <c r="B177" s="1011"/>
      <c r="C177" s="1011"/>
      <c r="D177" s="1011"/>
      <c r="E177" s="1011"/>
      <c r="F177" s="1011"/>
      <c r="G177" s="1011"/>
      <c r="H177" s="1011"/>
      <c r="I177" s="1011"/>
      <c r="J177" s="1011"/>
      <c r="K177" s="1011"/>
      <c r="L177" s="1011"/>
      <c r="M177" s="1011"/>
      <c r="N177" s="1011"/>
      <c r="O177" s="1133"/>
      <c r="P177" s="1133"/>
      <c r="Q177" s="1011"/>
    </row>
    <row r="178" spans="1:17" x14ac:dyDescent="0.25">
      <c r="A178" s="1011"/>
      <c r="B178" s="1011"/>
      <c r="C178" s="1011"/>
      <c r="D178" s="1011"/>
      <c r="E178" s="1011"/>
      <c r="F178" s="1011"/>
      <c r="G178" s="1011"/>
      <c r="H178" s="1011"/>
      <c r="I178" s="1011"/>
      <c r="J178" s="1011"/>
      <c r="K178" s="1011"/>
      <c r="L178" s="1011"/>
      <c r="M178" s="1011"/>
      <c r="N178" s="1011"/>
      <c r="O178" s="1133"/>
      <c r="P178" s="1133"/>
      <c r="Q178" s="1011"/>
    </row>
    <row r="179" spans="1:17" x14ac:dyDescent="0.25">
      <c r="A179" s="1011"/>
      <c r="B179" s="1011"/>
      <c r="C179" s="1011"/>
      <c r="D179" s="1011"/>
      <c r="E179" s="1011"/>
      <c r="F179" s="1011"/>
      <c r="G179" s="1011"/>
      <c r="H179" s="1011"/>
      <c r="I179" s="1011"/>
      <c r="J179" s="1011"/>
      <c r="K179" s="1011"/>
      <c r="L179" s="1011"/>
      <c r="M179" s="1011"/>
      <c r="N179" s="1011"/>
      <c r="O179" s="1133"/>
      <c r="P179" s="1133"/>
      <c r="Q179" s="1011"/>
    </row>
    <row r="180" spans="1:17" x14ac:dyDescent="0.25">
      <c r="A180" s="1011"/>
      <c r="B180" s="1011"/>
      <c r="C180" s="1011"/>
      <c r="D180" s="1011"/>
      <c r="E180" s="1011"/>
      <c r="F180" s="1011"/>
      <c r="G180" s="1011"/>
      <c r="H180" s="1011"/>
      <c r="I180" s="1011"/>
      <c r="J180" s="1011"/>
      <c r="K180" s="1011"/>
      <c r="L180" s="1011"/>
      <c r="M180" s="1011"/>
      <c r="N180" s="1011"/>
      <c r="O180" s="1133"/>
      <c r="P180" s="1133"/>
      <c r="Q180" s="1011"/>
    </row>
    <row r="181" spans="1:17" x14ac:dyDescent="0.25">
      <c r="A181" s="1011"/>
      <c r="B181" s="1011"/>
      <c r="C181" s="1011"/>
      <c r="D181" s="1011"/>
      <c r="E181" s="1011"/>
      <c r="F181" s="1011"/>
      <c r="G181" s="1011"/>
      <c r="H181" s="1011"/>
      <c r="I181" s="1011"/>
      <c r="J181" s="1011"/>
      <c r="K181" s="1011"/>
      <c r="L181" s="1011"/>
      <c r="M181" s="1011"/>
      <c r="N181" s="1011"/>
      <c r="O181" s="1133"/>
      <c r="P181" s="1133"/>
      <c r="Q181" s="1011"/>
    </row>
    <row r="182" spans="1:17" x14ac:dyDescent="0.25">
      <c r="A182" s="1011"/>
      <c r="B182" s="1011"/>
      <c r="C182" s="1011"/>
      <c r="D182" s="1011"/>
      <c r="E182" s="1011"/>
      <c r="F182" s="1011"/>
      <c r="G182" s="1011"/>
      <c r="H182" s="1011"/>
      <c r="I182" s="1011"/>
      <c r="J182" s="1011"/>
      <c r="K182" s="1011"/>
      <c r="L182" s="1011"/>
      <c r="M182" s="1011"/>
      <c r="N182" s="1011"/>
      <c r="O182" s="1133"/>
      <c r="P182" s="1133"/>
      <c r="Q182" s="1011"/>
    </row>
    <row r="183" spans="1:17" x14ac:dyDescent="0.25">
      <c r="A183" s="1011"/>
      <c r="B183" s="1011"/>
      <c r="C183" s="1011"/>
      <c r="D183" s="1011"/>
      <c r="E183" s="1011"/>
      <c r="F183" s="1011"/>
      <c r="G183" s="1011"/>
      <c r="H183" s="1011"/>
      <c r="I183" s="1011"/>
      <c r="J183" s="1011"/>
      <c r="K183" s="1011"/>
      <c r="L183" s="1011"/>
      <c r="M183" s="1011"/>
      <c r="N183" s="1011"/>
      <c r="O183" s="1133"/>
      <c r="P183" s="1133"/>
      <c r="Q183" s="1011"/>
    </row>
    <row r="184" spans="1:17" x14ac:dyDescent="0.25">
      <c r="A184" s="1011"/>
      <c r="B184" s="1011"/>
      <c r="C184" s="1011"/>
      <c r="D184" s="1011"/>
      <c r="E184" s="1011"/>
      <c r="F184" s="1011"/>
      <c r="G184" s="1011"/>
      <c r="H184" s="1011"/>
      <c r="I184" s="1011"/>
      <c r="J184" s="1011"/>
      <c r="K184" s="1011"/>
      <c r="L184" s="1011"/>
      <c r="M184" s="1011"/>
      <c r="N184" s="1011"/>
      <c r="O184" s="1133"/>
      <c r="P184" s="1133"/>
      <c r="Q184" s="1011"/>
    </row>
    <row r="185" spans="1:17" x14ac:dyDescent="0.25">
      <c r="A185" s="1011"/>
      <c r="B185" s="1011"/>
      <c r="C185" s="1011"/>
      <c r="D185" s="1011"/>
      <c r="E185" s="1011"/>
      <c r="F185" s="1011"/>
      <c r="G185" s="1011"/>
      <c r="H185" s="1011"/>
      <c r="I185" s="1011"/>
      <c r="J185" s="1011"/>
      <c r="K185" s="1011"/>
      <c r="L185" s="1011"/>
      <c r="M185" s="1011"/>
      <c r="N185" s="1011"/>
      <c r="O185" s="1133"/>
      <c r="P185" s="1133"/>
      <c r="Q185" s="1011"/>
    </row>
    <row r="186" spans="1:17" x14ac:dyDescent="0.25">
      <c r="A186" s="1011"/>
      <c r="B186" s="1011"/>
      <c r="C186" s="1011"/>
      <c r="D186" s="1011"/>
      <c r="E186" s="1011"/>
      <c r="F186" s="1011"/>
      <c r="G186" s="1011"/>
      <c r="H186" s="1011"/>
      <c r="I186" s="1011"/>
      <c r="J186" s="1011"/>
      <c r="K186" s="1011"/>
      <c r="L186" s="1011"/>
      <c r="M186" s="1011"/>
      <c r="N186" s="1011"/>
      <c r="O186" s="1133"/>
      <c r="P186" s="1133"/>
      <c r="Q186" s="1011"/>
    </row>
    <row r="187" spans="1:17" x14ac:dyDescent="0.25">
      <c r="A187" s="1011"/>
      <c r="B187" s="1011"/>
      <c r="C187" s="1011"/>
      <c r="D187" s="1011"/>
      <c r="E187" s="1011"/>
      <c r="F187" s="1011"/>
      <c r="G187" s="1011"/>
      <c r="H187" s="1011"/>
      <c r="I187" s="1011"/>
      <c r="J187" s="1011"/>
      <c r="K187" s="1011"/>
      <c r="L187" s="1011"/>
      <c r="M187" s="1011"/>
      <c r="N187" s="1011"/>
      <c r="O187" s="1133"/>
      <c r="P187" s="1133"/>
      <c r="Q187" s="1011"/>
    </row>
    <row r="188" spans="1:17" x14ac:dyDescent="0.25">
      <c r="A188" s="1011"/>
      <c r="B188" s="1011"/>
      <c r="C188" s="1011"/>
      <c r="D188" s="1011"/>
      <c r="E188" s="1011"/>
      <c r="F188" s="1011"/>
      <c r="G188" s="1011"/>
      <c r="H188" s="1011"/>
      <c r="I188" s="1011"/>
      <c r="J188" s="1011"/>
      <c r="K188" s="1011"/>
      <c r="L188" s="1011"/>
      <c r="M188" s="1011"/>
      <c r="N188" s="1011"/>
      <c r="O188" s="1133"/>
      <c r="P188" s="1133"/>
      <c r="Q188" s="1011"/>
    </row>
    <row r="189" spans="1:17" x14ac:dyDescent="0.25">
      <c r="A189" s="1011"/>
      <c r="B189" s="1011"/>
      <c r="C189" s="1011"/>
      <c r="D189" s="1011"/>
      <c r="E189" s="1011"/>
      <c r="F189" s="1011"/>
      <c r="G189" s="1011"/>
      <c r="H189" s="1011"/>
      <c r="I189" s="1011"/>
      <c r="J189" s="1011"/>
      <c r="K189" s="1011"/>
      <c r="L189" s="1011"/>
      <c r="M189" s="1011"/>
      <c r="N189" s="1011"/>
      <c r="O189" s="1133"/>
      <c r="P189" s="1133"/>
      <c r="Q189" s="1011"/>
    </row>
    <row r="190" spans="1:17" x14ac:dyDescent="0.25">
      <c r="A190" s="1011"/>
      <c r="B190" s="1011"/>
      <c r="C190" s="1011"/>
      <c r="D190" s="1011"/>
      <c r="E190" s="1011"/>
      <c r="F190" s="1011"/>
      <c r="G190" s="1011"/>
      <c r="H190" s="1011"/>
      <c r="I190" s="1011"/>
      <c r="J190" s="1011"/>
      <c r="K190" s="1011"/>
      <c r="L190" s="1011"/>
      <c r="M190" s="1011"/>
      <c r="N190" s="1011"/>
      <c r="O190" s="1133"/>
      <c r="P190" s="1133"/>
      <c r="Q190" s="1011"/>
    </row>
    <row r="191" spans="1:17" x14ac:dyDescent="0.25">
      <c r="A191" s="1011"/>
      <c r="B191" s="1011"/>
      <c r="C191" s="1011"/>
      <c r="D191" s="1011"/>
      <c r="E191" s="1011"/>
      <c r="F191" s="1011"/>
      <c r="G191" s="1011"/>
      <c r="H191" s="1011"/>
      <c r="I191" s="1011"/>
      <c r="J191" s="1011"/>
      <c r="K191" s="1011"/>
      <c r="L191" s="1011"/>
      <c r="M191" s="1011"/>
      <c r="N191" s="1011"/>
      <c r="O191" s="1133"/>
      <c r="P191" s="1133"/>
      <c r="Q191" s="1011"/>
    </row>
    <row r="192" spans="1:17" x14ac:dyDescent="0.25">
      <c r="A192" s="1011"/>
      <c r="B192" s="1011"/>
      <c r="C192" s="1011"/>
      <c r="D192" s="1011"/>
      <c r="E192" s="1011"/>
      <c r="F192" s="1011"/>
      <c r="G192" s="1011"/>
      <c r="H192" s="1011"/>
      <c r="I192" s="1011"/>
      <c r="J192" s="1011"/>
      <c r="K192" s="1011"/>
      <c r="L192" s="1011"/>
      <c r="M192" s="1011"/>
      <c r="N192" s="1011"/>
      <c r="O192" s="1133"/>
      <c r="P192" s="1133"/>
      <c r="Q192" s="1011"/>
    </row>
    <row r="193" spans="1:17" x14ac:dyDescent="0.25">
      <c r="A193" s="1011"/>
      <c r="B193" s="1011"/>
      <c r="C193" s="1011"/>
      <c r="D193" s="1011"/>
      <c r="E193" s="1011"/>
      <c r="F193" s="1011"/>
      <c r="G193" s="1011"/>
      <c r="H193" s="1011"/>
      <c r="I193" s="1011"/>
      <c r="J193" s="1011"/>
      <c r="K193" s="1011"/>
      <c r="L193" s="1011"/>
      <c r="M193" s="1011"/>
      <c r="N193" s="1011"/>
      <c r="O193" s="1133"/>
      <c r="P193" s="1133"/>
      <c r="Q193" s="1011"/>
    </row>
    <row r="194" spans="1:17" x14ac:dyDescent="0.25">
      <c r="A194" s="1011"/>
      <c r="B194" s="1011"/>
      <c r="C194" s="1011"/>
      <c r="D194" s="1011"/>
      <c r="E194" s="1011"/>
      <c r="F194" s="1011"/>
      <c r="G194" s="1011"/>
      <c r="H194" s="1011"/>
      <c r="I194" s="1011"/>
      <c r="J194" s="1011"/>
      <c r="K194" s="1011"/>
      <c r="L194" s="1011"/>
      <c r="M194" s="1011"/>
      <c r="N194" s="1011"/>
      <c r="O194" s="1133"/>
      <c r="P194" s="1133"/>
      <c r="Q194" s="1011"/>
    </row>
    <row r="195" spans="1:17" x14ac:dyDescent="0.25">
      <c r="A195" s="1011"/>
      <c r="B195" s="1011"/>
      <c r="C195" s="1011"/>
      <c r="D195" s="1011"/>
      <c r="E195" s="1011"/>
      <c r="F195" s="1011"/>
      <c r="G195" s="1011"/>
      <c r="H195" s="1011"/>
      <c r="I195" s="1011"/>
      <c r="J195" s="1011"/>
      <c r="K195" s="1011"/>
      <c r="L195" s="1011"/>
      <c r="M195" s="1011"/>
      <c r="N195" s="1011"/>
      <c r="O195" s="1133"/>
      <c r="P195" s="1133"/>
      <c r="Q195" s="1011"/>
    </row>
    <row r="196" spans="1:17" x14ac:dyDescent="0.25">
      <c r="A196" s="1011"/>
      <c r="B196" s="1011"/>
      <c r="C196" s="1011"/>
      <c r="D196" s="1011"/>
      <c r="E196" s="1011"/>
      <c r="F196" s="1011"/>
      <c r="G196" s="1011"/>
      <c r="H196" s="1011"/>
      <c r="I196" s="1011"/>
      <c r="J196" s="1011"/>
      <c r="K196" s="1011"/>
      <c r="L196" s="1011"/>
      <c r="M196" s="1011"/>
      <c r="N196" s="1011"/>
      <c r="O196" s="1133"/>
      <c r="P196" s="1133"/>
      <c r="Q196" s="1011"/>
    </row>
    <row r="197" spans="1:17" x14ac:dyDescent="0.25">
      <c r="A197" s="1011"/>
      <c r="B197" s="1011"/>
      <c r="C197" s="1011"/>
      <c r="D197" s="1011"/>
      <c r="E197" s="1011"/>
      <c r="F197" s="1011"/>
      <c r="G197" s="1011"/>
      <c r="H197" s="1011"/>
      <c r="I197" s="1011"/>
      <c r="J197" s="1011"/>
      <c r="K197" s="1011"/>
      <c r="L197" s="1011"/>
      <c r="M197" s="1011"/>
      <c r="N197" s="1011"/>
      <c r="O197" s="1133"/>
      <c r="P197" s="1133"/>
      <c r="Q197" s="1011"/>
    </row>
    <row r="198" spans="1:17" x14ac:dyDescent="0.25">
      <c r="A198" s="1011"/>
      <c r="B198" s="1011"/>
      <c r="C198" s="1011"/>
      <c r="D198" s="1011"/>
      <c r="E198" s="1011"/>
      <c r="F198" s="1011"/>
      <c r="G198" s="1011"/>
      <c r="H198" s="1011"/>
      <c r="I198" s="1011"/>
      <c r="J198" s="1011"/>
      <c r="K198" s="1011"/>
      <c r="L198" s="1011"/>
      <c r="M198" s="1011"/>
      <c r="N198" s="1011"/>
      <c r="O198" s="1133"/>
      <c r="P198" s="1133"/>
      <c r="Q198" s="1011"/>
    </row>
    <row r="199" spans="1:17" x14ac:dyDescent="0.25">
      <c r="A199" s="1011"/>
      <c r="B199" s="1011"/>
      <c r="C199" s="1011"/>
      <c r="D199" s="1011"/>
      <c r="E199" s="1011"/>
      <c r="F199" s="1011"/>
      <c r="G199" s="1011"/>
      <c r="H199" s="1011"/>
      <c r="I199" s="1011"/>
      <c r="J199" s="1011"/>
      <c r="K199" s="1011"/>
      <c r="L199" s="1011"/>
      <c r="M199" s="1011"/>
      <c r="N199" s="1011"/>
      <c r="O199" s="1133"/>
      <c r="P199" s="1133"/>
      <c r="Q199" s="1011"/>
    </row>
    <row r="200" spans="1:17" x14ac:dyDescent="0.25">
      <c r="A200" s="1011"/>
      <c r="B200" s="1011"/>
      <c r="C200" s="1011"/>
      <c r="D200" s="1011"/>
      <c r="E200" s="1011"/>
      <c r="F200" s="1011"/>
      <c r="G200" s="1011"/>
      <c r="H200" s="1011"/>
      <c r="I200" s="1011"/>
      <c r="J200" s="1011"/>
      <c r="K200" s="1011"/>
      <c r="L200" s="1011"/>
      <c r="M200" s="1011"/>
      <c r="N200" s="1011"/>
      <c r="O200" s="1133"/>
      <c r="P200" s="1133"/>
      <c r="Q200" s="1011"/>
    </row>
    <row r="201" spans="1:17" x14ac:dyDescent="0.25">
      <c r="A201" s="1011"/>
      <c r="B201" s="1011"/>
      <c r="C201" s="1011"/>
      <c r="D201" s="1011"/>
      <c r="E201" s="1011"/>
      <c r="F201" s="1011"/>
      <c r="G201" s="1011"/>
      <c r="H201" s="1011"/>
      <c r="I201" s="1011"/>
      <c r="J201" s="1011"/>
      <c r="K201" s="1011"/>
      <c r="L201" s="1011"/>
      <c r="M201" s="1011"/>
      <c r="N201" s="1011"/>
      <c r="O201" s="1133"/>
      <c r="P201" s="1133"/>
      <c r="Q201" s="1011"/>
    </row>
    <row r="202" spans="1:17" x14ac:dyDescent="0.25">
      <c r="A202" s="1011"/>
      <c r="B202" s="1011"/>
      <c r="C202" s="1011"/>
      <c r="D202" s="1011"/>
      <c r="E202" s="1011"/>
      <c r="F202" s="1011"/>
      <c r="G202" s="1011"/>
      <c r="H202" s="1011"/>
      <c r="I202" s="1011"/>
      <c r="J202" s="1011"/>
      <c r="K202" s="1011"/>
      <c r="L202" s="1011"/>
      <c r="M202" s="1011"/>
      <c r="N202" s="1011"/>
      <c r="O202" s="1133"/>
      <c r="P202" s="1133"/>
      <c r="Q202" s="1011"/>
    </row>
    <row r="203" spans="1:17" x14ac:dyDescent="0.25">
      <c r="A203" s="1011"/>
      <c r="B203" s="1011"/>
      <c r="C203" s="1011"/>
      <c r="D203" s="1011"/>
      <c r="E203" s="1011"/>
      <c r="F203" s="1011"/>
      <c r="G203" s="1011"/>
      <c r="H203" s="1011"/>
      <c r="I203" s="1011"/>
      <c r="J203" s="1011"/>
      <c r="K203" s="1011"/>
      <c r="L203" s="1011"/>
      <c r="M203" s="1011"/>
      <c r="N203" s="1011"/>
      <c r="O203" s="1133"/>
      <c r="P203" s="1133"/>
      <c r="Q203" s="1011"/>
    </row>
    <row r="204" spans="1:17" x14ac:dyDescent="0.25">
      <c r="A204" s="1011"/>
      <c r="B204" s="1011"/>
      <c r="C204" s="1011"/>
      <c r="D204" s="1011"/>
      <c r="E204" s="1011"/>
      <c r="F204" s="1011"/>
      <c r="G204" s="1011"/>
      <c r="H204" s="1011"/>
      <c r="I204" s="1011"/>
      <c r="J204" s="1011"/>
      <c r="K204" s="1011"/>
      <c r="L204" s="1011"/>
      <c r="M204" s="1011"/>
      <c r="N204" s="1011"/>
      <c r="O204" s="1133"/>
      <c r="P204" s="1133"/>
      <c r="Q204" s="1011"/>
    </row>
    <row r="205" spans="1:17" x14ac:dyDescent="0.25">
      <c r="A205" s="1011"/>
      <c r="B205" s="1011"/>
      <c r="C205" s="1011"/>
      <c r="D205" s="1011"/>
      <c r="E205" s="1011"/>
      <c r="F205" s="1011"/>
      <c r="G205" s="1011"/>
      <c r="H205" s="1011"/>
      <c r="I205" s="1011"/>
      <c r="J205" s="1011"/>
      <c r="K205" s="1011"/>
      <c r="L205" s="1011"/>
      <c r="M205" s="1011"/>
      <c r="N205" s="1011"/>
      <c r="O205" s="1133"/>
      <c r="P205" s="1133"/>
      <c r="Q205" s="1011"/>
    </row>
    <row r="206" spans="1:17" x14ac:dyDescent="0.25">
      <c r="A206" s="1011"/>
      <c r="B206" s="1011"/>
      <c r="C206" s="1011"/>
      <c r="D206" s="1011"/>
      <c r="E206" s="1011"/>
      <c r="F206" s="1011"/>
      <c r="G206" s="1011"/>
      <c r="H206" s="1011"/>
      <c r="I206" s="1011"/>
      <c r="J206" s="1011"/>
      <c r="K206" s="1011"/>
      <c r="L206" s="1011"/>
      <c r="M206" s="1011"/>
      <c r="N206" s="1011"/>
      <c r="O206" s="1133"/>
      <c r="P206" s="1133"/>
      <c r="Q206" s="1011"/>
    </row>
    <row r="207" spans="1:17" x14ac:dyDescent="0.25">
      <c r="A207" s="1011"/>
      <c r="B207" s="1011"/>
      <c r="C207" s="1011"/>
      <c r="D207" s="1011"/>
      <c r="E207" s="1011"/>
      <c r="F207" s="1011"/>
      <c r="G207" s="1011"/>
      <c r="H207" s="1011"/>
      <c r="I207" s="1011"/>
      <c r="J207" s="1011"/>
      <c r="K207" s="1011"/>
      <c r="L207" s="1011"/>
      <c r="M207" s="1011"/>
      <c r="N207" s="1011"/>
      <c r="O207" s="1133"/>
      <c r="P207" s="1133"/>
      <c r="Q207" s="1011"/>
    </row>
    <row r="208" spans="1:17" x14ac:dyDescent="0.25">
      <c r="A208" s="1011"/>
      <c r="B208" s="1011"/>
      <c r="C208" s="1011"/>
      <c r="D208" s="1011"/>
      <c r="E208" s="1011"/>
      <c r="F208" s="1011"/>
      <c r="G208" s="1011"/>
      <c r="H208" s="1011"/>
      <c r="I208" s="1011"/>
      <c r="J208" s="1011"/>
      <c r="K208" s="1011"/>
      <c r="L208" s="1011"/>
      <c r="M208" s="1011"/>
      <c r="N208" s="1011"/>
      <c r="O208" s="1133"/>
      <c r="P208" s="1133"/>
      <c r="Q208" s="1011"/>
    </row>
    <row r="209" spans="1:17" x14ac:dyDescent="0.25">
      <c r="A209" s="1011"/>
      <c r="B209" s="1011"/>
      <c r="C209" s="1011"/>
      <c r="D209" s="1011"/>
      <c r="E209" s="1011"/>
      <c r="F209" s="1011"/>
      <c r="G209" s="1011"/>
      <c r="H209" s="1011"/>
      <c r="I209" s="1011"/>
      <c r="J209" s="1011"/>
      <c r="K209" s="1011"/>
      <c r="L209" s="1011"/>
      <c r="M209" s="1011"/>
      <c r="N209" s="1011"/>
      <c r="O209" s="1133"/>
      <c r="P209" s="1133"/>
      <c r="Q209" s="1011"/>
    </row>
    <row r="210" spans="1:17" x14ac:dyDescent="0.25">
      <c r="A210" s="1011"/>
      <c r="B210" s="1011"/>
      <c r="C210" s="1011"/>
      <c r="D210" s="1011"/>
      <c r="E210" s="1011"/>
      <c r="F210" s="1011"/>
      <c r="G210" s="1011"/>
      <c r="H210" s="1011"/>
      <c r="I210" s="1011"/>
      <c r="J210" s="1011"/>
      <c r="K210" s="1011"/>
      <c r="L210" s="1011"/>
      <c r="M210" s="1011"/>
      <c r="N210" s="1011"/>
      <c r="O210" s="1133"/>
      <c r="P210" s="1133"/>
      <c r="Q210" s="1011"/>
    </row>
    <row r="211" spans="1:17" x14ac:dyDescent="0.25">
      <c r="A211" s="1011"/>
      <c r="B211" s="1011"/>
      <c r="C211" s="1011"/>
      <c r="D211" s="1011"/>
      <c r="E211" s="1011"/>
      <c r="F211" s="1011"/>
      <c r="G211" s="1011"/>
      <c r="H211" s="1011"/>
      <c r="I211" s="1011"/>
      <c r="J211" s="1011"/>
      <c r="K211" s="1011"/>
      <c r="L211" s="1011"/>
      <c r="M211" s="1011"/>
      <c r="N211" s="1011"/>
      <c r="O211" s="1133"/>
      <c r="P211" s="1133"/>
      <c r="Q211" s="1011"/>
    </row>
    <row r="212" spans="1:17" x14ac:dyDescent="0.25">
      <c r="A212" s="1011"/>
      <c r="B212" s="1011"/>
      <c r="C212" s="1011"/>
      <c r="D212" s="1011"/>
      <c r="E212" s="1011"/>
      <c r="F212" s="1011"/>
      <c r="G212" s="1011"/>
      <c r="H212" s="1011"/>
      <c r="I212" s="1011"/>
      <c r="J212" s="1011"/>
      <c r="K212" s="1011"/>
      <c r="L212" s="1011"/>
      <c r="M212" s="1011"/>
      <c r="N212" s="1011"/>
      <c r="O212" s="1133"/>
      <c r="P212" s="1133"/>
      <c r="Q212" s="1011"/>
    </row>
    <row r="213" spans="1:17" x14ac:dyDescent="0.25">
      <c r="A213" s="1011"/>
      <c r="B213" s="1011"/>
      <c r="C213" s="1011"/>
      <c r="D213" s="1011"/>
      <c r="E213" s="1011"/>
      <c r="F213" s="1011"/>
      <c r="G213" s="1011"/>
      <c r="H213" s="1011"/>
      <c r="I213" s="1011"/>
      <c r="J213" s="1011"/>
      <c r="K213" s="1011"/>
      <c r="L213" s="1011"/>
      <c r="M213" s="1011"/>
      <c r="N213" s="1011"/>
      <c r="O213" s="1133"/>
      <c r="P213" s="1133"/>
      <c r="Q213" s="1011"/>
    </row>
    <row r="214" spans="1:17" x14ac:dyDescent="0.25">
      <c r="A214" s="1011"/>
      <c r="B214" s="1011"/>
      <c r="C214" s="1011"/>
      <c r="D214" s="1011"/>
      <c r="E214" s="1011"/>
      <c r="F214" s="1011"/>
      <c r="G214" s="1011"/>
      <c r="H214" s="1011"/>
      <c r="I214" s="1011"/>
      <c r="J214" s="1011"/>
      <c r="K214" s="1011"/>
      <c r="L214" s="1011"/>
      <c r="M214" s="1011"/>
      <c r="N214" s="1011"/>
      <c r="O214" s="1133"/>
      <c r="P214" s="1133"/>
      <c r="Q214" s="1011"/>
    </row>
    <row r="215" spans="1:17" x14ac:dyDescent="0.25">
      <c r="A215" s="1011"/>
      <c r="B215" s="1011"/>
      <c r="C215" s="1011"/>
      <c r="D215" s="1011"/>
      <c r="E215" s="1011"/>
      <c r="F215" s="1011"/>
      <c r="G215" s="1011"/>
      <c r="H215" s="1011"/>
      <c r="I215" s="1011"/>
      <c r="J215" s="1011"/>
      <c r="K215" s="1011"/>
      <c r="L215" s="1011"/>
      <c r="M215" s="1011"/>
      <c r="N215" s="1011"/>
      <c r="O215" s="1133"/>
      <c r="P215" s="1133"/>
      <c r="Q215" s="1011"/>
    </row>
    <row r="216" spans="1:17" x14ac:dyDescent="0.25">
      <c r="A216" s="1011"/>
      <c r="B216" s="1011"/>
      <c r="C216" s="1011"/>
      <c r="D216" s="1011"/>
      <c r="E216" s="1011"/>
      <c r="F216" s="1011"/>
      <c r="G216" s="1011"/>
      <c r="H216" s="1011"/>
      <c r="I216" s="1011"/>
      <c r="J216" s="1011"/>
      <c r="K216" s="1011"/>
      <c r="L216" s="1011"/>
      <c r="M216" s="1011"/>
      <c r="N216" s="1011"/>
      <c r="O216" s="1133"/>
      <c r="P216" s="1133"/>
      <c r="Q216" s="1011"/>
    </row>
    <row r="217" spans="1:17" x14ac:dyDescent="0.25">
      <c r="A217" s="1011"/>
      <c r="B217" s="1011"/>
      <c r="C217" s="1011"/>
      <c r="D217" s="1011"/>
      <c r="E217" s="1011"/>
      <c r="F217" s="1011"/>
      <c r="G217" s="1011"/>
      <c r="H217" s="1011"/>
      <c r="I217" s="1011"/>
      <c r="J217" s="1011"/>
      <c r="K217" s="1011"/>
      <c r="L217" s="1011"/>
      <c r="M217" s="1011"/>
      <c r="N217" s="1011"/>
      <c r="O217" s="1133"/>
      <c r="P217" s="1133"/>
      <c r="Q217" s="1011"/>
    </row>
    <row r="218" spans="1:17" x14ac:dyDescent="0.25">
      <c r="A218" s="1011"/>
      <c r="B218" s="1011"/>
      <c r="C218" s="1011"/>
      <c r="D218" s="1011"/>
      <c r="E218" s="1011"/>
      <c r="F218" s="1011"/>
      <c r="G218" s="1011"/>
      <c r="H218" s="1011"/>
      <c r="I218" s="1011"/>
      <c r="J218" s="1011"/>
      <c r="K218" s="1011"/>
      <c r="L218" s="1011"/>
      <c r="M218" s="1011"/>
      <c r="N218" s="1011"/>
      <c r="O218" s="1133"/>
      <c r="P218" s="1133"/>
      <c r="Q218" s="1011"/>
    </row>
    <row r="219" spans="1:17" x14ac:dyDescent="0.25">
      <c r="A219" s="1011"/>
      <c r="B219" s="1011"/>
      <c r="C219" s="1011"/>
      <c r="D219" s="1011"/>
      <c r="E219" s="1011"/>
      <c r="F219" s="1011"/>
      <c r="G219" s="1011"/>
      <c r="H219" s="1011"/>
      <c r="I219" s="1011"/>
      <c r="J219" s="1011"/>
      <c r="K219" s="1011"/>
      <c r="L219" s="1011"/>
      <c r="M219" s="1011"/>
      <c r="N219" s="1011"/>
      <c r="O219" s="1133"/>
      <c r="P219" s="1133"/>
      <c r="Q219" s="1011"/>
    </row>
    <row r="220" spans="1:17" x14ac:dyDescent="0.25">
      <c r="A220" s="1011"/>
      <c r="B220" s="1011"/>
      <c r="C220" s="1011"/>
      <c r="D220" s="1011"/>
      <c r="E220" s="1011"/>
      <c r="F220" s="1011"/>
      <c r="G220" s="1011"/>
      <c r="H220" s="1011"/>
      <c r="I220" s="1011"/>
      <c r="J220" s="1011"/>
      <c r="K220" s="1011"/>
      <c r="L220" s="1011"/>
      <c r="M220" s="1011"/>
      <c r="N220" s="1011"/>
      <c r="O220" s="1133"/>
      <c r="P220" s="1133"/>
      <c r="Q220" s="1011"/>
    </row>
    <row r="221" spans="1:17" x14ac:dyDescent="0.25">
      <c r="A221" s="1011"/>
      <c r="B221" s="1011"/>
      <c r="C221" s="1011"/>
      <c r="D221" s="1011"/>
      <c r="E221" s="1011"/>
      <c r="F221" s="1011"/>
      <c r="G221" s="1011"/>
      <c r="H221" s="1011"/>
      <c r="I221" s="1011"/>
      <c r="J221" s="1011"/>
      <c r="K221" s="1011"/>
      <c r="L221" s="1011"/>
      <c r="M221" s="1011"/>
      <c r="N221" s="1011"/>
      <c r="O221" s="1133"/>
      <c r="P221" s="1133"/>
      <c r="Q221" s="1011"/>
    </row>
    <row r="222" spans="1:17" x14ac:dyDescent="0.25">
      <c r="A222" s="1011"/>
      <c r="B222" s="1011"/>
      <c r="C222" s="1011"/>
      <c r="D222" s="1011"/>
      <c r="E222" s="1011"/>
      <c r="F222" s="1011"/>
      <c r="G222" s="1011"/>
      <c r="H222" s="1011"/>
      <c r="I222" s="1011"/>
      <c r="J222" s="1011"/>
      <c r="K222" s="1011"/>
      <c r="L222" s="1011"/>
      <c r="M222" s="1011"/>
      <c r="N222" s="1011"/>
      <c r="O222" s="1133"/>
      <c r="P222" s="1133"/>
      <c r="Q222" s="1011"/>
    </row>
    <row r="223" spans="1:17" x14ac:dyDescent="0.25">
      <c r="A223" s="1011"/>
      <c r="B223" s="1011"/>
      <c r="C223" s="1011"/>
      <c r="D223" s="1011"/>
      <c r="E223" s="1011"/>
      <c r="F223" s="1011"/>
      <c r="G223" s="1011"/>
      <c r="H223" s="1011"/>
      <c r="I223" s="1011"/>
      <c r="J223" s="1011"/>
      <c r="K223" s="1011"/>
      <c r="L223" s="1011"/>
      <c r="M223" s="1011"/>
      <c r="N223" s="1011"/>
      <c r="O223" s="1133"/>
      <c r="P223" s="1133"/>
      <c r="Q223" s="1011"/>
    </row>
    <row r="224" spans="1:17" x14ac:dyDescent="0.25">
      <c r="A224" s="1011"/>
      <c r="B224" s="1011"/>
      <c r="C224" s="1011"/>
      <c r="D224" s="1011"/>
      <c r="E224" s="1011"/>
      <c r="F224" s="1011"/>
      <c r="G224" s="1011"/>
      <c r="H224" s="1011"/>
      <c r="I224" s="1011"/>
      <c r="J224" s="1011"/>
      <c r="K224" s="1011"/>
      <c r="L224" s="1011"/>
      <c r="M224" s="1011"/>
      <c r="N224" s="1011"/>
      <c r="O224" s="1133"/>
      <c r="P224" s="1133"/>
      <c r="Q224" s="1011"/>
    </row>
    <row r="225" spans="1:17" x14ac:dyDescent="0.25">
      <c r="A225" s="1011"/>
      <c r="B225" s="1011"/>
      <c r="C225" s="1011"/>
      <c r="D225" s="1011"/>
      <c r="E225" s="1011"/>
      <c r="F225" s="1011"/>
      <c r="G225" s="1011"/>
      <c r="H225" s="1011"/>
      <c r="I225" s="1011"/>
      <c r="J225" s="1011"/>
      <c r="K225" s="1011"/>
      <c r="L225" s="1011"/>
      <c r="M225" s="1011"/>
      <c r="N225" s="1011"/>
      <c r="O225" s="1133"/>
      <c r="P225" s="1133"/>
      <c r="Q225" s="1011"/>
    </row>
    <row r="226" spans="1:17" x14ac:dyDescent="0.25">
      <c r="A226" s="1011"/>
      <c r="B226" s="1011"/>
      <c r="C226" s="1011"/>
      <c r="D226" s="1011"/>
      <c r="E226" s="1011"/>
      <c r="F226" s="1011"/>
      <c r="G226" s="1011"/>
      <c r="H226" s="1011"/>
      <c r="I226" s="1011"/>
      <c r="J226" s="1011"/>
      <c r="K226" s="1011"/>
      <c r="L226" s="1011"/>
      <c r="M226" s="1011"/>
      <c r="N226" s="1011"/>
      <c r="O226" s="1133"/>
      <c r="P226" s="1133"/>
      <c r="Q226" s="1011"/>
    </row>
    <row r="227" spans="1:17" x14ac:dyDescent="0.25">
      <c r="A227" s="1011"/>
      <c r="B227" s="1011"/>
      <c r="C227" s="1011"/>
      <c r="D227" s="1011"/>
      <c r="E227" s="1011"/>
      <c r="F227" s="1011"/>
      <c r="G227" s="1011"/>
      <c r="H227" s="1011"/>
      <c r="I227" s="1011"/>
      <c r="J227" s="1011"/>
      <c r="K227" s="1011"/>
      <c r="L227" s="1011"/>
      <c r="M227" s="1011"/>
      <c r="N227" s="1011"/>
      <c r="O227" s="1133"/>
      <c r="P227" s="1133"/>
      <c r="Q227" s="1011"/>
    </row>
    <row r="228" spans="1:17" x14ac:dyDescent="0.25">
      <c r="O228" s="1129"/>
      <c r="P228" s="1129"/>
    </row>
    <row r="229" spans="1:17" x14ac:dyDescent="0.25">
      <c r="O229" s="1129"/>
      <c r="P229" s="1129"/>
    </row>
    <row r="230" spans="1:17" x14ac:dyDescent="0.25">
      <c r="O230" s="1129"/>
      <c r="P230" s="1129"/>
    </row>
    <row r="231" spans="1:17" x14ac:dyDescent="0.25">
      <c r="O231" s="1129"/>
      <c r="P231" s="1129"/>
    </row>
    <row r="232" spans="1:17" x14ac:dyDescent="0.25">
      <c r="O232" s="1129"/>
      <c r="P232" s="1129"/>
    </row>
    <row r="233" spans="1:17" x14ac:dyDescent="0.25">
      <c r="O233" s="1129"/>
      <c r="P233" s="1129"/>
    </row>
    <row r="234" spans="1:17" x14ac:dyDescent="0.25">
      <c r="O234" s="1129"/>
      <c r="P234" s="1129"/>
    </row>
    <row r="235" spans="1:17" x14ac:dyDescent="0.25">
      <c r="O235" s="1129"/>
      <c r="P235" s="1129"/>
    </row>
    <row r="236" spans="1:17" x14ac:dyDescent="0.25">
      <c r="O236" s="1129"/>
      <c r="P236" s="1129"/>
    </row>
    <row r="237" spans="1:17" x14ac:dyDescent="0.25">
      <c r="O237" s="1129"/>
      <c r="P237" s="1129"/>
    </row>
    <row r="238" spans="1:17" x14ac:dyDescent="0.25">
      <c r="O238" s="1129"/>
      <c r="P238" s="1129"/>
    </row>
    <row r="239" spans="1:17" x14ac:dyDescent="0.25">
      <c r="O239" s="1129"/>
      <c r="P239" s="1129"/>
    </row>
    <row r="240" spans="1:17" x14ac:dyDescent="0.25">
      <c r="O240" s="1129"/>
      <c r="P240" s="1129"/>
    </row>
    <row r="241" spans="15:16" x14ac:dyDescent="0.25">
      <c r="O241" s="1129"/>
      <c r="P241" s="1129"/>
    </row>
    <row r="242" spans="15:16" x14ac:dyDescent="0.25">
      <c r="O242" s="1129"/>
      <c r="P242" s="1129"/>
    </row>
    <row r="243" spans="15:16" x14ac:dyDescent="0.25">
      <c r="O243" s="1129"/>
      <c r="P243" s="1129"/>
    </row>
    <row r="244" spans="15:16" x14ac:dyDescent="0.25">
      <c r="O244" s="1129"/>
      <c r="P244" s="1129"/>
    </row>
    <row r="245" spans="15:16" x14ac:dyDescent="0.25">
      <c r="O245" s="1129"/>
      <c r="P245" s="1129"/>
    </row>
    <row r="246" spans="15:16" x14ac:dyDescent="0.25">
      <c r="O246" s="1129"/>
      <c r="P246" s="1129"/>
    </row>
    <row r="247" spans="15:16" x14ac:dyDescent="0.25">
      <c r="O247" s="1129"/>
      <c r="P247" s="1129"/>
    </row>
    <row r="248" spans="15:16" x14ac:dyDescent="0.25">
      <c r="O248" s="1129"/>
      <c r="P248" s="1129"/>
    </row>
    <row r="249" spans="15:16" x14ac:dyDescent="0.25">
      <c r="O249" s="1129"/>
      <c r="P249" s="1129"/>
    </row>
    <row r="250" spans="15:16" x14ac:dyDescent="0.25">
      <c r="O250" s="1129"/>
      <c r="P250" s="1129"/>
    </row>
    <row r="251" spans="15:16" x14ac:dyDescent="0.25">
      <c r="O251" s="1129"/>
      <c r="P251" s="1129"/>
    </row>
    <row r="252" spans="15:16" x14ac:dyDescent="0.25">
      <c r="O252" s="1129"/>
      <c r="P252" s="1129"/>
    </row>
    <row r="253" spans="15:16" x14ac:dyDescent="0.25">
      <c r="O253" s="1129"/>
      <c r="P253" s="1129"/>
    </row>
    <row r="254" spans="15:16" x14ac:dyDescent="0.25">
      <c r="O254" s="1129"/>
      <c r="P254" s="1129"/>
    </row>
  </sheetData>
  <mergeCells count="8">
    <mergeCell ref="A2:G2"/>
    <mergeCell ref="A3:G3"/>
    <mergeCell ref="A20:H20"/>
    <mergeCell ref="A6:Q6"/>
    <mergeCell ref="A5:Q5"/>
    <mergeCell ref="O7:Q7"/>
    <mergeCell ref="A7:A8"/>
    <mergeCell ref="B7:B8"/>
  </mergeCells>
  <phoneticPr fontId="56" type="noConversion"/>
  <pageMargins left="0.23622047244094491" right="0.23622047244094491" top="0.39370078740157483" bottom="0.74803149606299213" header="0.31496062992125984" footer="0.31496062992125984"/>
  <pageSetup paperSize="9" scale="67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pageSetUpPr fitToPage="1"/>
  </sheetPr>
  <dimension ref="A1:Q255"/>
  <sheetViews>
    <sheetView showGridLines="0" zoomScale="90" zoomScaleNormal="90" workbookViewId="0">
      <pane xSplit="1" topLeftCell="B1" activePane="topRight" state="frozen"/>
      <selection activeCell="A7" sqref="A7:A8"/>
      <selection pane="topRight" activeCell="B1" sqref="B1"/>
    </sheetView>
  </sheetViews>
  <sheetFormatPr defaultColWidth="8.85546875" defaultRowHeight="15" x14ac:dyDescent="0.25"/>
  <cols>
    <col min="1" max="1" width="38.28515625" customWidth="1"/>
    <col min="2" max="2" width="11.85546875" customWidth="1"/>
    <col min="3" max="8" width="11.5703125" style="861" customWidth="1"/>
    <col min="9" max="14" width="11.5703125" customWidth="1"/>
    <col min="15" max="15" width="8.5703125" bestFit="1" customWidth="1"/>
    <col min="16" max="16" width="8" customWidth="1"/>
    <col min="17" max="17" width="8.5703125" customWidth="1"/>
  </cols>
  <sheetData>
    <row r="1" spans="1:17" ht="42" customHeight="1" x14ac:dyDescent="0.25"/>
    <row r="2" spans="1:17" ht="18" x14ac:dyDescent="0.35">
      <c r="A2" s="1239"/>
      <c r="B2" s="1239"/>
      <c r="C2" s="1239"/>
      <c r="D2" s="1239"/>
      <c r="E2" s="1239"/>
      <c r="F2" s="1239"/>
      <c r="G2" s="1239"/>
      <c r="H2" s="860"/>
    </row>
    <row r="3" spans="1:17" ht="18" x14ac:dyDescent="0.35">
      <c r="A3" s="1239"/>
      <c r="B3" s="1239"/>
      <c r="C3" s="1239"/>
      <c r="D3" s="1239"/>
      <c r="E3" s="1239"/>
      <c r="F3" s="1239"/>
      <c r="G3" s="1239"/>
      <c r="H3" s="860"/>
    </row>
    <row r="5" spans="1:17" ht="20.25" customHeight="1" x14ac:dyDescent="0.25">
      <c r="A5" s="1242" t="s">
        <v>567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</row>
    <row r="6" spans="1:17" ht="20.25" customHeight="1" x14ac:dyDescent="0.25">
      <c r="A6" s="1242" t="s">
        <v>630</v>
      </c>
      <c r="B6" s="1242"/>
      <c r="C6" s="1242"/>
      <c r="D6" s="1242"/>
      <c r="E6" s="1242"/>
      <c r="F6" s="1242"/>
      <c r="G6" s="1242"/>
      <c r="H6" s="1242"/>
      <c r="I6" s="1242"/>
      <c r="J6" s="1242"/>
      <c r="K6" s="1242"/>
      <c r="L6" s="1242"/>
      <c r="M6" s="1242"/>
      <c r="N6" s="1242"/>
      <c r="O6" s="1242"/>
      <c r="P6" s="1242"/>
      <c r="Q6" s="1242"/>
    </row>
    <row r="7" spans="1:17" ht="20.25" customHeight="1" x14ac:dyDescent="0.25">
      <c r="A7" s="1248" t="s">
        <v>14</v>
      </c>
      <c r="B7" s="1246" t="s">
        <v>592</v>
      </c>
      <c r="C7" s="1111" t="s">
        <v>577</v>
      </c>
      <c r="D7" s="1111" t="s">
        <v>578</v>
      </c>
      <c r="E7" s="1111" t="s">
        <v>579</v>
      </c>
      <c r="F7" s="1111" t="s">
        <v>580</v>
      </c>
      <c r="G7" s="1111" t="s">
        <v>581</v>
      </c>
      <c r="H7" s="1111" t="s">
        <v>582</v>
      </c>
      <c r="I7" s="1111" t="s">
        <v>583</v>
      </c>
      <c r="J7" s="1111" t="s">
        <v>584</v>
      </c>
      <c r="K7" s="1111" t="s">
        <v>585</v>
      </c>
      <c r="L7" s="1111" t="s">
        <v>586</v>
      </c>
      <c r="M7" s="1111" t="s">
        <v>587</v>
      </c>
      <c r="N7" s="1111" t="s">
        <v>588</v>
      </c>
      <c r="O7" s="1243" t="s">
        <v>589</v>
      </c>
      <c r="P7" s="1244"/>
      <c r="Q7" s="1245"/>
    </row>
    <row r="8" spans="1:17" x14ac:dyDescent="0.25">
      <c r="A8" s="1249"/>
      <c r="B8" s="1247"/>
      <c r="C8" s="1004" t="s">
        <v>590</v>
      </c>
      <c r="D8" s="1004" t="s">
        <v>590</v>
      </c>
      <c r="E8" s="1004" t="s">
        <v>590</v>
      </c>
      <c r="F8" s="1004" t="s">
        <v>590</v>
      </c>
      <c r="G8" s="1004" t="s">
        <v>590</v>
      </c>
      <c r="H8" s="1004" t="s">
        <v>590</v>
      </c>
      <c r="I8" s="1004" t="s">
        <v>590</v>
      </c>
      <c r="J8" s="1004" t="s">
        <v>590</v>
      </c>
      <c r="K8" s="1004" t="s">
        <v>590</v>
      </c>
      <c r="L8" s="1004" t="s">
        <v>590</v>
      </c>
      <c r="M8" s="1004" t="s">
        <v>590</v>
      </c>
      <c r="N8" s="1004" t="s">
        <v>590</v>
      </c>
      <c r="O8" s="1004" t="s">
        <v>591</v>
      </c>
      <c r="P8" s="1004" t="s">
        <v>590</v>
      </c>
      <c r="Q8" s="1004" t="s">
        <v>1</v>
      </c>
    </row>
    <row r="9" spans="1:17" ht="21.75" customHeight="1" x14ac:dyDescent="0.25">
      <c r="A9" s="1040" t="s">
        <v>525</v>
      </c>
      <c r="B9" s="1041">
        <v>864</v>
      </c>
      <c r="C9" s="1042">
        <v>269</v>
      </c>
      <c r="D9" s="1121">
        <v>349</v>
      </c>
      <c r="E9" s="1042">
        <v>412</v>
      </c>
      <c r="F9" s="1042">
        <v>174</v>
      </c>
      <c r="G9" s="1042">
        <v>205</v>
      </c>
      <c r="H9" s="1204">
        <v>209</v>
      </c>
      <c r="I9" s="1042">
        <v>379</v>
      </c>
      <c r="J9" s="1042">
        <v>409</v>
      </c>
      <c r="K9" s="1042">
        <v>424</v>
      </c>
      <c r="L9" s="1042">
        <v>362</v>
      </c>
      <c r="M9" s="1042">
        <v>419</v>
      </c>
      <c r="N9" s="1042">
        <v>513</v>
      </c>
      <c r="O9" s="1135">
        <f>B9*(IF(C9="",0,1)+IF(D9="",0,1)+IF(E9="",0,1)+IF(F9="",0,1)+IF(G9="",0,1)+IF(H9="",0,1)+IF(I9="",0,1)+IF(J9="",0,1)+IF(K9="",0,1)+IF(L9="",0,1)+IF(M9="",0,1)+IF(N9="",0,1))</f>
        <v>10368</v>
      </c>
      <c r="P9" s="1135">
        <f>SUM(C9:N9)</f>
        <v>4124</v>
      </c>
      <c r="Q9" s="1043">
        <f>IF(O9=0,"-",P9/O9)</f>
        <v>0.39776234567901236</v>
      </c>
    </row>
    <row r="10" spans="1:17" ht="21.75" customHeight="1" x14ac:dyDescent="0.25">
      <c r="A10" s="1040" t="s">
        <v>511</v>
      </c>
      <c r="B10" s="1041">
        <v>3024</v>
      </c>
      <c r="C10" s="1042">
        <v>500</v>
      </c>
      <c r="D10" s="1121">
        <v>850</v>
      </c>
      <c r="E10" s="1042">
        <v>1046</v>
      </c>
      <c r="F10" s="1042">
        <v>267</v>
      </c>
      <c r="G10" s="1042">
        <v>411</v>
      </c>
      <c r="H10" s="1204">
        <v>425</v>
      </c>
      <c r="I10" s="1042">
        <v>770</v>
      </c>
      <c r="J10" s="1042">
        <v>919</v>
      </c>
      <c r="K10" s="1042">
        <v>909</v>
      </c>
      <c r="L10" s="1042">
        <v>813</v>
      </c>
      <c r="M10" s="1042">
        <v>1036</v>
      </c>
      <c r="N10" s="1042">
        <v>1255</v>
      </c>
      <c r="O10" s="1135">
        <f t="shared" ref="O10:O18" si="0">B10*(IF(C10="",0,1)+IF(D10="",0,1)+IF(E10="",0,1)+IF(F10="",0,1)+IF(G10="",0,1)+IF(H10="",0,1)+IF(I10="",0,1)+IF(J10="",0,1)+IF(K10="",0,1)+IF(L10="",0,1)+IF(M10="",0,1)+IF(N10="",0,1))</f>
        <v>36288</v>
      </c>
      <c r="P10" s="1135">
        <f t="shared" ref="P10:P18" si="1">SUM(C10:N10)</f>
        <v>9201</v>
      </c>
      <c r="Q10" s="1006">
        <f t="shared" ref="Q10:Q19" si="2">IF(O10=0,"-",P10/O10)</f>
        <v>0.25355489417989419</v>
      </c>
    </row>
    <row r="11" spans="1:17" ht="21.75" customHeight="1" x14ac:dyDescent="0.25">
      <c r="A11" s="1040" t="s">
        <v>548</v>
      </c>
      <c r="B11" s="1041">
        <v>1052</v>
      </c>
      <c r="C11" s="1042">
        <v>272</v>
      </c>
      <c r="D11" s="1121">
        <v>864</v>
      </c>
      <c r="E11" s="1042">
        <v>757</v>
      </c>
      <c r="F11" s="1042">
        <v>938</v>
      </c>
      <c r="G11" s="1042">
        <v>968</v>
      </c>
      <c r="H11" s="1204">
        <v>644</v>
      </c>
      <c r="I11" s="1042">
        <v>637</v>
      </c>
      <c r="J11" s="1042">
        <v>648</v>
      </c>
      <c r="K11" s="1042">
        <v>668</v>
      </c>
      <c r="L11" s="1042">
        <v>710</v>
      </c>
      <c r="M11" s="1042">
        <v>555</v>
      </c>
      <c r="N11" s="1042">
        <v>778</v>
      </c>
      <c r="O11" s="1135">
        <f t="shared" si="0"/>
        <v>12624</v>
      </c>
      <c r="P11" s="1135">
        <f t="shared" si="1"/>
        <v>8439</v>
      </c>
      <c r="Q11" s="1006">
        <f t="shared" si="2"/>
        <v>0.66848859315589348</v>
      </c>
    </row>
    <row r="12" spans="1:17" ht="21.75" customHeight="1" x14ac:dyDescent="0.25">
      <c r="A12" s="1040" t="s">
        <v>549</v>
      </c>
      <c r="B12" s="1041">
        <v>526</v>
      </c>
      <c r="C12" s="1042">
        <v>287</v>
      </c>
      <c r="D12" s="1121">
        <v>271</v>
      </c>
      <c r="E12" s="1042">
        <v>326</v>
      </c>
      <c r="F12" s="1042">
        <v>206</v>
      </c>
      <c r="G12" s="1042">
        <v>251</v>
      </c>
      <c r="H12" s="1204">
        <v>257</v>
      </c>
      <c r="I12" s="1042">
        <v>158</v>
      </c>
      <c r="J12" s="1042">
        <v>340</v>
      </c>
      <c r="K12" s="1042">
        <v>348</v>
      </c>
      <c r="L12" s="1042">
        <v>308</v>
      </c>
      <c r="M12" s="1042">
        <v>339</v>
      </c>
      <c r="N12" s="1042">
        <v>165</v>
      </c>
      <c r="O12" s="1135">
        <f t="shared" si="0"/>
        <v>6312</v>
      </c>
      <c r="P12" s="1135">
        <f t="shared" si="1"/>
        <v>3256</v>
      </c>
      <c r="Q12" s="1006">
        <f t="shared" si="2"/>
        <v>0.51584283903675543</v>
      </c>
    </row>
    <row r="13" spans="1:17" ht="21.75" customHeight="1" x14ac:dyDescent="0.25">
      <c r="A13" s="1040" t="s">
        <v>560</v>
      </c>
      <c r="B13" s="1041">
        <v>125</v>
      </c>
      <c r="C13" s="1042">
        <v>13</v>
      </c>
      <c r="D13" s="1121">
        <v>53</v>
      </c>
      <c r="E13" s="1042">
        <v>72</v>
      </c>
      <c r="F13" s="1042">
        <v>35</v>
      </c>
      <c r="G13" s="1042">
        <v>60</v>
      </c>
      <c r="H13" s="1204">
        <v>52</v>
      </c>
      <c r="I13" s="1042">
        <v>41</v>
      </c>
      <c r="J13" s="1042">
        <v>59</v>
      </c>
      <c r="K13" s="1042">
        <v>26</v>
      </c>
      <c r="L13" s="1042">
        <v>0</v>
      </c>
      <c r="M13" s="1042">
        <v>0</v>
      </c>
      <c r="N13" s="1042">
        <v>34</v>
      </c>
      <c r="O13" s="1135">
        <f t="shared" si="0"/>
        <v>1500</v>
      </c>
      <c r="P13" s="1135">
        <f t="shared" si="1"/>
        <v>445</v>
      </c>
      <c r="Q13" s="1006">
        <f t="shared" si="2"/>
        <v>0.29666666666666669</v>
      </c>
    </row>
    <row r="14" spans="1:17" ht="21.75" customHeight="1" x14ac:dyDescent="0.25">
      <c r="A14" s="1040" t="s">
        <v>551</v>
      </c>
      <c r="B14" s="1041">
        <v>526</v>
      </c>
      <c r="C14" s="1042">
        <v>229</v>
      </c>
      <c r="D14" s="1121">
        <v>309</v>
      </c>
      <c r="E14" s="1042">
        <v>358</v>
      </c>
      <c r="F14" s="1042">
        <v>289</v>
      </c>
      <c r="G14" s="1042">
        <v>322</v>
      </c>
      <c r="H14" s="1204">
        <v>328</v>
      </c>
      <c r="I14" s="1042">
        <v>267</v>
      </c>
      <c r="J14" s="1042">
        <v>364</v>
      </c>
      <c r="K14" s="1042">
        <v>215</v>
      </c>
      <c r="L14" s="1042">
        <v>330</v>
      </c>
      <c r="M14" s="1042">
        <v>339</v>
      </c>
      <c r="N14" s="1042">
        <v>375</v>
      </c>
      <c r="O14" s="1135">
        <f t="shared" si="0"/>
        <v>6312</v>
      </c>
      <c r="P14" s="1135">
        <f t="shared" si="1"/>
        <v>3725</v>
      </c>
      <c r="Q14" s="1006">
        <f t="shared" si="2"/>
        <v>0.59014575411913817</v>
      </c>
    </row>
    <row r="15" spans="1:17" ht="21.75" customHeight="1" x14ac:dyDescent="0.25">
      <c r="A15" s="1040" t="s">
        <v>561</v>
      </c>
      <c r="B15" s="1041">
        <v>187</v>
      </c>
      <c r="C15" s="1042">
        <v>100</v>
      </c>
      <c r="D15" s="1121">
        <v>87</v>
      </c>
      <c r="E15" s="1042">
        <v>152</v>
      </c>
      <c r="F15" s="1042">
        <v>122</v>
      </c>
      <c r="G15" s="1042">
        <v>147</v>
      </c>
      <c r="H15" s="1204">
        <v>189</v>
      </c>
      <c r="I15" s="1042">
        <v>161</v>
      </c>
      <c r="J15" s="1042">
        <v>88</v>
      </c>
      <c r="K15" s="1042">
        <v>83</v>
      </c>
      <c r="L15" s="1042">
        <v>125</v>
      </c>
      <c r="M15" s="1042">
        <v>46</v>
      </c>
      <c r="N15" s="1042">
        <v>96</v>
      </c>
      <c r="O15" s="1135">
        <f t="shared" si="0"/>
        <v>2244</v>
      </c>
      <c r="P15" s="1135">
        <f t="shared" si="1"/>
        <v>1396</v>
      </c>
      <c r="Q15" s="1006">
        <f t="shared" si="2"/>
        <v>0.62210338680926913</v>
      </c>
    </row>
    <row r="16" spans="1:17" ht="21.75" customHeight="1" x14ac:dyDescent="0.25">
      <c r="A16" s="1040" t="s">
        <v>562</v>
      </c>
      <c r="B16" s="1041">
        <v>0</v>
      </c>
      <c r="C16" s="1042">
        <v>0</v>
      </c>
      <c r="D16" s="1121">
        <v>157</v>
      </c>
      <c r="E16" s="1042">
        <v>171</v>
      </c>
      <c r="F16" s="1042">
        <v>116</v>
      </c>
      <c r="G16" s="1042">
        <v>63</v>
      </c>
      <c r="H16" s="1204">
        <v>155</v>
      </c>
      <c r="I16" s="1042">
        <v>145</v>
      </c>
      <c r="J16" s="1042">
        <v>139</v>
      </c>
      <c r="K16" s="1042">
        <v>141</v>
      </c>
      <c r="L16" s="1042">
        <v>142</v>
      </c>
      <c r="M16" s="1042">
        <v>166</v>
      </c>
      <c r="N16" s="1042">
        <v>176</v>
      </c>
      <c r="O16" s="1135">
        <f t="shared" si="0"/>
        <v>0</v>
      </c>
      <c r="P16" s="1135">
        <f t="shared" si="1"/>
        <v>1571</v>
      </c>
      <c r="Q16" s="1006" t="str">
        <f t="shared" si="2"/>
        <v>-</v>
      </c>
    </row>
    <row r="17" spans="1:17" ht="21.75" customHeight="1" x14ac:dyDescent="0.25">
      <c r="A17" s="1040" t="s">
        <v>644</v>
      </c>
      <c r="B17" s="1208">
        <v>120</v>
      </c>
      <c r="C17" s="1209">
        <v>0</v>
      </c>
      <c r="D17" s="1209">
        <v>0</v>
      </c>
      <c r="E17" s="1209">
        <v>0</v>
      </c>
      <c r="F17" s="1209">
        <v>0</v>
      </c>
      <c r="G17" s="1209">
        <v>0</v>
      </c>
      <c r="H17" s="1204">
        <v>0</v>
      </c>
      <c r="I17" s="1209">
        <v>0</v>
      </c>
      <c r="J17" s="1209">
        <v>0</v>
      </c>
      <c r="K17" s="1209">
        <v>0</v>
      </c>
      <c r="L17" s="1209">
        <v>0</v>
      </c>
      <c r="M17" s="1209">
        <v>0</v>
      </c>
      <c r="N17" s="1209">
        <v>0</v>
      </c>
      <c r="O17" s="1135">
        <f t="shared" ref="O17" si="3">B17*(IF(C17="",0,1)+IF(D17="",0,1)+IF(E17="",0,1)+IF(F17="",0,1)+IF(G17="",0,1)+IF(H17="",0,1)+IF(I17="",0,1)+IF(J17="",0,1)+IF(K17="",0,1)+IF(L17="",0,1)+IF(M17="",0,1)+IF(N17="",0,1))</f>
        <v>1440</v>
      </c>
      <c r="P17" s="1135">
        <f t="shared" ref="P17" si="4">SUM(C17:N17)</f>
        <v>0</v>
      </c>
      <c r="Q17" s="1006">
        <f t="shared" ref="Q17" si="5">IF(O17=0,"-",P17/O17)</f>
        <v>0</v>
      </c>
    </row>
    <row r="18" spans="1:17" ht="21.75" customHeight="1" x14ac:dyDescent="0.25">
      <c r="A18" s="1040" t="s">
        <v>550</v>
      </c>
      <c r="B18" s="1041">
        <v>125</v>
      </c>
      <c r="C18" s="1042">
        <v>130</v>
      </c>
      <c r="D18" s="1121">
        <v>164</v>
      </c>
      <c r="E18" s="1042">
        <v>230</v>
      </c>
      <c r="F18" s="1042">
        <v>117</v>
      </c>
      <c r="G18" s="1042">
        <v>262</v>
      </c>
      <c r="H18" s="1204">
        <v>180</v>
      </c>
      <c r="I18" s="1042">
        <v>203</v>
      </c>
      <c r="J18" s="1042">
        <v>162</v>
      </c>
      <c r="K18" s="1042">
        <v>195</v>
      </c>
      <c r="L18" s="1042">
        <v>213</v>
      </c>
      <c r="M18" s="1042">
        <v>116</v>
      </c>
      <c r="N18" s="1042">
        <v>197</v>
      </c>
      <c r="O18" s="1135">
        <f t="shared" si="0"/>
        <v>1500</v>
      </c>
      <c r="P18" s="1135">
        <f t="shared" si="1"/>
        <v>2169</v>
      </c>
      <c r="Q18" s="1006">
        <f t="shared" si="2"/>
        <v>1.446</v>
      </c>
    </row>
    <row r="19" spans="1:17" s="1125" customFormat="1" ht="17.25" customHeight="1" x14ac:dyDescent="0.25">
      <c r="A19" s="1111" t="s">
        <v>7</v>
      </c>
      <c r="B19" s="1119">
        <f>SUM(B9:B16)</f>
        <v>6304</v>
      </c>
      <c r="C19" s="1119">
        <f>SUM(C9:C18)</f>
        <v>1800</v>
      </c>
      <c r="D19" s="1122">
        <f t="shared" ref="D19:P19" si="6">SUM(D9:D18)</f>
        <v>3104</v>
      </c>
      <c r="E19" s="1122">
        <f t="shared" si="6"/>
        <v>3524</v>
      </c>
      <c r="F19" s="1122">
        <f t="shared" si="6"/>
        <v>2264</v>
      </c>
      <c r="G19" s="1122">
        <f t="shared" si="6"/>
        <v>2689</v>
      </c>
      <c r="H19" s="1122">
        <f t="shared" si="6"/>
        <v>2439</v>
      </c>
      <c r="I19" s="1122">
        <f t="shared" si="6"/>
        <v>2761</v>
      </c>
      <c r="J19" s="1122">
        <f t="shared" si="6"/>
        <v>3128</v>
      </c>
      <c r="K19" s="1122">
        <f t="shared" si="6"/>
        <v>3009</v>
      </c>
      <c r="L19" s="1122">
        <f t="shared" si="6"/>
        <v>3003</v>
      </c>
      <c r="M19" s="1122">
        <f t="shared" si="6"/>
        <v>3016</v>
      </c>
      <c r="N19" s="1122">
        <f t="shared" si="6"/>
        <v>3589</v>
      </c>
      <c r="O19" s="1122">
        <f t="shared" si="6"/>
        <v>78588</v>
      </c>
      <c r="P19" s="1122">
        <f t="shared" si="6"/>
        <v>34326</v>
      </c>
      <c r="Q19" s="1120">
        <f t="shared" si="2"/>
        <v>0.43678424186898762</v>
      </c>
    </row>
    <row r="20" spans="1:17" x14ac:dyDescent="0.25">
      <c r="A20" s="1011"/>
      <c r="B20" s="1011"/>
      <c r="C20" s="1105"/>
      <c r="D20" s="1105"/>
      <c r="E20" s="1105"/>
      <c r="F20" s="1105"/>
      <c r="G20" s="1105"/>
      <c r="H20" s="1105"/>
      <c r="I20" s="1011"/>
      <c r="J20" s="1011"/>
      <c r="K20" s="1011"/>
      <c r="L20" s="1011"/>
      <c r="M20" s="1011"/>
      <c r="N20" s="1011"/>
      <c r="O20" s="1136"/>
      <c r="P20" s="1136"/>
      <c r="Q20" s="1011"/>
    </row>
    <row r="21" spans="1:17" ht="15.75" x14ac:dyDescent="0.25">
      <c r="A21" s="1242" t="s">
        <v>629</v>
      </c>
      <c r="B21" s="1242"/>
      <c r="C21" s="1242"/>
      <c r="D21" s="1242"/>
      <c r="E21" s="1242"/>
      <c r="F21" s="1242"/>
      <c r="G21" s="1242"/>
      <c r="H21" s="1242"/>
      <c r="I21" s="1242"/>
      <c r="J21" s="1242"/>
      <c r="K21" s="1242"/>
      <c r="L21" s="1242"/>
      <c r="M21" s="1242"/>
      <c r="N21" s="1242"/>
      <c r="O21" s="1255"/>
      <c r="P21" s="1255"/>
      <c r="Q21" s="1242"/>
    </row>
    <row r="22" spans="1:17" ht="21.75" customHeight="1" x14ac:dyDescent="0.25">
      <c r="A22" s="1248" t="s">
        <v>14</v>
      </c>
      <c r="B22" s="1246" t="s">
        <v>592</v>
      </c>
      <c r="C22" s="1111" t="s">
        <v>577</v>
      </c>
      <c r="D22" s="1111" t="s">
        <v>578</v>
      </c>
      <c r="E22" s="1111" t="s">
        <v>579</v>
      </c>
      <c r="F22" s="1111" t="s">
        <v>580</v>
      </c>
      <c r="G22" s="1111" t="s">
        <v>581</v>
      </c>
      <c r="H22" s="1111" t="s">
        <v>582</v>
      </c>
      <c r="I22" s="1111" t="s">
        <v>583</v>
      </c>
      <c r="J22" s="1111" t="s">
        <v>584</v>
      </c>
      <c r="K22" s="1111" t="s">
        <v>585</v>
      </c>
      <c r="L22" s="1111" t="s">
        <v>586</v>
      </c>
      <c r="M22" s="1111" t="s">
        <v>587</v>
      </c>
      <c r="N22" s="1111" t="s">
        <v>588</v>
      </c>
      <c r="O22" s="1243" t="s">
        <v>589</v>
      </c>
      <c r="P22" s="1244"/>
      <c r="Q22" s="1245"/>
    </row>
    <row r="23" spans="1:17" x14ac:dyDescent="0.25">
      <c r="A23" s="1249"/>
      <c r="B23" s="1247"/>
      <c r="C23" s="1004" t="s">
        <v>590</v>
      </c>
      <c r="D23" s="1004" t="s">
        <v>590</v>
      </c>
      <c r="E23" s="1004" t="s">
        <v>590</v>
      </c>
      <c r="F23" s="1004" t="s">
        <v>590</v>
      </c>
      <c r="G23" s="1004" t="s">
        <v>590</v>
      </c>
      <c r="H23" s="1004" t="s">
        <v>590</v>
      </c>
      <c r="I23" s="1004" t="s">
        <v>590</v>
      </c>
      <c r="J23" s="1004" t="s">
        <v>590</v>
      </c>
      <c r="K23" s="1004" t="s">
        <v>590</v>
      </c>
      <c r="L23" s="1004" t="s">
        <v>590</v>
      </c>
      <c r="M23" s="1004" t="s">
        <v>590</v>
      </c>
      <c r="N23" s="1004" t="s">
        <v>590</v>
      </c>
      <c r="O23" s="1004" t="s">
        <v>591</v>
      </c>
      <c r="P23" s="1004" t="s">
        <v>590</v>
      </c>
      <c r="Q23" s="1004" t="s">
        <v>1</v>
      </c>
    </row>
    <row r="24" spans="1:17" ht="20.25" customHeight="1" x14ac:dyDescent="0.25">
      <c r="A24" s="1040" t="s">
        <v>432</v>
      </c>
      <c r="B24" s="1122">
        <v>0</v>
      </c>
      <c r="C24" s="1121">
        <v>680</v>
      </c>
      <c r="D24" s="1121">
        <v>650</v>
      </c>
      <c r="E24" s="1121">
        <v>669</v>
      </c>
      <c r="F24" s="1121">
        <v>360</v>
      </c>
      <c r="G24" s="1121">
        <v>815</v>
      </c>
      <c r="H24" s="1204">
        <v>869</v>
      </c>
      <c r="I24" s="1121">
        <v>868</v>
      </c>
      <c r="J24" s="1121">
        <v>1240</v>
      </c>
      <c r="K24" s="1121">
        <v>308</v>
      </c>
      <c r="L24" s="1121">
        <v>479</v>
      </c>
      <c r="M24" s="1121">
        <v>580</v>
      </c>
      <c r="N24" s="1121">
        <v>227</v>
      </c>
      <c r="O24" s="1135">
        <f>B24*(IF(C24="",0,1)+IF(D24="",0,1)+IF(E24="",0,1)+IF(F24="",0,1)+IF(G24="",0,1)+IF(H24="",0,1)+IF(I24="",0,1)+IF(J24="",0,1)+IF(K24="",0,1)+IF(L24="",0,1)+IF(M24="",0,1)+IF(N24="",0,1))</f>
        <v>0</v>
      </c>
      <c r="P24" s="1135">
        <f>SUM(C24:N24)</f>
        <v>7745</v>
      </c>
      <c r="Q24" s="1043" t="str">
        <f>IF(O24=0,"-",P24/O24)</f>
        <v>-</v>
      </c>
    </row>
    <row r="25" spans="1:17" ht="20.25" customHeight="1" x14ac:dyDescent="0.25">
      <c r="A25" s="1040" t="s">
        <v>433</v>
      </c>
      <c r="B25" s="1122">
        <v>420</v>
      </c>
      <c r="C25" s="1121">
        <v>204</v>
      </c>
      <c r="D25" s="1121">
        <v>195</v>
      </c>
      <c r="E25" s="1121">
        <v>121</v>
      </c>
      <c r="F25" s="1121">
        <v>131</v>
      </c>
      <c r="G25" s="1121">
        <v>44</v>
      </c>
      <c r="H25" s="1204">
        <v>72</v>
      </c>
      <c r="I25" s="1121">
        <v>121</v>
      </c>
      <c r="J25" s="1121">
        <v>195</v>
      </c>
      <c r="K25" s="1121">
        <v>206</v>
      </c>
      <c r="L25" s="1121">
        <v>285</v>
      </c>
      <c r="M25" s="1121">
        <v>305</v>
      </c>
      <c r="N25" s="1121">
        <v>271</v>
      </c>
      <c r="O25" s="1135">
        <f t="shared" ref="O25:O29" si="7">B25*(IF(C25="",0,1)+IF(D25="",0,1)+IF(E25="",0,1)+IF(F25="",0,1)+IF(G25="",0,1)+IF(H25="",0,1)+IF(I25="",0,1)+IF(J25="",0,1)+IF(K25="",0,1)+IF(L25="",0,1)+IF(M25="",0,1)+IF(N25="",0,1))</f>
        <v>5040</v>
      </c>
      <c r="P25" s="1135">
        <f t="shared" ref="P25:P29" si="8">SUM(C25:N25)</f>
        <v>2150</v>
      </c>
      <c r="Q25" s="1043">
        <f t="shared" ref="Q25:Q30" si="9">IF(O25=0,"-",P25/O25)</f>
        <v>0.42658730158730157</v>
      </c>
    </row>
    <row r="26" spans="1:17" ht="20.25" customHeight="1" x14ac:dyDescent="0.25">
      <c r="A26" s="1040" t="s">
        <v>434</v>
      </c>
      <c r="B26" s="1122">
        <v>44</v>
      </c>
      <c r="C26" s="1121">
        <v>64</v>
      </c>
      <c r="D26" s="1121">
        <v>72</v>
      </c>
      <c r="E26" s="1121">
        <v>69</v>
      </c>
      <c r="F26" s="1121">
        <v>115</v>
      </c>
      <c r="G26" s="1121">
        <v>122</v>
      </c>
      <c r="H26" s="1204">
        <v>63</v>
      </c>
      <c r="I26" s="1121">
        <v>25</v>
      </c>
      <c r="J26" s="1121">
        <v>91</v>
      </c>
      <c r="K26" s="1121">
        <v>62</v>
      </c>
      <c r="L26" s="1121">
        <v>46</v>
      </c>
      <c r="M26" s="1121">
        <v>65</v>
      </c>
      <c r="N26" s="1121">
        <v>95</v>
      </c>
      <c r="O26" s="1135">
        <f t="shared" si="7"/>
        <v>528</v>
      </c>
      <c r="P26" s="1135">
        <f t="shared" si="8"/>
        <v>889</v>
      </c>
      <c r="Q26" s="1043">
        <f t="shared" si="9"/>
        <v>1.6837121212121211</v>
      </c>
    </row>
    <row r="27" spans="1:17" ht="20.25" customHeight="1" x14ac:dyDescent="0.25">
      <c r="A27" s="1040" t="s">
        <v>435</v>
      </c>
      <c r="B27" s="1045">
        <v>80</v>
      </c>
      <c r="C27" s="1121">
        <v>70</v>
      </c>
      <c r="D27" s="1121">
        <v>97</v>
      </c>
      <c r="E27" s="1121">
        <v>79</v>
      </c>
      <c r="F27" s="1121">
        <v>156</v>
      </c>
      <c r="G27" s="1121">
        <v>91</v>
      </c>
      <c r="H27" s="1204">
        <v>174</v>
      </c>
      <c r="I27" s="1121">
        <v>142</v>
      </c>
      <c r="J27" s="1121">
        <v>158</v>
      </c>
      <c r="K27" s="1121">
        <v>128</v>
      </c>
      <c r="L27" s="1121">
        <v>82</v>
      </c>
      <c r="M27" s="1121">
        <v>143</v>
      </c>
      <c r="N27" s="1121">
        <v>103</v>
      </c>
      <c r="O27" s="1135">
        <f t="shared" si="7"/>
        <v>960</v>
      </c>
      <c r="P27" s="1135">
        <f t="shared" si="8"/>
        <v>1423</v>
      </c>
      <c r="Q27" s="1043">
        <f t="shared" si="9"/>
        <v>1.4822916666666666</v>
      </c>
    </row>
    <row r="28" spans="1:17" ht="29.25" customHeight="1" x14ac:dyDescent="0.25">
      <c r="A28" s="1000" t="s">
        <v>499</v>
      </c>
      <c r="B28" s="1122">
        <v>48</v>
      </c>
      <c r="C28" s="1121">
        <v>80</v>
      </c>
      <c r="D28" s="1121">
        <v>62</v>
      </c>
      <c r="E28" s="1121">
        <v>68</v>
      </c>
      <c r="F28" s="1121">
        <v>25</v>
      </c>
      <c r="G28" s="1121">
        <v>78</v>
      </c>
      <c r="H28" s="1204">
        <v>98</v>
      </c>
      <c r="I28" s="1121">
        <v>75</v>
      </c>
      <c r="J28" s="1121">
        <v>90</v>
      </c>
      <c r="K28" s="1121">
        <v>53</v>
      </c>
      <c r="L28" s="1121">
        <v>74</v>
      </c>
      <c r="M28" s="1121">
        <v>88</v>
      </c>
      <c r="N28" s="1121">
        <v>92</v>
      </c>
      <c r="O28" s="1135">
        <f t="shared" si="7"/>
        <v>576</v>
      </c>
      <c r="P28" s="1135">
        <f t="shared" si="8"/>
        <v>883</v>
      </c>
      <c r="Q28" s="1043">
        <f t="shared" si="9"/>
        <v>1.5329861111111112</v>
      </c>
    </row>
    <row r="29" spans="1:17" ht="20.25" customHeight="1" x14ac:dyDescent="0.25">
      <c r="A29" s="1040" t="s">
        <v>436</v>
      </c>
      <c r="B29" s="1122">
        <v>75</v>
      </c>
      <c r="C29" s="1121">
        <v>32</v>
      </c>
      <c r="D29" s="1121">
        <v>57</v>
      </c>
      <c r="E29" s="1121">
        <v>46</v>
      </c>
      <c r="F29" s="1121">
        <v>27</v>
      </c>
      <c r="G29" s="1121">
        <v>40</v>
      </c>
      <c r="H29" s="1204">
        <v>9</v>
      </c>
      <c r="I29" s="1121">
        <v>38</v>
      </c>
      <c r="J29" s="1121">
        <v>78</v>
      </c>
      <c r="K29" s="1121">
        <v>68</v>
      </c>
      <c r="L29" s="1121">
        <v>74</v>
      </c>
      <c r="M29" s="1121">
        <v>10</v>
      </c>
      <c r="N29" s="1121">
        <v>59</v>
      </c>
      <c r="O29" s="1135">
        <f t="shared" si="7"/>
        <v>900</v>
      </c>
      <c r="P29" s="1135">
        <f t="shared" si="8"/>
        <v>538</v>
      </c>
      <c r="Q29" s="1043">
        <f t="shared" si="9"/>
        <v>0.59777777777777774</v>
      </c>
    </row>
    <row r="30" spans="1:17" s="1125" customFormat="1" ht="17.25" customHeight="1" x14ac:dyDescent="0.25">
      <c r="A30" s="1111" t="s">
        <v>7</v>
      </c>
      <c r="B30" s="1119">
        <f t="shared" ref="B30:P30" si="10">SUM(B24:B29)</f>
        <v>667</v>
      </c>
      <c r="C30" s="1119">
        <f t="shared" si="10"/>
        <v>1130</v>
      </c>
      <c r="D30" s="1122">
        <f t="shared" si="10"/>
        <v>1133</v>
      </c>
      <c r="E30" s="1122">
        <f t="shared" si="10"/>
        <v>1052</v>
      </c>
      <c r="F30" s="1122">
        <f t="shared" si="10"/>
        <v>814</v>
      </c>
      <c r="G30" s="1122">
        <f t="shared" si="10"/>
        <v>1190</v>
      </c>
      <c r="H30" s="1122">
        <f t="shared" si="10"/>
        <v>1285</v>
      </c>
      <c r="I30" s="1122">
        <f t="shared" si="10"/>
        <v>1269</v>
      </c>
      <c r="J30" s="1122">
        <f t="shared" si="10"/>
        <v>1852</v>
      </c>
      <c r="K30" s="1122">
        <f t="shared" si="10"/>
        <v>825</v>
      </c>
      <c r="L30" s="1122">
        <f t="shared" si="10"/>
        <v>1040</v>
      </c>
      <c r="M30" s="1122">
        <f t="shared" si="10"/>
        <v>1191</v>
      </c>
      <c r="N30" s="1122">
        <f t="shared" si="10"/>
        <v>847</v>
      </c>
      <c r="O30" s="1122">
        <f t="shared" si="10"/>
        <v>8004</v>
      </c>
      <c r="P30" s="1122">
        <f t="shared" si="10"/>
        <v>13628</v>
      </c>
      <c r="Q30" s="1120">
        <f t="shared" si="9"/>
        <v>1.7026486756621688</v>
      </c>
    </row>
    <row r="31" spans="1:17" x14ac:dyDescent="0.25">
      <c r="A31" s="1011"/>
      <c r="B31" s="1011"/>
      <c r="C31" s="1105"/>
      <c r="D31" s="1105"/>
      <c r="E31" s="1105"/>
      <c r="F31" s="1105"/>
      <c r="G31" s="1105"/>
      <c r="H31" s="1105"/>
      <c r="I31" s="1011"/>
      <c r="J31" s="1011"/>
      <c r="K31" s="1011"/>
      <c r="L31" s="1011"/>
      <c r="M31" s="1011"/>
      <c r="N31" s="1011"/>
      <c r="O31" s="1133"/>
      <c r="P31" s="1133"/>
      <c r="Q31" s="1011"/>
    </row>
    <row r="32" spans="1:17" x14ac:dyDescent="0.25">
      <c r="A32" s="1108" t="s">
        <v>575</v>
      </c>
      <c r="B32" s="1011"/>
      <c r="C32" s="1105"/>
      <c r="D32" s="1105"/>
      <c r="E32" s="1105"/>
      <c r="F32" s="1105"/>
      <c r="G32" s="1105"/>
      <c r="H32" s="1105"/>
      <c r="I32" s="1011"/>
      <c r="J32" s="1011"/>
      <c r="K32" s="1011"/>
      <c r="L32" s="1011"/>
      <c r="M32" s="1011"/>
      <c r="N32" s="1011"/>
      <c r="O32" s="1133"/>
      <c r="P32" s="1133"/>
      <c r="Q32" s="1011"/>
    </row>
    <row r="33" spans="1:17" ht="15.75" hidden="1" x14ac:dyDescent="0.25">
      <c r="A33" s="1253" t="s">
        <v>408</v>
      </c>
      <c r="B33" s="1254"/>
      <c r="C33" s="1254"/>
      <c r="D33" s="1254"/>
      <c r="E33" s="1254"/>
      <c r="F33" s="1254"/>
      <c r="G33" s="1254"/>
      <c r="H33" s="1254"/>
      <c r="I33" s="1011"/>
      <c r="J33" s="1011"/>
      <c r="K33" s="1011"/>
      <c r="L33" s="1011"/>
      <c r="M33" s="1011"/>
      <c r="N33" s="1011"/>
      <c r="O33" s="1133"/>
      <c r="P33" s="1133"/>
      <c r="Q33" s="1011"/>
    </row>
    <row r="34" spans="1:17" ht="23.25" hidden="1" thickBot="1" x14ac:dyDescent="0.3">
      <c r="A34" s="1012" t="s">
        <v>14</v>
      </c>
      <c r="B34" s="1013" t="s">
        <v>198</v>
      </c>
      <c r="C34" s="1012" t="str">
        <f>'Pque N Mundo I'!C24</f>
        <v>Real.</v>
      </c>
      <c r="D34" s="1012" t="str">
        <f>'Pque N Mundo I'!D24</f>
        <v>Real.</v>
      </c>
      <c r="E34" s="1012" t="str">
        <f>'Pque N Mundo I'!E24</f>
        <v>Real.</v>
      </c>
      <c r="F34" s="1012" t="str">
        <f>'Pque N Mundo I'!F24</f>
        <v>Real.</v>
      </c>
      <c r="G34" s="1012" t="str">
        <f>'Pque N Mundo I'!G24</f>
        <v>Real.</v>
      </c>
      <c r="H34" s="1012" t="str">
        <f>'Pque N Mundo I'!H24</f>
        <v>Real.</v>
      </c>
      <c r="I34" s="1011"/>
      <c r="J34" s="1011"/>
      <c r="K34" s="1011"/>
      <c r="L34" s="1011"/>
      <c r="M34" s="1011"/>
      <c r="N34" s="1011"/>
      <c r="O34" s="1133"/>
      <c r="P34" s="1133"/>
      <c r="Q34" s="1011"/>
    </row>
    <row r="35" spans="1:17" hidden="1" x14ac:dyDescent="0.25">
      <c r="A35" s="1014" t="s">
        <v>33</v>
      </c>
      <c r="B35" s="1074">
        <v>9</v>
      </c>
      <c r="C35" s="1016">
        <v>9</v>
      </c>
      <c r="D35" s="1016"/>
      <c r="E35" s="1016"/>
      <c r="F35" s="1016"/>
      <c r="G35" s="1016"/>
      <c r="H35" s="1016"/>
      <c r="I35" s="1011"/>
      <c r="J35" s="1011"/>
      <c r="K35" s="1011"/>
      <c r="L35" s="1011"/>
      <c r="M35" s="1011"/>
      <c r="N35" s="1011"/>
      <c r="O35" s="1133"/>
      <c r="P35" s="1133"/>
      <c r="Q35" s="1011"/>
    </row>
    <row r="36" spans="1:17" hidden="1" x14ac:dyDescent="0.25">
      <c r="A36" s="1014" t="s">
        <v>166</v>
      </c>
      <c r="B36" s="1018">
        <v>2</v>
      </c>
      <c r="C36" s="1016"/>
      <c r="D36" s="1016"/>
      <c r="E36" s="1016"/>
      <c r="F36" s="1016"/>
      <c r="G36" s="1016"/>
      <c r="H36" s="1016"/>
      <c r="I36" s="1011"/>
      <c r="J36" s="1011"/>
      <c r="K36" s="1011"/>
      <c r="L36" s="1011"/>
      <c r="M36" s="1011"/>
      <c r="N36" s="1011"/>
      <c r="O36" s="1133"/>
      <c r="P36" s="1133"/>
      <c r="Q36" s="1011"/>
    </row>
    <row r="37" spans="1:17" hidden="1" x14ac:dyDescent="0.25">
      <c r="A37" s="1014" t="s">
        <v>20</v>
      </c>
      <c r="B37" s="1029">
        <v>3</v>
      </c>
      <c r="C37" s="1066">
        <v>3</v>
      </c>
      <c r="D37" s="1067"/>
      <c r="E37" s="1067"/>
      <c r="F37" s="1067"/>
      <c r="G37" s="1067"/>
      <c r="H37" s="1067"/>
      <c r="I37" s="1011"/>
      <c r="J37" s="1011"/>
      <c r="K37" s="1011"/>
      <c r="L37" s="1011"/>
      <c r="M37" s="1011"/>
      <c r="N37" s="1011"/>
      <c r="O37" s="1133"/>
      <c r="P37" s="1133"/>
      <c r="Q37" s="1011"/>
    </row>
    <row r="38" spans="1:17" hidden="1" x14ac:dyDescent="0.25">
      <c r="A38" s="1014" t="s">
        <v>43</v>
      </c>
      <c r="B38" s="1029">
        <v>2</v>
      </c>
      <c r="C38" s="1066">
        <v>2</v>
      </c>
      <c r="D38" s="1067"/>
      <c r="E38" s="1067"/>
      <c r="F38" s="1067"/>
      <c r="G38" s="1067"/>
      <c r="H38" s="1067"/>
      <c r="I38" s="1011"/>
      <c r="J38" s="1011"/>
      <c r="K38" s="1011"/>
      <c r="L38" s="1011"/>
      <c r="M38" s="1011"/>
      <c r="N38" s="1011"/>
      <c r="O38" s="1133"/>
      <c r="P38" s="1133"/>
      <c r="Q38" s="1011"/>
    </row>
    <row r="39" spans="1:17" hidden="1" x14ac:dyDescent="0.25">
      <c r="A39" s="1014" t="s">
        <v>184</v>
      </c>
      <c r="B39" s="1029">
        <v>1</v>
      </c>
      <c r="C39" s="1066">
        <v>1</v>
      </c>
      <c r="D39" s="1027"/>
      <c r="E39" s="1027"/>
      <c r="F39" s="1027"/>
      <c r="G39" s="1027"/>
      <c r="H39" s="1027"/>
      <c r="I39" s="1011"/>
      <c r="J39" s="1011"/>
      <c r="K39" s="1011"/>
      <c r="L39" s="1011"/>
      <c r="M39" s="1011"/>
      <c r="N39" s="1011"/>
      <c r="O39" s="1133"/>
      <c r="P39" s="1133"/>
      <c r="Q39" s="1011"/>
    </row>
    <row r="40" spans="1:17" hidden="1" x14ac:dyDescent="0.25">
      <c r="A40" s="1014" t="s">
        <v>23</v>
      </c>
      <c r="B40" s="1029">
        <v>2</v>
      </c>
      <c r="C40" s="1066">
        <v>2</v>
      </c>
      <c r="D40" s="1067"/>
      <c r="E40" s="1067"/>
      <c r="F40" s="1067"/>
      <c r="G40" s="1067"/>
      <c r="H40" s="1067"/>
      <c r="I40" s="1011"/>
      <c r="J40" s="1011"/>
      <c r="K40" s="1011"/>
      <c r="L40" s="1011"/>
      <c r="M40" s="1011"/>
      <c r="N40" s="1011"/>
      <c r="O40" s="1133"/>
      <c r="P40" s="1133"/>
      <c r="Q40" s="1011"/>
    </row>
    <row r="41" spans="1:17" hidden="1" x14ac:dyDescent="0.25">
      <c r="A41" s="1014" t="s">
        <v>22</v>
      </c>
      <c r="B41" s="1026">
        <v>2</v>
      </c>
      <c r="C41" s="1016"/>
      <c r="D41" s="1016"/>
      <c r="E41" s="1016"/>
      <c r="F41" s="1016"/>
      <c r="G41" s="1016"/>
      <c r="H41" s="1016"/>
      <c r="I41" s="1011"/>
      <c r="J41" s="1011"/>
      <c r="K41" s="1011"/>
      <c r="L41" s="1011"/>
      <c r="M41" s="1011"/>
      <c r="N41" s="1011"/>
      <c r="O41" s="1133"/>
      <c r="P41" s="1133"/>
      <c r="Q41" s="1011"/>
    </row>
    <row r="42" spans="1:17" hidden="1" x14ac:dyDescent="0.25">
      <c r="A42" s="1030" t="s">
        <v>171</v>
      </c>
      <c r="B42" s="1026">
        <v>1</v>
      </c>
      <c r="C42" s="1016"/>
      <c r="D42" s="1016"/>
      <c r="E42" s="1016"/>
      <c r="F42" s="1016"/>
      <c r="G42" s="1016"/>
      <c r="H42" s="1016"/>
      <c r="I42" s="1011"/>
      <c r="J42" s="1011"/>
      <c r="K42" s="1011"/>
      <c r="L42" s="1011"/>
      <c r="M42" s="1011"/>
      <c r="N42" s="1011"/>
      <c r="O42" s="1133"/>
      <c r="P42" s="1133"/>
      <c r="Q42" s="1011"/>
    </row>
    <row r="43" spans="1:17" hidden="1" x14ac:dyDescent="0.25">
      <c r="A43" s="1030" t="s">
        <v>172</v>
      </c>
      <c r="B43" s="1026">
        <v>7</v>
      </c>
      <c r="C43" s="1016"/>
      <c r="D43" s="1016"/>
      <c r="E43" s="1016"/>
      <c r="F43" s="1016"/>
      <c r="G43" s="1016"/>
      <c r="H43" s="1016"/>
      <c r="I43" s="1011"/>
      <c r="J43" s="1011"/>
      <c r="K43" s="1011"/>
      <c r="L43" s="1011"/>
      <c r="M43" s="1011"/>
      <c r="N43" s="1011"/>
      <c r="O43" s="1133"/>
      <c r="P43" s="1133"/>
      <c r="Q43" s="1011"/>
    </row>
    <row r="44" spans="1:17" hidden="1" x14ac:dyDescent="0.25">
      <c r="A44" s="1014" t="s">
        <v>24</v>
      </c>
      <c r="B44" s="1029">
        <v>2</v>
      </c>
      <c r="C44" s="1067">
        <v>2</v>
      </c>
      <c r="D44" s="1067"/>
      <c r="E44" s="1067"/>
      <c r="F44" s="1067"/>
      <c r="G44" s="1067"/>
      <c r="H44" s="1067"/>
      <c r="I44" s="1011"/>
      <c r="J44" s="1011"/>
      <c r="K44" s="1011"/>
      <c r="L44" s="1011"/>
      <c r="M44" s="1011"/>
      <c r="N44" s="1011"/>
      <c r="O44" s="1133"/>
      <c r="P44" s="1133"/>
      <c r="Q44" s="1011"/>
    </row>
    <row r="45" spans="1:17" hidden="1" x14ac:dyDescent="0.25">
      <c r="A45" s="1014" t="s">
        <v>25</v>
      </c>
      <c r="B45" s="1022">
        <v>4</v>
      </c>
      <c r="C45" s="1066">
        <v>4</v>
      </c>
      <c r="D45" s="1067"/>
      <c r="E45" s="1067"/>
      <c r="F45" s="1067"/>
      <c r="G45" s="1067"/>
      <c r="H45" s="1068"/>
      <c r="I45" s="1011"/>
      <c r="J45" s="1011"/>
      <c r="K45" s="1011"/>
      <c r="L45" s="1011"/>
      <c r="M45" s="1011"/>
      <c r="N45" s="1011"/>
      <c r="O45" s="1133"/>
      <c r="P45" s="1133"/>
      <c r="Q45" s="1011"/>
    </row>
    <row r="46" spans="1:17" hidden="1" x14ac:dyDescent="0.25">
      <c r="A46" s="1014" t="s">
        <v>45</v>
      </c>
      <c r="B46" s="1026">
        <v>1</v>
      </c>
      <c r="C46" s="1016">
        <v>1</v>
      </c>
      <c r="D46" s="1016"/>
      <c r="E46" s="1016"/>
      <c r="F46" s="1016"/>
      <c r="G46" s="1016"/>
      <c r="H46" s="1016"/>
      <c r="I46" s="1011"/>
      <c r="J46" s="1011"/>
      <c r="K46" s="1011"/>
      <c r="L46" s="1011"/>
      <c r="M46" s="1011"/>
      <c r="N46" s="1011"/>
      <c r="O46" s="1133"/>
      <c r="P46" s="1133"/>
      <c r="Q46" s="1011"/>
    </row>
    <row r="47" spans="1:17" hidden="1" x14ac:dyDescent="0.25">
      <c r="A47" s="1014" t="s">
        <v>26</v>
      </c>
      <c r="B47" s="1029">
        <v>1</v>
      </c>
      <c r="C47" s="1067">
        <v>1</v>
      </c>
      <c r="D47" s="1067"/>
      <c r="E47" s="1067"/>
      <c r="F47" s="1067"/>
      <c r="G47" s="1067"/>
      <c r="H47" s="1067"/>
      <c r="I47" s="1011"/>
      <c r="J47" s="1011"/>
      <c r="K47" s="1011"/>
      <c r="L47" s="1011"/>
      <c r="M47" s="1011"/>
      <c r="N47" s="1011"/>
      <c r="O47" s="1133"/>
      <c r="P47" s="1133"/>
      <c r="Q47" s="1011"/>
    </row>
    <row r="48" spans="1:17" hidden="1" x14ac:dyDescent="0.25">
      <c r="A48" s="1014" t="s">
        <v>34</v>
      </c>
      <c r="B48" s="1022">
        <v>1</v>
      </c>
      <c r="C48" s="1067">
        <v>1</v>
      </c>
      <c r="D48" s="1067"/>
      <c r="E48" s="1067"/>
      <c r="F48" s="1067"/>
      <c r="G48" s="1067"/>
      <c r="H48" s="1067"/>
      <c r="I48" s="1011"/>
      <c r="J48" s="1011"/>
      <c r="K48" s="1011"/>
      <c r="L48" s="1011"/>
      <c r="M48" s="1011"/>
      <c r="N48" s="1011"/>
      <c r="O48" s="1133"/>
      <c r="P48" s="1133"/>
      <c r="Q48" s="1011"/>
    </row>
    <row r="49" spans="1:17" ht="15.75" hidden="1" thickBot="1" x14ac:dyDescent="0.3">
      <c r="A49" s="1070" t="s">
        <v>41</v>
      </c>
      <c r="B49" s="1071">
        <v>1</v>
      </c>
      <c r="C49" s="1073">
        <v>1</v>
      </c>
      <c r="D49" s="1073"/>
      <c r="E49" s="1073"/>
      <c r="F49" s="1073"/>
      <c r="G49" s="1073"/>
      <c r="H49" s="1073"/>
      <c r="I49" s="1011"/>
      <c r="J49" s="1011"/>
      <c r="K49" s="1011"/>
      <c r="L49" s="1011"/>
      <c r="M49" s="1011"/>
      <c r="N49" s="1011"/>
      <c r="O49" s="1133"/>
      <c r="P49" s="1133"/>
      <c r="Q49" s="1011"/>
    </row>
    <row r="50" spans="1:17" ht="15.75" hidden="1" thickBot="1" x14ac:dyDescent="0.3">
      <c r="A50" s="1063" t="s">
        <v>7</v>
      </c>
      <c r="B50" s="1064">
        <f>SUM(B35:B49)</f>
        <v>39</v>
      </c>
      <c r="C50" s="1065">
        <f>SUM(C35:C49)</f>
        <v>27</v>
      </c>
      <c r="D50" s="1065">
        <f>SUM(D35:D49)</f>
        <v>0</v>
      </c>
      <c r="E50" s="1065">
        <f>SUM(E35:E49)</f>
        <v>0</v>
      </c>
      <c r="F50" s="1065">
        <f>SUM(F35:F49)</f>
        <v>0</v>
      </c>
      <c r="G50" s="1065">
        <f t="shared" ref="G50" si="11">SUM(G35:G49)</f>
        <v>0</v>
      </c>
      <c r="H50" s="1065">
        <f t="shared" ref="H50" si="12">SUM(H35:H49)</f>
        <v>0</v>
      </c>
      <c r="I50" s="1011"/>
      <c r="J50" s="1011"/>
      <c r="K50" s="1011"/>
      <c r="L50" s="1011"/>
      <c r="M50" s="1011"/>
      <c r="N50" s="1011"/>
      <c r="O50" s="1133"/>
      <c r="P50" s="1133"/>
      <c r="Q50" s="1011"/>
    </row>
    <row r="51" spans="1:17" x14ac:dyDescent="0.25">
      <c r="A51" s="1011"/>
      <c r="B51" s="1011"/>
      <c r="C51" s="1105"/>
      <c r="D51" s="1105"/>
      <c r="E51" s="1105"/>
      <c r="F51" s="1105"/>
      <c r="G51" s="1105"/>
      <c r="H51" s="1105"/>
      <c r="I51" s="1011"/>
      <c r="J51" s="1011"/>
      <c r="K51" s="1011"/>
      <c r="L51" s="1011"/>
      <c r="M51" s="1011"/>
      <c r="N51" s="1011"/>
      <c r="O51" s="1133"/>
      <c r="P51" s="1133"/>
      <c r="Q51" s="1011"/>
    </row>
    <row r="52" spans="1:17" x14ac:dyDescent="0.25">
      <c r="A52" s="1011"/>
      <c r="B52" s="1011"/>
      <c r="C52" s="1105"/>
      <c r="D52" s="1105"/>
      <c r="E52" s="1105"/>
      <c r="F52" s="1105"/>
      <c r="G52" s="1105"/>
      <c r="H52" s="1105"/>
      <c r="I52" s="1011"/>
      <c r="J52" s="1011"/>
      <c r="K52" s="1011"/>
      <c r="L52" s="1011"/>
      <c r="M52" s="1011"/>
      <c r="N52" s="1011"/>
      <c r="O52" s="1133"/>
      <c r="P52" s="1133"/>
      <c r="Q52" s="1011"/>
    </row>
    <row r="53" spans="1:17" x14ac:dyDescent="0.25">
      <c r="A53" s="1011"/>
      <c r="B53" s="1011"/>
      <c r="C53" s="1105"/>
      <c r="D53" s="1105"/>
      <c r="E53" s="1105"/>
      <c r="F53" s="1105"/>
      <c r="G53" s="1105"/>
      <c r="H53" s="1105"/>
      <c r="I53" s="1011"/>
      <c r="J53" s="1011"/>
      <c r="K53" s="1011"/>
      <c r="L53" s="1011"/>
      <c r="M53" s="1011"/>
      <c r="N53" s="1011"/>
      <c r="O53" s="1133"/>
      <c r="P53" s="1133"/>
      <c r="Q53" s="1011"/>
    </row>
    <row r="54" spans="1:17" x14ac:dyDescent="0.25">
      <c r="A54" s="1011"/>
      <c r="B54" s="1011"/>
      <c r="C54" s="1105"/>
      <c r="D54" s="1105"/>
      <c r="E54" s="1105"/>
      <c r="F54" s="1105"/>
      <c r="G54" s="1105"/>
      <c r="H54" s="1105"/>
      <c r="I54" s="1011"/>
      <c r="J54" s="1011"/>
      <c r="K54" s="1011"/>
      <c r="L54" s="1011"/>
      <c r="M54" s="1011"/>
      <c r="N54" s="1011"/>
      <c r="O54" s="1133"/>
      <c r="P54" s="1133"/>
      <c r="Q54" s="1011"/>
    </row>
    <row r="55" spans="1:17" x14ac:dyDescent="0.25">
      <c r="A55" s="1011"/>
      <c r="B55" s="1011"/>
      <c r="C55" s="1105"/>
      <c r="D55" s="1105"/>
      <c r="E55" s="1105"/>
      <c r="F55" s="1105"/>
      <c r="G55" s="1105"/>
      <c r="H55" s="1105"/>
      <c r="I55" s="1011"/>
      <c r="J55" s="1011"/>
      <c r="K55" s="1011"/>
      <c r="L55" s="1011"/>
      <c r="M55" s="1011"/>
      <c r="N55" s="1011"/>
      <c r="O55" s="1133"/>
      <c r="P55" s="1133"/>
      <c r="Q55" s="1011"/>
    </row>
    <row r="56" spans="1:17" x14ac:dyDescent="0.25">
      <c r="A56" s="1011"/>
      <c r="B56" s="1011"/>
      <c r="C56" s="1105"/>
      <c r="D56" s="1105"/>
      <c r="E56" s="1105"/>
      <c r="F56" s="1105"/>
      <c r="G56" s="1105"/>
      <c r="H56" s="1105"/>
      <c r="I56" s="1011"/>
      <c r="J56" s="1011"/>
      <c r="K56" s="1011"/>
      <c r="L56" s="1011"/>
      <c r="M56" s="1011"/>
      <c r="N56" s="1011"/>
      <c r="O56" s="1133"/>
      <c r="P56" s="1133"/>
      <c r="Q56" s="1011"/>
    </row>
    <row r="57" spans="1:17" x14ac:dyDescent="0.25">
      <c r="A57" s="1011"/>
      <c r="B57" s="1011"/>
      <c r="C57" s="1105"/>
      <c r="D57" s="1105"/>
      <c r="E57" s="1105"/>
      <c r="F57" s="1105"/>
      <c r="G57" s="1105"/>
      <c r="H57" s="1105"/>
      <c r="I57" s="1011"/>
      <c r="J57" s="1011"/>
      <c r="K57" s="1011"/>
      <c r="L57" s="1011"/>
      <c r="M57" s="1011"/>
      <c r="N57" s="1011"/>
      <c r="O57" s="1133"/>
      <c r="P57" s="1133"/>
      <c r="Q57" s="1011"/>
    </row>
    <row r="58" spans="1:17" x14ac:dyDescent="0.25">
      <c r="A58" s="1011"/>
      <c r="B58" s="1011"/>
      <c r="C58" s="1105"/>
      <c r="D58" s="1105"/>
      <c r="E58" s="1105"/>
      <c r="F58" s="1105"/>
      <c r="G58" s="1105"/>
      <c r="H58" s="1105"/>
      <c r="I58" s="1011"/>
      <c r="J58" s="1011"/>
      <c r="K58" s="1011"/>
      <c r="L58" s="1011"/>
      <c r="M58" s="1011"/>
      <c r="N58" s="1011"/>
      <c r="O58" s="1133"/>
      <c r="P58" s="1133"/>
      <c r="Q58" s="1011"/>
    </row>
    <row r="59" spans="1:17" x14ac:dyDescent="0.25">
      <c r="A59" s="1011"/>
      <c r="B59" s="1011"/>
      <c r="C59" s="1105"/>
      <c r="D59" s="1105"/>
      <c r="E59" s="1105"/>
      <c r="F59" s="1105"/>
      <c r="G59" s="1105"/>
      <c r="H59" s="1105"/>
      <c r="I59" s="1011"/>
      <c r="J59" s="1011"/>
      <c r="K59" s="1011"/>
      <c r="L59" s="1011"/>
      <c r="M59" s="1011"/>
      <c r="N59" s="1011"/>
      <c r="O59" s="1133"/>
      <c r="P59" s="1133"/>
      <c r="Q59" s="1011"/>
    </row>
    <row r="60" spans="1:17" x14ac:dyDescent="0.25">
      <c r="A60" s="1011"/>
      <c r="B60" s="1011"/>
      <c r="C60" s="1105"/>
      <c r="D60" s="1105"/>
      <c r="E60" s="1105"/>
      <c r="F60" s="1105"/>
      <c r="G60" s="1105"/>
      <c r="H60" s="1105"/>
      <c r="I60" s="1011"/>
      <c r="J60" s="1011"/>
      <c r="K60" s="1011"/>
      <c r="L60" s="1011"/>
      <c r="M60" s="1011"/>
      <c r="N60" s="1011"/>
      <c r="O60" s="1133"/>
      <c r="P60" s="1133"/>
      <c r="Q60" s="1011"/>
    </row>
    <row r="61" spans="1:17" x14ac:dyDescent="0.25">
      <c r="A61" s="1011"/>
      <c r="B61" s="1011"/>
      <c r="C61" s="1105"/>
      <c r="D61" s="1105"/>
      <c r="E61" s="1105"/>
      <c r="F61" s="1105"/>
      <c r="G61" s="1105"/>
      <c r="H61" s="1105"/>
      <c r="I61" s="1011"/>
      <c r="J61" s="1011"/>
      <c r="K61" s="1011"/>
      <c r="L61" s="1011"/>
      <c r="M61" s="1011"/>
      <c r="N61" s="1011"/>
      <c r="O61" s="1133"/>
      <c r="P61" s="1133"/>
      <c r="Q61" s="1011"/>
    </row>
    <row r="62" spans="1:17" x14ac:dyDescent="0.25">
      <c r="A62" s="1011"/>
      <c r="B62" s="1011"/>
      <c r="C62" s="1105"/>
      <c r="D62" s="1105"/>
      <c r="E62" s="1105"/>
      <c r="F62" s="1105"/>
      <c r="G62" s="1105"/>
      <c r="H62" s="1105"/>
      <c r="I62" s="1011"/>
      <c r="J62" s="1011"/>
      <c r="K62" s="1011"/>
      <c r="L62" s="1011"/>
      <c r="M62" s="1011"/>
      <c r="N62" s="1011"/>
      <c r="O62" s="1133"/>
      <c r="P62" s="1133"/>
      <c r="Q62" s="1011"/>
    </row>
    <row r="63" spans="1:17" x14ac:dyDescent="0.25">
      <c r="A63" s="1011"/>
      <c r="B63" s="1011"/>
      <c r="C63" s="1105"/>
      <c r="D63" s="1105"/>
      <c r="E63" s="1105"/>
      <c r="F63" s="1105"/>
      <c r="G63" s="1105"/>
      <c r="H63" s="1105"/>
      <c r="I63" s="1011"/>
      <c r="J63" s="1011"/>
      <c r="K63" s="1011"/>
      <c r="L63" s="1011"/>
      <c r="M63" s="1011"/>
      <c r="N63" s="1011"/>
      <c r="O63" s="1133"/>
      <c r="P63" s="1133"/>
      <c r="Q63" s="1011"/>
    </row>
    <row r="64" spans="1:17" x14ac:dyDescent="0.25">
      <c r="A64" s="1011"/>
      <c r="B64" s="1011"/>
      <c r="C64" s="1105"/>
      <c r="D64" s="1105"/>
      <c r="E64" s="1105"/>
      <c r="F64" s="1105"/>
      <c r="G64" s="1105"/>
      <c r="H64" s="1105"/>
      <c r="I64" s="1011"/>
      <c r="J64" s="1011"/>
      <c r="K64" s="1011"/>
      <c r="L64" s="1011"/>
      <c r="M64" s="1011"/>
      <c r="N64" s="1011"/>
      <c r="O64" s="1133"/>
      <c r="P64" s="1133"/>
      <c r="Q64" s="1011"/>
    </row>
    <row r="65" spans="1:17" x14ac:dyDescent="0.25">
      <c r="A65" s="1011"/>
      <c r="B65" s="1011"/>
      <c r="C65" s="1105"/>
      <c r="D65" s="1105"/>
      <c r="E65" s="1105"/>
      <c r="F65" s="1105"/>
      <c r="G65" s="1105"/>
      <c r="H65" s="1105"/>
      <c r="I65" s="1011"/>
      <c r="J65" s="1011"/>
      <c r="K65" s="1011"/>
      <c r="L65" s="1011"/>
      <c r="M65" s="1011"/>
      <c r="N65" s="1011"/>
      <c r="O65" s="1133"/>
      <c r="P65" s="1133"/>
      <c r="Q65" s="1011"/>
    </row>
    <row r="66" spans="1:17" x14ac:dyDescent="0.25">
      <c r="A66" s="1011"/>
      <c r="B66" s="1011"/>
      <c r="C66" s="1105"/>
      <c r="D66" s="1105"/>
      <c r="E66" s="1105"/>
      <c r="F66" s="1105"/>
      <c r="G66" s="1105"/>
      <c r="H66" s="1105"/>
      <c r="I66" s="1011"/>
      <c r="J66" s="1011"/>
      <c r="K66" s="1011"/>
      <c r="L66" s="1011"/>
      <c r="M66" s="1011"/>
      <c r="N66" s="1011"/>
      <c r="O66" s="1133"/>
      <c r="P66" s="1133"/>
      <c r="Q66" s="1011"/>
    </row>
    <row r="67" spans="1:17" x14ac:dyDescent="0.25">
      <c r="A67" s="1011"/>
      <c r="B67" s="1011"/>
      <c r="C67" s="1105"/>
      <c r="D67" s="1105"/>
      <c r="E67" s="1105"/>
      <c r="F67" s="1105"/>
      <c r="G67" s="1105"/>
      <c r="H67" s="1105"/>
      <c r="I67" s="1011"/>
      <c r="J67" s="1011"/>
      <c r="K67" s="1011"/>
      <c r="L67" s="1011"/>
      <c r="M67" s="1011"/>
      <c r="N67" s="1011"/>
      <c r="O67" s="1133"/>
      <c r="P67" s="1133"/>
      <c r="Q67" s="1011"/>
    </row>
    <row r="68" spans="1:17" x14ac:dyDescent="0.25">
      <c r="A68" s="1011"/>
      <c r="B68" s="1011"/>
      <c r="C68" s="1105"/>
      <c r="D68" s="1105"/>
      <c r="E68" s="1105"/>
      <c r="F68" s="1105"/>
      <c r="G68" s="1105"/>
      <c r="H68" s="1105"/>
      <c r="I68" s="1011"/>
      <c r="J68" s="1011"/>
      <c r="K68" s="1011"/>
      <c r="L68" s="1011"/>
      <c r="M68" s="1011"/>
      <c r="N68" s="1011"/>
      <c r="O68" s="1133"/>
      <c r="P68" s="1133"/>
      <c r="Q68" s="1011"/>
    </row>
    <row r="69" spans="1:17" x14ac:dyDescent="0.25">
      <c r="A69" s="1011"/>
      <c r="B69" s="1011"/>
      <c r="C69" s="1105"/>
      <c r="D69" s="1105"/>
      <c r="E69" s="1105"/>
      <c r="F69" s="1105"/>
      <c r="G69" s="1105"/>
      <c r="H69" s="1105"/>
      <c r="I69" s="1011"/>
      <c r="J69" s="1011"/>
      <c r="K69" s="1011"/>
      <c r="L69" s="1011"/>
      <c r="M69" s="1011"/>
      <c r="N69" s="1011"/>
      <c r="O69" s="1133"/>
      <c r="P69" s="1133"/>
      <c r="Q69" s="1011"/>
    </row>
    <row r="70" spans="1:17" x14ac:dyDescent="0.25">
      <c r="A70" s="1011"/>
      <c r="B70" s="1011"/>
      <c r="C70" s="1105"/>
      <c r="D70" s="1105"/>
      <c r="E70" s="1105"/>
      <c r="F70" s="1105"/>
      <c r="G70" s="1105"/>
      <c r="H70" s="1105"/>
      <c r="I70" s="1011"/>
      <c r="J70" s="1011"/>
      <c r="K70" s="1011"/>
      <c r="L70" s="1011"/>
      <c r="M70" s="1011"/>
      <c r="N70" s="1011"/>
      <c r="O70" s="1133"/>
      <c r="P70" s="1133"/>
      <c r="Q70" s="1011"/>
    </row>
    <row r="71" spans="1:17" x14ac:dyDescent="0.25">
      <c r="A71" s="1011"/>
      <c r="B71" s="1011"/>
      <c r="C71" s="1105"/>
      <c r="D71" s="1105"/>
      <c r="E71" s="1105"/>
      <c r="F71" s="1105"/>
      <c r="G71" s="1105"/>
      <c r="H71" s="1105"/>
      <c r="I71" s="1011"/>
      <c r="J71" s="1011"/>
      <c r="K71" s="1011"/>
      <c r="L71" s="1011"/>
      <c r="M71" s="1011"/>
      <c r="N71" s="1011"/>
      <c r="O71" s="1133"/>
      <c r="P71" s="1133"/>
      <c r="Q71" s="1011"/>
    </row>
    <row r="72" spans="1:17" x14ac:dyDescent="0.25">
      <c r="A72" s="1011"/>
      <c r="B72" s="1011"/>
      <c r="C72" s="1105"/>
      <c r="D72" s="1105"/>
      <c r="E72" s="1105"/>
      <c r="F72" s="1105"/>
      <c r="G72" s="1105"/>
      <c r="H72" s="1105"/>
      <c r="I72" s="1011"/>
      <c r="J72" s="1011"/>
      <c r="K72" s="1011"/>
      <c r="L72" s="1011"/>
      <c r="M72" s="1011"/>
      <c r="N72" s="1011"/>
      <c r="O72" s="1133"/>
      <c r="P72" s="1133"/>
      <c r="Q72" s="1011"/>
    </row>
    <row r="73" spans="1:17" x14ac:dyDescent="0.25">
      <c r="A73" s="1011"/>
      <c r="B73" s="1011"/>
      <c r="C73" s="1105"/>
      <c r="D73" s="1105"/>
      <c r="E73" s="1105"/>
      <c r="F73" s="1105"/>
      <c r="G73" s="1105"/>
      <c r="H73" s="1105"/>
      <c r="I73" s="1011"/>
      <c r="J73" s="1011"/>
      <c r="K73" s="1011"/>
      <c r="L73" s="1011"/>
      <c r="M73" s="1011"/>
      <c r="N73" s="1011"/>
      <c r="O73" s="1133"/>
      <c r="P73" s="1133"/>
      <c r="Q73" s="1011"/>
    </row>
    <row r="74" spans="1:17" x14ac:dyDescent="0.25">
      <c r="A74" s="1011"/>
      <c r="B74" s="1011"/>
      <c r="C74" s="1105"/>
      <c r="D74" s="1105"/>
      <c r="E74" s="1105"/>
      <c r="F74" s="1105"/>
      <c r="G74" s="1105"/>
      <c r="H74" s="1105"/>
      <c r="I74" s="1011"/>
      <c r="J74" s="1011"/>
      <c r="K74" s="1011"/>
      <c r="L74" s="1011"/>
      <c r="M74" s="1011"/>
      <c r="N74" s="1011"/>
      <c r="O74" s="1133"/>
      <c r="P74" s="1133"/>
      <c r="Q74" s="1011"/>
    </row>
    <row r="75" spans="1:17" x14ac:dyDescent="0.25">
      <c r="A75" s="1011"/>
      <c r="B75" s="1011"/>
      <c r="C75" s="1105"/>
      <c r="D75" s="1105"/>
      <c r="E75" s="1105"/>
      <c r="F75" s="1105"/>
      <c r="G75" s="1105"/>
      <c r="H75" s="1105"/>
      <c r="I75" s="1011"/>
      <c r="J75" s="1011"/>
      <c r="K75" s="1011"/>
      <c r="L75" s="1011"/>
      <c r="M75" s="1011"/>
      <c r="N75" s="1011"/>
      <c r="O75" s="1133"/>
      <c r="P75" s="1133"/>
      <c r="Q75" s="1011"/>
    </row>
    <row r="76" spans="1:17" x14ac:dyDescent="0.25">
      <c r="A76" s="1011"/>
      <c r="B76" s="1011"/>
      <c r="C76" s="1105"/>
      <c r="D76" s="1105"/>
      <c r="E76" s="1105"/>
      <c r="F76" s="1105"/>
      <c r="G76" s="1105"/>
      <c r="H76" s="1105"/>
      <c r="I76" s="1011"/>
      <c r="J76" s="1011"/>
      <c r="K76" s="1011"/>
      <c r="L76" s="1011"/>
      <c r="M76" s="1011"/>
      <c r="N76" s="1011"/>
      <c r="O76" s="1133"/>
      <c r="P76" s="1133"/>
      <c r="Q76" s="1011"/>
    </row>
    <row r="77" spans="1:17" x14ac:dyDescent="0.25">
      <c r="A77" s="1011"/>
      <c r="B77" s="1011"/>
      <c r="C77" s="1105"/>
      <c r="D77" s="1105"/>
      <c r="E77" s="1105"/>
      <c r="F77" s="1105"/>
      <c r="G77" s="1105"/>
      <c r="H77" s="1105"/>
      <c r="I77" s="1011"/>
      <c r="J77" s="1011"/>
      <c r="K77" s="1011"/>
      <c r="L77" s="1011"/>
      <c r="M77" s="1011"/>
      <c r="N77" s="1011"/>
      <c r="O77" s="1133"/>
      <c r="P77" s="1133"/>
      <c r="Q77" s="1011"/>
    </row>
    <row r="78" spans="1:17" x14ac:dyDescent="0.25">
      <c r="A78" s="1011"/>
      <c r="B78" s="1011"/>
      <c r="C78" s="1105"/>
      <c r="D78" s="1105"/>
      <c r="E78" s="1105"/>
      <c r="F78" s="1105"/>
      <c r="G78" s="1105"/>
      <c r="H78" s="1105"/>
      <c r="I78" s="1011"/>
      <c r="J78" s="1011"/>
      <c r="K78" s="1011"/>
      <c r="L78" s="1011"/>
      <c r="M78" s="1011"/>
      <c r="N78" s="1011"/>
      <c r="O78" s="1133"/>
      <c r="P78" s="1133"/>
      <c r="Q78" s="1011"/>
    </row>
    <row r="79" spans="1:17" x14ac:dyDescent="0.25">
      <c r="A79" s="1011"/>
      <c r="B79" s="1011"/>
      <c r="C79" s="1105"/>
      <c r="D79" s="1105"/>
      <c r="E79" s="1105"/>
      <c r="F79" s="1105"/>
      <c r="G79" s="1105"/>
      <c r="H79" s="1105"/>
      <c r="I79" s="1011"/>
      <c r="J79" s="1011"/>
      <c r="K79" s="1011"/>
      <c r="L79" s="1011"/>
      <c r="M79" s="1011"/>
      <c r="N79" s="1011"/>
      <c r="O79" s="1133"/>
      <c r="P79" s="1133"/>
      <c r="Q79" s="1011"/>
    </row>
    <row r="80" spans="1:17" x14ac:dyDescent="0.25">
      <c r="A80" s="1011"/>
      <c r="B80" s="1011"/>
      <c r="C80" s="1105"/>
      <c r="D80" s="1105"/>
      <c r="E80" s="1105"/>
      <c r="F80" s="1105"/>
      <c r="G80" s="1105"/>
      <c r="H80" s="1105"/>
      <c r="I80" s="1011"/>
      <c r="J80" s="1011"/>
      <c r="K80" s="1011"/>
      <c r="L80" s="1011"/>
      <c r="M80" s="1011"/>
      <c r="N80" s="1011"/>
      <c r="O80" s="1133"/>
      <c r="P80" s="1133"/>
      <c r="Q80" s="1011"/>
    </row>
    <row r="81" spans="1:17" x14ac:dyDescent="0.25">
      <c r="A81" s="1011"/>
      <c r="B81" s="1011"/>
      <c r="C81" s="1105"/>
      <c r="D81" s="1105"/>
      <c r="E81" s="1105"/>
      <c r="F81" s="1105"/>
      <c r="G81" s="1105"/>
      <c r="H81" s="1105"/>
      <c r="I81" s="1011"/>
      <c r="J81" s="1011"/>
      <c r="K81" s="1011"/>
      <c r="L81" s="1011"/>
      <c r="M81" s="1011"/>
      <c r="N81" s="1011"/>
      <c r="O81" s="1133"/>
      <c r="P81" s="1133"/>
      <c r="Q81" s="1011"/>
    </row>
    <row r="82" spans="1:17" x14ac:dyDescent="0.25">
      <c r="A82" s="1011"/>
      <c r="B82" s="1011"/>
      <c r="C82" s="1105"/>
      <c r="D82" s="1105"/>
      <c r="E82" s="1105"/>
      <c r="F82" s="1105"/>
      <c r="G82" s="1105"/>
      <c r="H82" s="1105"/>
      <c r="I82" s="1011"/>
      <c r="J82" s="1011"/>
      <c r="K82" s="1011"/>
      <c r="L82" s="1011"/>
      <c r="M82" s="1011"/>
      <c r="N82" s="1011"/>
      <c r="O82" s="1133"/>
      <c r="P82" s="1133"/>
      <c r="Q82" s="1011"/>
    </row>
    <row r="83" spans="1:17" x14ac:dyDescent="0.25">
      <c r="A83" s="1011"/>
      <c r="B83" s="1011"/>
      <c r="C83" s="1105"/>
      <c r="D83" s="1105"/>
      <c r="E83" s="1105"/>
      <c r="F83" s="1105"/>
      <c r="G83" s="1105"/>
      <c r="H83" s="1105"/>
      <c r="I83" s="1011"/>
      <c r="J83" s="1011"/>
      <c r="K83" s="1011"/>
      <c r="L83" s="1011"/>
      <c r="M83" s="1011"/>
      <c r="N83" s="1011"/>
      <c r="O83" s="1133"/>
      <c r="P83" s="1133"/>
      <c r="Q83" s="1011"/>
    </row>
    <row r="84" spans="1:17" x14ac:dyDescent="0.25">
      <c r="A84" s="1011"/>
      <c r="B84" s="1011"/>
      <c r="C84" s="1105"/>
      <c r="D84" s="1105"/>
      <c r="E84" s="1105"/>
      <c r="F84" s="1105"/>
      <c r="G84" s="1105"/>
      <c r="H84" s="1105"/>
      <c r="I84" s="1011"/>
      <c r="J84" s="1011"/>
      <c r="K84" s="1011"/>
      <c r="L84" s="1011"/>
      <c r="M84" s="1011"/>
      <c r="N84" s="1011"/>
      <c r="O84" s="1133"/>
      <c r="P84" s="1133"/>
      <c r="Q84" s="1011"/>
    </row>
    <row r="85" spans="1:17" x14ac:dyDescent="0.25">
      <c r="A85" s="1011"/>
      <c r="B85" s="1011"/>
      <c r="C85" s="1105"/>
      <c r="D85" s="1105"/>
      <c r="E85" s="1105"/>
      <c r="F85" s="1105"/>
      <c r="G85" s="1105"/>
      <c r="H85" s="1105"/>
      <c r="I85" s="1011"/>
      <c r="J85" s="1011"/>
      <c r="K85" s="1011"/>
      <c r="L85" s="1011"/>
      <c r="M85" s="1011"/>
      <c r="N85" s="1011"/>
      <c r="O85" s="1133"/>
      <c r="P85" s="1133"/>
      <c r="Q85" s="1011"/>
    </row>
    <row r="86" spans="1:17" x14ac:dyDescent="0.25">
      <c r="A86" s="1011"/>
      <c r="B86" s="1011"/>
      <c r="C86" s="1105"/>
      <c r="D86" s="1105"/>
      <c r="E86" s="1105"/>
      <c r="F86" s="1105"/>
      <c r="G86" s="1105"/>
      <c r="H86" s="1105"/>
      <c r="I86" s="1011"/>
      <c r="J86" s="1011"/>
      <c r="K86" s="1011"/>
      <c r="L86" s="1011"/>
      <c r="M86" s="1011"/>
      <c r="N86" s="1011"/>
      <c r="O86" s="1133"/>
      <c r="P86" s="1133"/>
      <c r="Q86" s="1011"/>
    </row>
    <row r="87" spans="1:17" x14ac:dyDescent="0.25">
      <c r="A87" s="1011"/>
      <c r="B87" s="1011"/>
      <c r="C87" s="1105"/>
      <c r="D87" s="1105"/>
      <c r="E87" s="1105"/>
      <c r="F87" s="1105"/>
      <c r="G87" s="1105"/>
      <c r="H87" s="1105"/>
      <c r="I87" s="1011"/>
      <c r="J87" s="1011"/>
      <c r="K87" s="1011"/>
      <c r="L87" s="1011"/>
      <c r="M87" s="1011"/>
      <c r="N87" s="1011"/>
      <c r="O87" s="1133"/>
      <c r="P87" s="1133"/>
      <c r="Q87" s="1011"/>
    </row>
    <row r="88" spans="1:17" x14ac:dyDescent="0.25">
      <c r="A88" s="1011"/>
      <c r="B88" s="1011"/>
      <c r="C88" s="1105"/>
      <c r="D88" s="1105"/>
      <c r="E88" s="1105"/>
      <c r="F88" s="1105"/>
      <c r="G88" s="1105"/>
      <c r="H88" s="1105"/>
      <c r="I88" s="1011"/>
      <c r="J88" s="1011"/>
      <c r="K88" s="1011"/>
      <c r="L88" s="1011"/>
      <c r="M88" s="1011"/>
      <c r="N88" s="1011"/>
      <c r="O88" s="1133"/>
      <c r="P88" s="1133"/>
      <c r="Q88" s="1011"/>
    </row>
    <row r="89" spans="1:17" x14ac:dyDescent="0.25">
      <c r="A89" s="1011"/>
      <c r="B89" s="1011"/>
      <c r="C89" s="1105"/>
      <c r="D89" s="1105"/>
      <c r="E89" s="1105"/>
      <c r="F89" s="1105"/>
      <c r="G89" s="1105"/>
      <c r="H89" s="1105"/>
      <c r="I89" s="1011"/>
      <c r="J89" s="1011"/>
      <c r="K89" s="1011"/>
      <c r="L89" s="1011"/>
      <c r="M89" s="1011"/>
      <c r="N89" s="1011"/>
      <c r="O89" s="1133"/>
      <c r="P89" s="1133"/>
      <c r="Q89" s="1011"/>
    </row>
    <row r="90" spans="1:17" x14ac:dyDescent="0.25">
      <c r="A90" s="1011"/>
      <c r="B90" s="1011"/>
      <c r="C90" s="1105"/>
      <c r="D90" s="1105"/>
      <c r="E90" s="1105"/>
      <c r="F90" s="1105"/>
      <c r="G90" s="1105"/>
      <c r="H90" s="1105"/>
      <c r="I90" s="1011"/>
      <c r="J90" s="1011"/>
      <c r="K90" s="1011"/>
      <c r="L90" s="1011"/>
      <c r="M90" s="1011"/>
      <c r="N90" s="1011"/>
      <c r="O90" s="1133"/>
      <c r="P90" s="1133"/>
      <c r="Q90" s="1011"/>
    </row>
    <row r="91" spans="1:17" x14ac:dyDescent="0.25">
      <c r="A91" s="1011"/>
      <c r="B91" s="1011"/>
      <c r="C91" s="1105"/>
      <c r="D91" s="1105"/>
      <c r="E91" s="1105"/>
      <c r="F91" s="1105"/>
      <c r="G91" s="1105"/>
      <c r="H91" s="1105"/>
      <c r="I91" s="1011"/>
      <c r="J91" s="1011"/>
      <c r="K91" s="1011"/>
      <c r="L91" s="1011"/>
      <c r="M91" s="1011"/>
      <c r="N91" s="1011"/>
      <c r="O91" s="1133"/>
      <c r="P91" s="1133"/>
      <c r="Q91" s="1011"/>
    </row>
    <row r="92" spans="1:17" x14ac:dyDescent="0.25">
      <c r="A92" s="1011"/>
      <c r="B92" s="1011"/>
      <c r="C92" s="1105"/>
      <c r="D92" s="1105"/>
      <c r="E92" s="1105"/>
      <c r="F92" s="1105"/>
      <c r="G92" s="1105"/>
      <c r="H92" s="1105"/>
      <c r="I92" s="1011"/>
      <c r="J92" s="1011"/>
      <c r="K92" s="1011"/>
      <c r="L92" s="1011"/>
      <c r="M92" s="1011"/>
      <c r="N92" s="1011"/>
      <c r="O92" s="1133"/>
      <c r="P92" s="1133"/>
      <c r="Q92" s="1011"/>
    </row>
    <row r="93" spans="1:17" x14ac:dyDescent="0.25">
      <c r="A93" s="1011"/>
      <c r="B93" s="1011"/>
      <c r="C93" s="1105"/>
      <c r="D93" s="1105"/>
      <c r="E93" s="1105"/>
      <c r="F93" s="1105"/>
      <c r="G93" s="1105"/>
      <c r="H93" s="1105"/>
      <c r="I93" s="1011"/>
      <c r="J93" s="1011"/>
      <c r="K93" s="1011"/>
      <c r="L93" s="1011"/>
      <c r="M93" s="1011"/>
      <c r="N93" s="1011"/>
      <c r="O93" s="1133"/>
      <c r="P93" s="1133"/>
      <c r="Q93" s="1011"/>
    </row>
    <row r="94" spans="1:17" x14ac:dyDescent="0.25">
      <c r="A94" s="1011"/>
      <c r="B94" s="1011"/>
      <c r="C94" s="1105"/>
      <c r="D94" s="1105"/>
      <c r="E94" s="1105"/>
      <c r="F94" s="1105"/>
      <c r="G94" s="1105"/>
      <c r="H94" s="1105"/>
      <c r="I94" s="1011"/>
      <c r="J94" s="1011"/>
      <c r="K94" s="1011"/>
      <c r="L94" s="1011"/>
      <c r="M94" s="1011"/>
      <c r="N94" s="1011"/>
      <c r="O94" s="1133"/>
      <c r="P94" s="1133"/>
      <c r="Q94" s="1011"/>
    </row>
    <row r="95" spans="1:17" x14ac:dyDescent="0.25">
      <c r="A95" s="1011"/>
      <c r="B95" s="1011"/>
      <c r="C95" s="1105"/>
      <c r="D95" s="1105"/>
      <c r="E95" s="1105"/>
      <c r="F95" s="1105"/>
      <c r="G95" s="1105"/>
      <c r="H95" s="1105"/>
      <c r="I95" s="1011"/>
      <c r="J95" s="1011"/>
      <c r="K95" s="1011"/>
      <c r="L95" s="1011"/>
      <c r="M95" s="1011"/>
      <c r="N95" s="1011"/>
      <c r="O95" s="1133"/>
      <c r="P95" s="1133"/>
      <c r="Q95" s="1011"/>
    </row>
    <row r="96" spans="1:17" x14ac:dyDescent="0.25">
      <c r="A96" s="1011"/>
      <c r="B96" s="1011"/>
      <c r="C96" s="1105"/>
      <c r="D96" s="1105"/>
      <c r="E96" s="1105"/>
      <c r="F96" s="1105"/>
      <c r="G96" s="1105"/>
      <c r="H96" s="1105"/>
      <c r="I96" s="1011"/>
      <c r="J96" s="1011"/>
      <c r="K96" s="1011"/>
      <c r="L96" s="1011"/>
      <c r="M96" s="1011"/>
      <c r="N96" s="1011"/>
      <c r="O96" s="1133"/>
      <c r="P96" s="1133"/>
      <c r="Q96" s="1011"/>
    </row>
    <row r="97" spans="1:17" x14ac:dyDescent="0.25">
      <c r="A97" s="1011"/>
      <c r="B97" s="1011"/>
      <c r="C97" s="1105"/>
      <c r="D97" s="1105"/>
      <c r="E97" s="1105"/>
      <c r="F97" s="1105"/>
      <c r="G97" s="1105"/>
      <c r="H97" s="1105"/>
      <c r="I97" s="1011"/>
      <c r="J97" s="1011"/>
      <c r="K97" s="1011"/>
      <c r="L97" s="1011"/>
      <c r="M97" s="1011"/>
      <c r="N97" s="1011"/>
      <c r="O97" s="1133"/>
      <c r="P97" s="1133"/>
      <c r="Q97" s="1011"/>
    </row>
    <row r="98" spans="1:17" x14ac:dyDescent="0.25">
      <c r="A98" s="1011"/>
      <c r="B98" s="1011"/>
      <c r="C98" s="1105"/>
      <c r="D98" s="1105"/>
      <c r="E98" s="1105"/>
      <c r="F98" s="1105"/>
      <c r="G98" s="1105"/>
      <c r="H98" s="1105"/>
      <c r="I98" s="1011"/>
      <c r="J98" s="1011"/>
      <c r="K98" s="1011"/>
      <c r="L98" s="1011"/>
      <c r="M98" s="1011"/>
      <c r="N98" s="1011"/>
      <c r="O98" s="1133"/>
      <c r="P98" s="1133"/>
      <c r="Q98" s="1011"/>
    </row>
    <row r="99" spans="1:17" x14ac:dyDescent="0.25">
      <c r="A99" s="1011"/>
      <c r="B99" s="1011"/>
      <c r="C99" s="1105"/>
      <c r="D99" s="1105"/>
      <c r="E99" s="1105"/>
      <c r="F99" s="1105"/>
      <c r="G99" s="1105"/>
      <c r="H99" s="1105"/>
      <c r="I99" s="1011"/>
      <c r="J99" s="1011"/>
      <c r="K99" s="1011"/>
      <c r="L99" s="1011"/>
      <c r="M99" s="1011"/>
      <c r="N99" s="1011"/>
      <c r="O99" s="1133"/>
      <c r="P99" s="1133"/>
      <c r="Q99" s="1011"/>
    </row>
    <row r="100" spans="1:17" x14ac:dyDescent="0.25">
      <c r="A100" s="1011"/>
      <c r="B100" s="1011"/>
      <c r="C100" s="1105"/>
      <c r="D100" s="1105"/>
      <c r="E100" s="1105"/>
      <c r="F100" s="1105"/>
      <c r="G100" s="1105"/>
      <c r="H100" s="1105"/>
      <c r="I100" s="1011"/>
      <c r="J100" s="1011"/>
      <c r="K100" s="1011"/>
      <c r="L100" s="1011"/>
      <c r="M100" s="1011"/>
      <c r="N100" s="1011"/>
      <c r="O100" s="1133"/>
      <c r="P100" s="1133"/>
      <c r="Q100" s="1011"/>
    </row>
    <row r="101" spans="1:17" x14ac:dyDescent="0.25">
      <c r="A101" s="1011"/>
      <c r="B101" s="1011"/>
      <c r="C101" s="1105"/>
      <c r="D101" s="1105"/>
      <c r="E101" s="1105"/>
      <c r="F101" s="1105"/>
      <c r="G101" s="1105"/>
      <c r="H101" s="1105"/>
      <c r="I101" s="1011"/>
      <c r="J101" s="1011"/>
      <c r="K101" s="1011"/>
      <c r="L101" s="1011"/>
      <c r="M101" s="1011"/>
      <c r="N101" s="1011"/>
      <c r="O101" s="1133"/>
      <c r="P101" s="1133"/>
      <c r="Q101" s="1011"/>
    </row>
    <row r="102" spans="1:17" x14ac:dyDescent="0.25">
      <c r="A102" s="1011"/>
      <c r="B102" s="1011"/>
      <c r="C102" s="1105"/>
      <c r="D102" s="1105"/>
      <c r="E102" s="1105"/>
      <c r="F102" s="1105"/>
      <c r="G102" s="1105"/>
      <c r="H102" s="1105"/>
      <c r="I102" s="1011"/>
      <c r="J102" s="1011"/>
      <c r="K102" s="1011"/>
      <c r="L102" s="1011"/>
      <c r="M102" s="1011"/>
      <c r="N102" s="1011"/>
      <c r="O102" s="1133"/>
      <c r="P102" s="1133"/>
      <c r="Q102" s="1011"/>
    </row>
    <row r="103" spans="1:17" x14ac:dyDescent="0.25">
      <c r="A103" s="1011"/>
      <c r="B103" s="1011"/>
      <c r="C103" s="1105"/>
      <c r="D103" s="1105"/>
      <c r="E103" s="1105"/>
      <c r="F103" s="1105"/>
      <c r="G103" s="1105"/>
      <c r="H103" s="1105"/>
      <c r="I103" s="1011"/>
      <c r="J103" s="1011"/>
      <c r="K103" s="1011"/>
      <c r="L103" s="1011"/>
      <c r="M103" s="1011"/>
      <c r="N103" s="1011"/>
      <c r="O103" s="1133"/>
      <c r="P103" s="1133"/>
      <c r="Q103" s="1011"/>
    </row>
    <row r="104" spans="1:17" x14ac:dyDescent="0.25">
      <c r="A104" s="1011"/>
      <c r="B104" s="1011"/>
      <c r="C104" s="1105"/>
      <c r="D104" s="1105"/>
      <c r="E104" s="1105"/>
      <c r="F104" s="1105"/>
      <c r="G104" s="1105"/>
      <c r="H104" s="1105"/>
      <c r="I104" s="1011"/>
      <c r="J104" s="1011"/>
      <c r="K104" s="1011"/>
      <c r="L104" s="1011"/>
      <c r="M104" s="1011"/>
      <c r="N104" s="1011"/>
      <c r="O104" s="1133"/>
      <c r="P104" s="1133"/>
      <c r="Q104" s="1011"/>
    </row>
    <row r="105" spans="1:17" x14ac:dyDescent="0.25">
      <c r="A105" s="1011"/>
      <c r="B105" s="1011"/>
      <c r="C105" s="1105"/>
      <c r="D105" s="1105"/>
      <c r="E105" s="1105"/>
      <c r="F105" s="1105"/>
      <c r="G105" s="1105"/>
      <c r="H105" s="1105"/>
      <c r="I105" s="1011"/>
      <c r="J105" s="1011"/>
      <c r="K105" s="1011"/>
      <c r="L105" s="1011"/>
      <c r="M105" s="1011"/>
      <c r="N105" s="1011"/>
      <c r="O105" s="1133"/>
      <c r="P105" s="1133"/>
      <c r="Q105" s="1011"/>
    </row>
    <row r="106" spans="1:17" x14ac:dyDescent="0.25">
      <c r="A106" s="1011"/>
      <c r="B106" s="1011"/>
      <c r="C106" s="1105"/>
      <c r="D106" s="1105"/>
      <c r="E106" s="1105"/>
      <c r="F106" s="1105"/>
      <c r="G106" s="1105"/>
      <c r="H106" s="1105"/>
      <c r="I106" s="1011"/>
      <c r="J106" s="1011"/>
      <c r="K106" s="1011"/>
      <c r="L106" s="1011"/>
      <c r="M106" s="1011"/>
      <c r="N106" s="1011"/>
      <c r="O106" s="1133"/>
      <c r="P106" s="1133"/>
      <c r="Q106" s="1011"/>
    </row>
    <row r="107" spans="1:17" x14ac:dyDescent="0.25">
      <c r="A107" s="1011"/>
      <c r="B107" s="1011"/>
      <c r="C107" s="1105"/>
      <c r="D107" s="1105"/>
      <c r="E107" s="1105"/>
      <c r="F107" s="1105"/>
      <c r="G107" s="1105"/>
      <c r="H107" s="1105"/>
      <c r="I107" s="1011"/>
      <c r="J107" s="1011"/>
      <c r="K107" s="1011"/>
      <c r="L107" s="1011"/>
      <c r="M107" s="1011"/>
      <c r="N107" s="1011"/>
      <c r="O107" s="1133"/>
      <c r="P107" s="1133"/>
      <c r="Q107" s="1011"/>
    </row>
    <row r="108" spans="1:17" x14ac:dyDescent="0.25">
      <c r="A108" s="1011"/>
      <c r="B108" s="1011"/>
      <c r="C108" s="1105"/>
      <c r="D108" s="1105"/>
      <c r="E108" s="1105"/>
      <c r="F108" s="1105"/>
      <c r="G108" s="1105"/>
      <c r="H108" s="1105"/>
      <c r="I108" s="1011"/>
      <c r="J108" s="1011"/>
      <c r="K108" s="1011"/>
      <c r="L108" s="1011"/>
      <c r="M108" s="1011"/>
      <c r="N108" s="1011"/>
      <c r="O108" s="1133"/>
      <c r="P108" s="1133"/>
      <c r="Q108" s="1011"/>
    </row>
    <row r="109" spans="1:17" x14ac:dyDescent="0.25">
      <c r="A109" s="1011"/>
      <c r="B109" s="1011"/>
      <c r="C109" s="1105"/>
      <c r="D109" s="1105"/>
      <c r="E109" s="1105"/>
      <c r="F109" s="1105"/>
      <c r="G109" s="1105"/>
      <c r="H109" s="1105"/>
      <c r="I109" s="1011"/>
      <c r="J109" s="1011"/>
      <c r="K109" s="1011"/>
      <c r="L109" s="1011"/>
      <c r="M109" s="1011"/>
      <c r="N109" s="1011"/>
      <c r="O109" s="1133"/>
      <c r="P109" s="1133"/>
      <c r="Q109" s="1011"/>
    </row>
    <row r="110" spans="1:17" x14ac:dyDescent="0.25">
      <c r="A110" s="1011"/>
      <c r="B110" s="1011"/>
      <c r="C110" s="1105"/>
      <c r="D110" s="1105"/>
      <c r="E110" s="1105"/>
      <c r="F110" s="1105"/>
      <c r="G110" s="1105"/>
      <c r="H110" s="1105"/>
      <c r="I110" s="1011"/>
      <c r="J110" s="1011"/>
      <c r="K110" s="1011"/>
      <c r="L110" s="1011"/>
      <c r="M110" s="1011"/>
      <c r="N110" s="1011"/>
      <c r="O110" s="1133"/>
      <c r="P110" s="1133"/>
      <c r="Q110" s="1011"/>
    </row>
    <row r="111" spans="1:17" x14ac:dyDescent="0.25">
      <c r="A111" s="1011"/>
      <c r="B111" s="1011"/>
      <c r="C111" s="1105"/>
      <c r="D111" s="1105"/>
      <c r="E111" s="1105"/>
      <c r="F111" s="1105"/>
      <c r="G111" s="1105"/>
      <c r="H111" s="1105"/>
      <c r="I111" s="1011"/>
      <c r="J111" s="1011"/>
      <c r="K111" s="1011"/>
      <c r="L111" s="1011"/>
      <c r="M111" s="1011"/>
      <c r="N111" s="1011"/>
      <c r="O111" s="1133"/>
      <c r="P111" s="1133"/>
      <c r="Q111" s="1011"/>
    </row>
    <row r="112" spans="1:17" x14ac:dyDescent="0.25">
      <c r="A112" s="1011"/>
      <c r="B112" s="1011"/>
      <c r="C112" s="1105"/>
      <c r="D112" s="1105"/>
      <c r="E112" s="1105"/>
      <c r="F112" s="1105"/>
      <c r="G112" s="1105"/>
      <c r="H112" s="1105"/>
      <c r="I112" s="1011"/>
      <c r="J112" s="1011"/>
      <c r="K112" s="1011"/>
      <c r="L112" s="1011"/>
      <c r="M112" s="1011"/>
      <c r="N112" s="1011"/>
      <c r="O112" s="1133"/>
      <c r="P112" s="1133"/>
      <c r="Q112" s="1011"/>
    </row>
    <row r="113" spans="1:17" x14ac:dyDescent="0.25">
      <c r="A113" s="1011"/>
      <c r="B113" s="1011"/>
      <c r="C113" s="1105"/>
      <c r="D113" s="1105"/>
      <c r="E113" s="1105"/>
      <c r="F113" s="1105"/>
      <c r="G113" s="1105"/>
      <c r="H113" s="1105"/>
      <c r="I113" s="1011"/>
      <c r="J113" s="1011"/>
      <c r="K113" s="1011"/>
      <c r="L113" s="1011"/>
      <c r="M113" s="1011"/>
      <c r="N113" s="1011"/>
      <c r="O113" s="1133"/>
      <c r="P113" s="1133"/>
      <c r="Q113" s="1011"/>
    </row>
    <row r="114" spans="1:17" x14ac:dyDescent="0.25">
      <c r="A114" s="1011"/>
      <c r="B114" s="1011"/>
      <c r="C114" s="1105"/>
      <c r="D114" s="1105"/>
      <c r="E114" s="1105"/>
      <c r="F114" s="1105"/>
      <c r="G114" s="1105"/>
      <c r="H114" s="1105"/>
      <c r="I114" s="1011"/>
      <c r="J114" s="1011"/>
      <c r="K114" s="1011"/>
      <c r="L114" s="1011"/>
      <c r="M114" s="1011"/>
      <c r="N114" s="1011"/>
      <c r="O114" s="1133"/>
      <c r="P114" s="1133"/>
      <c r="Q114" s="1011"/>
    </row>
    <row r="115" spans="1:17" x14ac:dyDescent="0.25">
      <c r="A115" s="1011"/>
      <c r="B115" s="1011"/>
      <c r="C115" s="1105"/>
      <c r="D115" s="1105"/>
      <c r="E115" s="1105"/>
      <c r="F115" s="1105"/>
      <c r="G115" s="1105"/>
      <c r="H115" s="1105"/>
      <c r="I115" s="1011"/>
      <c r="J115" s="1011"/>
      <c r="K115" s="1011"/>
      <c r="L115" s="1011"/>
      <c r="M115" s="1011"/>
      <c r="N115" s="1011"/>
      <c r="O115" s="1133"/>
      <c r="P115" s="1133"/>
      <c r="Q115" s="1011"/>
    </row>
    <row r="116" spans="1:17" x14ac:dyDescent="0.25">
      <c r="A116" s="1011"/>
      <c r="B116" s="1011"/>
      <c r="C116" s="1105"/>
      <c r="D116" s="1105"/>
      <c r="E116" s="1105"/>
      <c r="F116" s="1105"/>
      <c r="G116" s="1105"/>
      <c r="H116" s="1105"/>
      <c r="I116" s="1011"/>
      <c r="J116" s="1011"/>
      <c r="K116" s="1011"/>
      <c r="L116" s="1011"/>
      <c r="M116" s="1011"/>
      <c r="N116" s="1011"/>
      <c r="O116" s="1133"/>
      <c r="P116" s="1133"/>
      <c r="Q116" s="1011"/>
    </row>
    <row r="117" spans="1:17" x14ac:dyDescent="0.25">
      <c r="A117" s="1011"/>
      <c r="B117" s="1011"/>
      <c r="C117" s="1105"/>
      <c r="D117" s="1105"/>
      <c r="E117" s="1105"/>
      <c r="F117" s="1105"/>
      <c r="G117" s="1105"/>
      <c r="H117" s="1105"/>
      <c r="I117" s="1011"/>
      <c r="J117" s="1011"/>
      <c r="K117" s="1011"/>
      <c r="L117" s="1011"/>
      <c r="M117" s="1011"/>
      <c r="N117" s="1011"/>
      <c r="O117" s="1133"/>
      <c r="P117" s="1133"/>
      <c r="Q117" s="1011"/>
    </row>
    <row r="118" spans="1:17" x14ac:dyDescent="0.25">
      <c r="A118" s="1011"/>
      <c r="B118" s="1011"/>
      <c r="C118" s="1105"/>
      <c r="D118" s="1105"/>
      <c r="E118" s="1105"/>
      <c r="F118" s="1105"/>
      <c r="G118" s="1105"/>
      <c r="H118" s="1105"/>
      <c r="I118" s="1011"/>
      <c r="J118" s="1011"/>
      <c r="K118" s="1011"/>
      <c r="L118" s="1011"/>
      <c r="M118" s="1011"/>
      <c r="N118" s="1011"/>
      <c r="O118" s="1133"/>
      <c r="P118" s="1133"/>
      <c r="Q118" s="1011"/>
    </row>
    <row r="119" spans="1:17" x14ac:dyDescent="0.25">
      <c r="A119" s="1011"/>
      <c r="B119" s="1011"/>
      <c r="C119" s="1105"/>
      <c r="D119" s="1105"/>
      <c r="E119" s="1105"/>
      <c r="F119" s="1105"/>
      <c r="G119" s="1105"/>
      <c r="H119" s="1105"/>
      <c r="I119" s="1011"/>
      <c r="J119" s="1011"/>
      <c r="K119" s="1011"/>
      <c r="L119" s="1011"/>
      <c r="M119" s="1011"/>
      <c r="N119" s="1011"/>
      <c r="O119" s="1133"/>
      <c r="P119" s="1133"/>
      <c r="Q119" s="1011"/>
    </row>
    <row r="120" spans="1:17" x14ac:dyDescent="0.25">
      <c r="A120" s="1011"/>
      <c r="B120" s="1011"/>
      <c r="C120" s="1105"/>
      <c r="D120" s="1105"/>
      <c r="E120" s="1105"/>
      <c r="F120" s="1105"/>
      <c r="G120" s="1105"/>
      <c r="H120" s="1105"/>
      <c r="I120" s="1011"/>
      <c r="J120" s="1011"/>
      <c r="K120" s="1011"/>
      <c r="L120" s="1011"/>
      <c r="M120" s="1011"/>
      <c r="N120" s="1011"/>
      <c r="O120" s="1133"/>
      <c r="P120" s="1133"/>
      <c r="Q120" s="1011"/>
    </row>
    <row r="121" spans="1:17" x14ac:dyDescent="0.25">
      <c r="A121" s="1011"/>
      <c r="B121" s="1011"/>
      <c r="C121" s="1105"/>
      <c r="D121" s="1105"/>
      <c r="E121" s="1105"/>
      <c r="F121" s="1105"/>
      <c r="G121" s="1105"/>
      <c r="H121" s="1105"/>
      <c r="I121" s="1011"/>
      <c r="J121" s="1011"/>
      <c r="K121" s="1011"/>
      <c r="L121" s="1011"/>
      <c r="M121" s="1011"/>
      <c r="N121" s="1011"/>
      <c r="O121" s="1133"/>
      <c r="P121" s="1133"/>
      <c r="Q121" s="1011"/>
    </row>
    <row r="122" spans="1:17" x14ac:dyDescent="0.25">
      <c r="A122" s="1011"/>
      <c r="B122" s="1011"/>
      <c r="C122" s="1105"/>
      <c r="D122" s="1105"/>
      <c r="E122" s="1105"/>
      <c r="F122" s="1105"/>
      <c r="G122" s="1105"/>
      <c r="H122" s="1105"/>
      <c r="I122" s="1011"/>
      <c r="J122" s="1011"/>
      <c r="K122" s="1011"/>
      <c r="L122" s="1011"/>
      <c r="M122" s="1011"/>
      <c r="N122" s="1011"/>
      <c r="O122" s="1133"/>
      <c r="P122" s="1133"/>
      <c r="Q122" s="1011"/>
    </row>
    <row r="123" spans="1:17" x14ac:dyDescent="0.25">
      <c r="A123" s="1011"/>
      <c r="B123" s="1011"/>
      <c r="C123" s="1105"/>
      <c r="D123" s="1105"/>
      <c r="E123" s="1105"/>
      <c r="F123" s="1105"/>
      <c r="G123" s="1105"/>
      <c r="H123" s="1105"/>
      <c r="I123" s="1011"/>
      <c r="J123" s="1011"/>
      <c r="K123" s="1011"/>
      <c r="L123" s="1011"/>
      <c r="M123" s="1011"/>
      <c r="N123" s="1011"/>
      <c r="O123" s="1133"/>
      <c r="P123" s="1133"/>
      <c r="Q123" s="1011"/>
    </row>
    <row r="124" spans="1:17" x14ac:dyDescent="0.25">
      <c r="A124" s="1011"/>
      <c r="B124" s="1011"/>
      <c r="C124" s="1105"/>
      <c r="D124" s="1105"/>
      <c r="E124" s="1105"/>
      <c r="F124" s="1105"/>
      <c r="G124" s="1105"/>
      <c r="H124" s="1105"/>
      <c r="I124" s="1011"/>
      <c r="J124" s="1011"/>
      <c r="K124" s="1011"/>
      <c r="L124" s="1011"/>
      <c r="M124" s="1011"/>
      <c r="N124" s="1011"/>
      <c r="O124" s="1133"/>
      <c r="P124" s="1133"/>
      <c r="Q124" s="1011"/>
    </row>
    <row r="125" spans="1:17" x14ac:dyDescent="0.25">
      <c r="A125" s="1011"/>
      <c r="B125" s="1011"/>
      <c r="C125" s="1105"/>
      <c r="D125" s="1105"/>
      <c r="E125" s="1105"/>
      <c r="F125" s="1105"/>
      <c r="G125" s="1105"/>
      <c r="H125" s="1105"/>
      <c r="I125" s="1011"/>
      <c r="J125" s="1011"/>
      <c r="K125" s="1011"/>
      <c r="L125" s="1011"/>
      <c r="M125" s="1011"/>
      <c r="N125" s="1011"/>
      <c r="O125" s="1133"/>
      <c r="P125" s="1133"/>
      <c r="Q125" s="1011"/>
    </row>
    <row r="126" spans="1:17" x14ac:dyDescent="0.25">
      <c r="A126" s="1011"/>
      <c r="B126" s="1011"/>
      <c r="C126" s="1105"/>
      <c r="D126" s="1105"/>
      <c r="E126" s="1105"/>
      <c r="F126" s="1105"/>
      <c r="G126" s="1105"/>
      <c r="H126" s="1105"/>
      <c r="I126" s="1011"/>
      <c r="J126" s="1011"/>
      <c r="K126" s="1011"/>
      <c r="L126" s="1011"/>
      <c r="M126" s="1011"/>
      <c r="N126" s="1011"/>
      <c r="O126" s="1133"/>
      <c r="P126" s="1133"/>
      <c r="Q126" s="1011"/>
    </row>
    <row r="127" spans="1:17" x14ac:dyDescent="0.25">
      <c r="A127" s="1011"/>
      <c r="B127" s="1011"/>
      <c r="C127" s="1105"/>
      <c r="D127" s="1105"/>
      <c r="E127" s="1105"/>
      <c r="F127" s="1105"/>
      <c r="G127" s="1105"/>
      <c r="H127" s="1105"/>
      <c r="I127" s="1011"/>
      <c r="J127" s="1011"/>
      <c r="K127" s="1011"/>
      <c r="L127" s="1011"/>
      <c r="M127" s="1011"/>
      <c r="N127" s="1011"/>
      <c r="O127" s="1133"/>
      <c r="P127" s="1133"/>
      <c r="Q127" s="1011"/>
    </row>
    <row r="128" spans="1:17" x14ac:dyDescent="0.25">
      <c r="A128" s="1011"/>
      <c r="B128" s="1011"/>
      <c r="C128" s="1105"/>
      <c r="D128" s="1105"/>
      <c r="E128" s="1105"/>
      <c r="F128" s="1105"/>
      <c r="G128" s="1105"/>
      <c r="H128" s="1105"/>
      <c r="I128" s="1011"/>
      <c r="J128" s="1011"/>
      <c r="K128" s="1011"/>
      <c r="L128" s="1011"/>
      <c r="M128" s="1011"/>
      <c r="N128" s="1011"/>
      <c r="O128" s="1133"/>
      <c r="P128" s="1133"/>
      <c r="Q128" s="1011"/>
    </row>
    <row r="129" spans="1:17" x14ac:dyDescent="0.25">
      <c r="A129" s="1011"/>
      <c r="B129" s="1011"/>
      <c r="C129" s="1105"/>
      <c r="D129" s="1105"/>
      <c r="E129" s="1105"/>
      <c r="F129" s="1105"/>
      <c r="G129" s="1105"/>
      <c r="H129" s="1105"/>
      <c r="I129" s="1011"/>
      <c r="J129" s="1011"/>
      <c r="K129" s="1011"/>
      <c r="L129" s="1011"/>
      <c r="M129" s="1011"/>
      <c r="N129" s="1011"/>
      <c r="O129" s="1133"/>
      <c r="P129" s="1133"/>
      <c r="Q129" s="1011"/>
    </row>
    <row r="130" spans="1:17" x14ac:dyDescent="0.25">
      <c r="A130" s="1011"/>
      <c r="B130" s="1011"/>
      <c r="C130" s="1105"/>
      <c r="D130" s="1105"/>
      <c r="E130" s="1105"/>
      <c r="F130" s="1105"/>
      <c r="G130" s="1105"/>
      <c r="H130" s="1105"/>
      <c r="I130" s="1011"/>
      <c r="J130" s="1011"/>
      <c r="K130" s="1011"/>
      <c r="L130" s="1011"/>
      <c r="M130" s="1011"/>
      <c r="N130" s="1011"/>
      <c r="O130" s="1133"/>
      <c r="P130" s="1133"/>
      <c r="Q130" s="1011"/>
    </row>
    <row r="131" spans="1:17" x14ac:dyDescent="0.25">
      <c r="A131" s="1011"/>
      <c r="B131" s="1011"/>
      <c r="C131" s="1105"/>
      <c r="D131" s="1105"/>
      <c r="E131" s="1105"/>
      <c r="F131" s="1105"/>
      <c r="G131" s="1105"/>
      <c r="H131" s="1105"/>
      <c r="I131" s="1011"/>
      <c r="J131" s="1011"/>
      <c r="K131" s="1011"/>
      <c r="L131" s="1011"/>
      <c r="M131" s="1011"/>
      <c r="N131" s="1011"/>
      <c r="O131" s="1133"/>
      <c r="P131" s="1133"/>
      <c r="Q131" s="1011"/>
    </row>
    <row r="132" spans="1:17" x14ac:dyDescent="0.25">
      <c r="A132" s="1011"/>
      <c r="B132" s="1011"/>
      <c r="C132" s="1105"/>
      <c r="D132" s="1105"/>
      <c r="E132" s="1105"/>
      <c r="F132" s="1105"/>
      <c r="G132" s="1105"/>
      <c r="H132" s="1105"/>
      <c r="I132" s="1011"/>
      <c r="J132" s="1011"/>
      <c r="K132" s="1011"/>
      <c r="L132" s="1011"/>
      <c r="M132" s="1011"/>
      <c r="N132" s="1011"/>
      <c r="O132" s="1133"/>
      <c r="P132" s="1133"/>
      <c r="Q132" s="1011"/>
    </row>
    <row r="133" spans="1:17" x14ac:dyDescent="0.25">
      <c r="A133" s="1011"/>
      <c r="B133" s="1011"/>
      <c r="C133" s="1105"/>
      <c r="D133" s="1105"/>
      <c r="E133" s="1105"/>
      <c r="F133" s="1105"/>
      <c r="G133" s="1105"/>
      <c r="H133" s="1105"/>
      <c r="I133" s="1011"/>
      <c r="J133" s="1011"/>
      <c r="K133" s="1011"/>
      <c r="L133" s="1011"/>
      <c r="M133" s="1011"/>
      <c r="N133" s="1011"/>
      <c r="O133" s="1133"/>
      <c r="P133" s="1133"/>
      <c r="Q133" s="1011"/>
    </row>
    <row r="134" spans="1:17" x14ac:dyDescent="0.25">
      <c r="A134" s="1011"/>
      <c r="B134" s="1011"/>
      <c r="C134" s="1105"/>
      <c r="D134" s="1105"/>
      <c r="E134" s="1105"/>
      <c r="F134" s="1105"/>
      <c r="G134" s="1105"/>
      <c r="H134" s="1105"/>
      <c r="I134" s="1011"/>
      <c r="J134" s="1011"/>
      <c r="K134" s="1011"/>
      <c r="L134" s="1011"/>
      <c r="M134" s="1011"/>
      <c r="N134" s="1011"/>
      <c r="O134" s="1133"/>
      <c r="P134" s="1133"/>
      <c r="Q134" s="1011"/>
    </row>
    <row r="135" spans="1:17" x14ac:dyDescent="0.25">
      <c r="A135" s="1011"/>
      <c r="B135" s="1011"/>
      <c r="C135" s="1105"/>
      <c r="D135" s="1105"/>
      <c r="E135" s="1105"/>
      <c r="F135" s="1105"/>
      <c r="G135" s="1105"/>
      <c r="H135" s="1105"/>
      <c r="I135" s="1011"/>
      <c r="J135" s="1011"/>
      <c r="K135" s="1011"/>
      <c r="L135" s="1011"/>
      <c r="M135" s="1011"/>
      <c r="N135" s="1011"/>
      <c r="O135" s="1133"/>
      <c r="P135" s="1133"/>
      <c r="Q135" s="1011"/>
    </row>
    <row r="136" spans="1:17" x14ac:dyDescent="0.25">
      <c r="A136" s="1011"/>
      <c r="B136" s="1011"/>
      <c r="C136" s="1105"/>
      <c r="D136" s="1105"/>
      <c r="E136" s="1105"/>
      <c r="F136" s="1105"/>
      <c r="G136" s="1105"/>
      <c r="H136" s="1105"/>
      <c r="I136" s="1011"/>
      <c r="J136" s="1011"/>
      <c r="K136" s="1011"/>
      <c r="L136" s="1011"/>
      <c r="M136" s="1011"/>
      <c r="N136" s="1011"/>
      <c r="O136" s="1133"/>
      <c r="P136" s="1133"/>
      <c r="Q136" s="1011"/>
    </row>
    <row r="137" spans="1:17" x14ac:dyDescent="0.25">
      <c r="A137" s="1011"/>
      <c r="B137" s="1011"/>
      <c r="C137" s="1105"/>
      <c r="D137" s="1105"/>
      <c r="E137" s="1105"/>
      <c r="F137" s="1105"/>
      <c r="G137" s="1105"/>
      <c r="H137" s="1105"/>
      <c r="I137" s="1011"/>
      <c r="J137" s="1011"/>
      <c r="K137" s="1011"/>
      <c r="L137" s="1011"/>
      <c r="M137" s="1011"/>
      <c r="N137" s="1011"/>
      <c r="O137" s="1133"/>
      <c r="P137" s="1133"/>
      <c r="Q137" s="1011"/>
    </row>
    <row r="138" spans="1:17" x14ac:dyDescent="0.25">
      <c r="A138" s="1011"/>
      <c r="B138" s="1011"/>
      <c r="C138" s="1105"/>
      <c r="D138" s="1105"/>
      <c r="E138" s="1105"/>
      <c r="F138" s="1105"/>
      <c r="G138" s="1105"/>
      <c r="H138" s="1105"/>
      <c r="I138" s="1011"/>
      <c r="J138" s="1011"/>
      <c r="K138" s="1011"/>
      <c r="L138" s="1011"/>
      <c r="M138" s="1011"/>
      <c r="N138" s="1011"/>
      <c r="O138" s="1133"/>
      <c r="P138" s="1133"/>
      <c r="Q138" s="1011"/>
    </row>
    <row r="139" spans="1:17" x14ac:dyDescent="0.25">
      <c r="A139" s="1011"/>
      <c r="B139" s="1011"/>
      <c r="C139" s="1105"/>
      <c r="D139" s="1105"/>
      <c r="E139" s="1105"/>
      <c r="F139" s="1105"/>
      <c r="G139" s="1105"/>
      <c r="H139" s="1105"/>
      <c r="I139" s="1011"/>
      <c r="J139" s="1011"/>
      <c r="K139" s="1011"/>
      <c r="L139" s="1011"/>
      <c r="M139" s="1011"/>
      <c r="N139" s="1011"/>
      <c r="O139" s="1133"/>
      <c r="P139" s="1133"/>
      <c r="Q139" s="1011"/>
    </row>
    <row r="140" spans="1:17" x14ac:dyDescent="0.25">
      <c r="A140" s="1011"/>
      <c r="B140" s="1011"/>
      <c r="C140" s="1105"/>
      <c r="D140" s="1105"/>
      <c r="E140" s="1105"/>
      <c r="F140" s="1105"/>
      <c r="G140" s="1105"/>
      <c r="H140" s="1105"/>
      <c r="I140" s="1011"/>
      <c r="J140" s="1011"/>
      <c r="K140" s="1011"/>
      <c r="L140" s="1011"/>
      <c r="M140" s="1011"/>
      <c r="N140" s="1011"/>
      <c r="O140" s="1133"/>
      <c r="P140" s="1133"/>
      <c r="Q140" s="1011"/>
    </row>
    <row r="141" spans="1:17" x14ac:dyDescent="0.25">
      <c r="A141" s="1011"/>
      <c r="B141" s="1011"/>
      <c r="C141" s="1105"/>
      <c r="D141" s="1105"/>
      <c r="E141" s="1105"/>
      <c r="F141" s="1105"/>
      <c r="G141" s="1105"/>
      <c r="H141" s="1105"/>
      <c r="I141" s="1011"/>
      <c r="J141" s="1011"/>
      <c r="K141" s="1011"/>
      <c r="L141" s="1011"/>
      <c r="M141" s="1011"/>
      <c r="N141" s="1011"/>
      <c r="O141" s="1133"/>
      <c r="P141" s="1133"/>
      <c r="Q141" s="1011"/>
    </row>
    <row r="142" spans="1:17" x14ac:dyDescent="0.25">
      <c r="A142" s="1011"/>
      <c r="B142" s="1011"/>
      <c r="C142" s="1105"/>
      <c r="D142" s="1105"/>
      <c r="E142" s="1105"/>
      <c r="F142" s="1105"/>
      <c r="G142" s="1105"/>
      <c r="H142" s="1105"/>
      <c r="I142" s="1011"/>
      <c r="J142" s="1011"/>
      <c r="K142" s="1011"/>
      <c r="L142" s="1011"/>
      <c r="M142" s="1011"/>
      <c r="N142" s="1011"/>
      <c r="O142" s="1133"/>
      <c r="P142" s="1133"/>
      <c r="Q142" s="1011"/>
    </row>
    <row r="143" spans="1:17" x14ac:dyDescent="0.25">
      <c r="A143" s="1011"/>
      <c r="B143" s="1011"/>
      <c r="C143" s="1105"/>
      <c r="D143" s="1105"/>
      <c r="E143" s="1105"/>
      <c r="F143" s="1105"/>
      <c r="G143" s="1105"/>
      <c r="H143" s="1105"/>
      <c r="I143" s="1011"/>
      <c r="J143" s="1011"/>
      <c r="K143" s="1011"/>
      <c r="L143" s="1011"/>
      <c r="M143" s="1011"/>
      <c r="N143" s="1011"/>
      <c r="O143" s="1133"/>
      <c r="P143" s="1133"/>
      <c r="Q143" s="1011"/>
    </row>
    <row r="144" spans="1:17" x14ac:dyDescent="0.25">
      <c r="A144" s="1011"/>
      <c r="B144" s="1011"/>
      <c r="C144" s="1105"/>
      <c r="D144" s="1105"/>
      <c r="E144" s="1105"/>
      <c r="F144" s="1105"/>
      <c r="G144" s="1105"/>
      <c r="H144" s="1105"/>
      <c r="I144" s="1011"/>
      <c r="J144" s="1011"/>
      <c r="K144" s="1011"/>
      <c r="L144" s="1011"/>
      <c r="M144" s="1011"/>
      <c r="N144" s="1011"/>
      <c r="O144" s="1133"/>
      <c r="P144" s="1133"/>
      <c r="Q144" s="1011"/>
    </row>
    <row r="145" spans="1:17" x14ac:dyDescent="0.25">
      <c r="A145" s="1011"/>
      <c r="B145" s="1011"/>
      <c r="C145" s="1105"/>
      <c r="D145" s="1105"/>
      <c r="E145" s="1105"/>
      <c r="F145" s="1105"/>
      <c r="G145" s="1105"/>
      <c r="H145" s="1105"/>
      <c r="I145" s="1011"/>
      <c r="J145" s="1011"/>
      <c r="K145" s="1011"/>
      <c r="L145" s="1011"/>
      <c r="M145" s="1011"/>
      <c r="N145" s="1011"/>
      <c r="O145" s="1133"/>
      <c r="P145" s="1133"/>
      <c r="Q145" s="1011"/>
    </row>
    <row r="146" spans="1:17" x14ac:dyDescent="0.25">
      <c r="A146" s="1011"/>
      <c r="B146" s="1011"/>
      <c r="C146" s="1105"/>
      <c r="D146" s="1105"/>
      <c r="E146" s="1105"/>
      <c r="F146" s="1105"/>
      <c r="G146" s="1105"/>
      <c r="H146" s="1105"/>
      <c r="I146" s="1011"/>
      <c r="J146" s="1011"/>
      <c r="K146" s="1011"/>
      <c r="L146" s="1011"/>
      <c r="M146" s="1011"/>
      <c r="N146" s="1011"/>
      <c r="O146" s="1133"/>
      <c r="P146" s="1133"/>
      <c r="Q146" s="1011"/>
    </row>
    <row r="147" spans="1:17" x14ac:dyDescent="0.25">
      <c r="A147" s="1011"/>
      <c r="B147" s="1011"/>
      <c r="C147" s="1105"/>
      <c r="D147" s="1105"/>
      <c r="E147" s="1105"/>
      <c r="F147" s="1105"/>
      <c r="G147" s="1105"/>
      <c r="H147" s="1105"/>
      <c r="I147" s="1011"/>
      <c r="J147" s="1011"/>
      <c r="K147" s="1011"/>
      <c r="L147" s="1011"/>
      <c r="M147" s="1011"/>
      <c r="N147" s="1011"/>
      <c r="O147" s="1133"/>
      <c r="P147" s="1133"/>
      <c r="Q147" s="1011"/>
    </row>
    <row r="148" spans="1:17" x14ac:dyDescent="0.25">
      <c r="A148" s="1011"/>
      <c r="B148" s="1011"/>
      <c r="C148" s="1105"/>
      <c r="D148" s="1105"/>
      <c r="E148" s="1105"/>
      <c r="F148" s="1105"/>
      <c r="G148" s="1105"/>
      <c r="H148" s="1105"/>
      <c r="I148" s="1011"/>
      <c r="J148" s="1011"/>
      <c r="K148" s="1011"/>
      <c r="L148" s="1011"/>
      <c r="M148" s="1011"/>
      <c r="N148" s="1011"/>
      <c r="O148" s="1133"/>
      <c r="P148" s="1133"/>
      <c r="Q148" s="1011"/>
    </row>
    <row r="149" spans="1:17" x14ac:dyDescent="0.25">
      <c r="A149" s="1011"/>
      <c r="B149" s="1011"/>
      <c r="C149" s="1105"/>
      <c r="D149" s="1105"/>
      <c r="E149" s="1105"/>
      <c r="F149" s="1105"/>
      <c r="G149" s="1105"/>
      <c r="H149" s="1105"/>
      <c r="I149" s="1011"/>
      <c r="J149" s="1011"/>
      <c r="K149" s="1011"/>
      <c r="L149" s="1011"/>
      <c r="M149" s="1011"/>
      <c r="N149" s="1011"/>
      <c r="O149" s="1133"/>
      <c r="P149" s="1133"/>
      <c r="Q149" s="1011"/>
    </row>
    <row r="150" spans="1:17" x14ac:dyDescent="0.25">
      <c r="A150" s="1011"/>
      <c r="B150" s="1011"/>
      <c r="C150" s="1105"/>
      <c r="D150" s="1105"/>
      <c r="E150" s="1105"/>
      <c r="F150" s="1105"/>
      <c r="G150" s="1105"/>
      <c r="H150" s="1105"/>
      <c r="I150" s="1011"/>
      <c r="J150" s="1011"/>
      <c r="K150" s="1011"/>
      <c r="L150" s="1011"/>
      <c r="M150" s="1011"/>
      <c r="N150" s="1011"/>
      <c r="O150" s="1133"/>
      <c r="P150" s="1133"/>
      <c r="Q150" s="1011"/>
    </row>
    <row r="151" spans="1:17" x14ac:dyDescent="0.25">
      <c r="A151" s="1011"/>
      <c r="B151" s="1011"/>
      <c r="C151" s="1105"/>
      <c r="D151" s="1105"/>
      <c r="E151" s="1105"/>
      <c r="F151" s="1105"/>
      <c r="G151" s="1105"/>
      <c r="H151" s="1105"/>
      <c r="I151" s="1011"/>
      <c r="J151" s="1011"/>
      <c r="K151" s="1011"/>
      <c r="L151" s="1011"/>
      <c r="M151" s="1011"/>
      <c r="N151" s="1011"/>
      <c r="O151" s="1133"/>
      <c r="P151" s="1133"/>
      <c r="Q151" s="1011"/>
    </row>
    <row r="152" spans="1:17" x14ac:dyDescent="0.25">
      <c r="A152" s="1011"/>
      <c r="B152" s="1011"/>
      <c r="C152" s="1105"/>
      <c r="D152" s="1105"/>
      <c r="E152" s="1105"/>
      <c r="F152" s="1105"/>
      <c r="G152" s="1105"/>
      <c r="H152" s="1105"/>
      <c r="I152" s="1011"/>
      <c r="J152" s="1011"/>
      <c r="K152" s="1011"/>
      <c r="L152" s="1011"/>
      <c r="M152" s="1011"/>
      <c r="N152" s="1011"/>
      <c r="O152" s="1133"/>
      <c r="P152" s="1133"/>
      <c r="Q152" s="1011"/>
    </row>
    <row r="153" spans="1:17" x14ac:dyDescent="0.25">
      <c r="A153" s="1011"/>
      <c r="B153" s="1011"/>
      <c r="C153" s="1105"/>
      <c r="D153" s="1105"/>
      <c r="E153" s="1105"/>
      <c r="F153" s="1105"/>
      <c r="G153" s="1105"/>
      <c r="H153" s="1105"/>
      <c r="I153" s="1011"/>
      <c r="J153" s="1011"/>
      <c r="K153" s="1011"/>
      <c r="L153" s="1011"/>
      <c r="M153" s="1011"/>
      <c r="N153" s="1011"/>
      <c r="O153" s="1133"/>
      <c r="P153" s="1133"/>
      <c r="Q153" s="1011"/>
    </row>
    <row r="154" spans="1:17" x14ac:dyDescent="0.25">
      <c r="A154" s="1011"/>
      <c r="B154" s="1011"/>
      <c r="C154" s="1105"/>
      <c r="D154" s="1105"/>
      <c r="E154" s="1105"/>
      <c r="F154" s="1105"/>
      <c r="G154" s="1105"/>
      <c r="H154" s="1105"/>
      <c r="I154" s="1011"/>
      <c r="J154" s="1011"/>
      <c r="K154" s="1011"/>
      <c r="L154" s="1011"/>
      <c r="M154" s="1011"/>
      <c r="N154" s="1011"/>
      <c r="O154" s="1133"/>
      <c r="P154" s="1133"/>
      <c r="Q154" s="1011"/>
    </row>
    <row r="155" spans="1:17" x14ac:dyDescent="0.25">
      <c r="A155" s="1011"/>
      <c r="B155" s="1011"/>
      <c r="C155" s="1105"/>
      <c r="D155" s="1105"/>
      <c r="E155" s="1105"/>
      <c r="F155" s="1105"/>
      <c r="G155" s="1105"/>
      <c r="H155" s="1105"/>
      <c r="I155" s="1011"/>
      <c r="J155" s="1011"/>
      <c r="K155" s="1011"/>
      <c r="L155" s="1011"/>
      <c r="M155" s="1011"/>
      <c r="N155" s="1011"/>
      <c r="O155" s="1133"/>
      <c r="P155" s="1133"/>
      <c r="Q155" s="1011"/>
    </row>
    <row r="156" spans="1:17" x14ac:dyDescent="0.25">
      <c r="A156" s="1011"/>
      <c r="B156" s="1011"/>
      <c r="C156" s="1105"/>
      <c r="D156" s="1105"/>
      <c r="E156" s="1105"/>
      <c r="F156" s="1105"/>
      <c r="G156" s="1105"/>
      <c r="H156" s="1105"/>
      <c r="I156" s="1011"/>
      <c r="J156" s="1011"/>
      <c r="K156" s="1011"/>
      <c r="L156" s="1011"/>
      <c r="M156" s="1011"/>
      <c r="N156" s="1011"/>
      <c r="O156" s="1133"/>
      <c r="P156" s="1133"/>
      <c r="Q156" s="1011"/>
    </row>
    <row r="157" spans="1:17" x14ac:dyDescent="0.25">
      <c r="A157" s="1011"/>
      <c r="B157" s="1011"/>
      <c r="C157" s="1105"/>
      <c r="D157" s="1105"/>
      <c r="E157" s="1105"/>
      <c r="F157" s="1105"/>
      <c r="G157" s="1105"/>
      <c r="H157" s="1105"/>
      <c r="I157" s="1011"/>
      <c r="J157" s="1011"/>
      <c r="K157" s="1011"/>
      <c r="L157" s="1011"/>
      <c r="M157" s="1011"/>
      <c r="N157" s="1011"/>
      <c r="O157" s="1133"/>
      <c r="P157" s="1133"/>
      <c r="Q157" s="1011"/>
    </row>
    <row r="158" spans="1:17" x14ac:dyDescent="0.25">
      <c r="A158" s="1011"/>
      <c r="B158" s="1011"/>
      <c r="C158" s="1105"/>
      <c r="D158" s="1105"/>
      <c r="E158" s="1105"/>
      <c r="F158" s="1105"/>
      <c r="G158" s="1105"/>
      <c r="H158" s="1105"/>
      <c r="I158" s="1011"/>
      <c r="J158" s="1011"/>
      <c r="K158" s="1011"/>
      <c r="L158" s="1011"/>
      <c r="M158" s="1011"/>
      <c r="N158" s="1011"/>
      <c r="O158" s="1133"/>
      <c r="P158" s="1133"/>
      <c r="Q158" s="1011"/>
    </row>
    <row r="159" spans="1:17" x14ac:dyDescent="0.25">
      <c r="A159" s="1011"/>
      <c r="B159" s="1011"/>
      <c r="C159" s="1105"/>
      <c r="D159" s="1105"/>
      <c r="E159" s="1105"/>
      <c r="F159" s="1105"/>
      <c r="G159" s="1105"/>
      <c r="H159" s="1105"/>
      <c r="I159" s="1011"/>
      <c r="J159" s="1011"/>
      <c r="K159" s="1011"/>
      <c r="L159" s="1011"/>
      <c r="M159" s="1011"/>
      <c r="N159" s="1011"/>
      <c r="O159" s="1133"/>
      <c r="P159" s="1133"/>
      <c r="Q159" s="1011"/>
    </row>
    <row r="160" spans="1:17" x14ac:dyDescent="0.25">
      <c r="A160" s="1011"/>
      <c r="B160" s="1011"/>
      <c r="C160" s="1105"/>
      <c r="D160" s="1105"/>
      <c r="E160" s="1105"/>
      <c r="F160" s="1105"/>
      <c r="G160" s="1105"/>
      <c r="H160" s="1105"/>
      <c r="I160" s="1011"/>
      <c r="J160" s="1011"/>
      <c r="K160" s="1011"/>
      <c r="L160" s="1011"/>
      <c r="M160" s="1011"/>
      <c r="N160" s="1011"/>
      <c r="O160" s="1133"/>
      <c r="P160" s="1133"/>
      <c r="Q160" s="1011"/>
    </row>
    <row r="161" spans="1:17" x14ac:dyDescent="0.25">
      <c r="A161" s="1011"/>
      <c r="B161" s="1011"/>
      <c r="C161" s="1105"/>
      <c r="D161" s="1105"/>
      <c r="E161" s="1105"/>
      <c r="F161" s="1105"/>
      <c r="G161" s="1105"/>
      <c r="H161" s="1105"/>
      <c r="I161" s="1011"/>
      <c r="J161" s="1011"/>
      <c r="K161" s="1011"/>
      <c r="L161" s="1011"/>
      <c r="M161" s="1011"/>
      <c r="N161" s="1011"/>
      <c r="O161" s="1133"/>
      <c r="P161" s="1133"/>
      <c r="Q161" s="1011"/>
    </row>
    <row r="162" spans="1:17" x14ac:dyDescent="0.25">
      <c r="A162" s="1011"/>
      <c r="B162" s="1011"/>
      <c r="C162" s="1105"/>
      <c r="D162" s="1105"/>
      <c r="E162" s="1105"/>
      <c r="F162" s="1105"/>
      <c r="G162" s="1105"/>
      <c r="H162" s="1105"/>
      <c r="I162" s="1011"/>
      <c r="J162" s="1011"/>
      <c r="K162" s="1011"/>
      <c r="L162" s="1011"/>
      <c r="M162" s="1011"/>
      <c r="N162" s="1011"/>
      <c r="O162" s="1133"/>
      <c r="P162" s="1133"/>
      <c r="Q162" s="1011"/>
    </row>
    <row r="163" spans="1:17" x14ac:dyDescent="0.25">
      <c r="A163" s="1011"/>
      <c r="B163" s="1011"/>
      <c r="C163" s="1105"/>
      <c r="D163" s="1105"/>
      <c r="E163" s="1105"/>
      <c r="F163" s="1105"/>
      <c r="G163" s="1105"/>
      <c r="H163" s="1105"/>
      <c r="I163" s="1011"/>
      <c r="J163" s="1011"/>
      <c r="K163" s="1011"/>
      <c r="L163" s="1011"/>
      <c r="M163" s="1011"/>
      <c r="N163" s="1011"/>
      <c r="O163" s="1133"/>
      <c r="P163" s="1133"/>
      <c r="Q163" s="1011"/>
    </row>
    <row r="164" spans="1:17" x14ac:dyDescent="0.25">
      <c r="A164" s="1011"/>
      <c r="B164" s="1011"/>
      <c r="C164" s="1105"/>
      <c r="D164" s="1105"/>
      <c r="E164" s="1105"/>
      <c r="F164" s="1105"/>
      <c r="G164" s="1105"/>
      <c r="H164" s="1105"/>
      <c r="I164" s="1011"/>
      <c r="J164" s="1011"/>
      <c r="K164" s="1011"/>
      <c r="L164" s="1011"/>
      <c r="M164" s="1011"/>
      <c r="N164" s="1011"/>
      <c r="O164" s="1133"/>
      <c r="P164" s="1133"/>
      <c r="Q164" s="1011"/>
    </row>
    <row r="165" spans="1:17" x14ac:dyDescent="0.25">
      <c r="A165" s="1011"/>
      <c r="B165" s="1011"/>
      <c r="C165" s="1105"/>
      <c r="D165" s="1105"/>
      <c r="E165" s="1105"/>
      <c r="F165" s="1105"/>
      <c r="G165" s="1105"/>
      <c r="H165" s="1105"/>
      <c r="I165" s="1011"/>
      <c r="J165" s="1011"/>
      <c r="K165" s="1011"/>
      <c r="L165" s="1011"/>
      <c r="M165" s="1011"/>
      <c r="N165" s="1011"/>
      <c r="O165" s="1133"/>
      <c r="P165" s="1133"/>
      <c r="Q165" s="1011"/>
    </row>
    <row r="166" spans="1:17" x14ac:dyDescent="0.25">
      <c r="A166" s="1011"/>
      <c r="B166" s="1011"/>
      <c r="C166" s="1105"/>
      <c r="D166" s="1105"/>
      <c r="E166" s="1105"/>
      <c r="F166" s="1105"/>
      <c r="G166" s="1105"/>
      <c r="H166" s="1105"/>
      <c r="I166" s="1011"/>
      <c r="J166" s="1011"/>
      <c r="K166" s="1011"/>
      <c r="L166" s="1011"/>
      <c r="M166" s="1011"/>
      <c r="N166" s="1011"/>
      <c r="O166" s="1133"/>
      <c r="P166" s="1133"/>
      <c r="Q166" s="1011"/>
    </row>
    <row r="167" spans="1:17" x14ac:dyDescent="0.25">
      <c r="A167" s="1011"/>
      <c r="B167" s="1011"/>
      <c r="C167" s="1105"/>
      <c r="D167" s="1105"/>
      <c r="E167" s="1105"/>
      <c r="F167" s="1105"/>
      <c r="G167" s="1105"/>
      <c r="H167" s="1105"/>
      <c r="I167" s="1011"/>
      <c r="J167" s="1011"/>
      <c r="K167" s="1011"/>
      <c r="L167" s="1011"/>
      <c r="M167" s="1011"/>
      <c r="N167" s="1011"/>
      <c r="O167" s="1133"/>
      <c r="P167" s="1133"/>
      <c r="Q167" s="1011"/>
    </row>
    <row r="168" spans="1:17" x14ac:dyDescent="0.25">
      <c r="A168" s="1011"/>
      <c r="B168" s="1011"/>
      <c r="C168" s="1105"/>
      <c r="D168" s="1105"/>
      <c r="E168" s="1105"/>
      <c r="F168" s="1105"/>
      <c r="G168" s="1105"/>
      <c r="H168" s="1105"/>
      <c r="I168" s="1011"/>
      <c r="J168" s="1011"/>
      <c r="K168" s="1011"/>
      <c r="L168" s="1011"/>
      <c r="M168" s="1011"/>
      <c r="N168" s="1011"/>
      <c r="O168" s="1133"/>
      <c r="P168" s="1133"/>
      <c r="Q168" s="1011"/>
    </row>
    <row r="169" spans="1:17" x14ac:dyDescent="0.25">
      <c r="A169" s="1011"/>
      <c r="B169" s="1011"/>
      <c r="C169" s="1105"/>
      <c r="D169" s="1105"/>
      <c r="E169" s="1105"/>
      <c r="F169" s="1105"/>
      <c r="G169" s="1105"/>
      <c r="H169" s="1105"/>
      <c r="I169" s="1011"/>
      <c r="J169" s="1011"/>
      <c r="K169" s="1011"/>
      <c r="L169" s="1011"/>
      <c r="M169" s="1011"/>
      <c r="N169" s="1011"/>
      <c r="O169" s="1133"/>
      <c r="P169" s="1133"/>
      <c r="Q169" s="1011"/>
    </row>
    <row r="170" spans="1:17" x14ac:dyDescent="0.25">
      <c r="A170" s="1011"/>
      <c r="B170" s="1011"/>
      <c r="C170" s="1105"/>
      <c r="D170" s="1105"/>
      <c r="E170" s="1105"/>
      <c r="F170" s="1105"/>
      <c r="G170" s="1105"/>
      <c r="H170" s="1105"/>
      <c r="I170" s="1011"/>
      <c r="J170" s="1011"/>
      <c r="K170" s="1011"/>
      <c r="L170" s="1011"/>
      <c r="M170" s="1011"/>
      <c r="N170" s="1011"/>
      <c r="O170" s="1133"/>
      <c r="P170" s="1133"/>
      <c r="Q170" s="1011"/>
    </row>
    <row r="171" spans="1:17" x14ac:dyDescent="0.25">
      <c r="A171" s="1011"/>
      <c r="B171" s="1011"/>
      <c r="C171" s="1105"/>
      <c r="D171" s="1105"/>
      <c r="E171" s="1105"/>
      <c r="F171" s="1105"/>
      <c r="G171" s="1105"/>
      <c r="H171" s="1105"/>
      <c r="I171" s="1011"/>
      <c r="J171" s="1011"/>
      <c r="K171" s="1011"/>
      <c r="L171" s="1011"/>
      <c r="M171" s="1011"/>
      <c r="N171" s="1011"/>
      <c r="O171" s="1133"/>
      <c r="P171" s="1133"/>
      <c r="Q171" s="1011"/>
    </row>
    <row r="172" spans="1:17" x14ac:dyDescent="0.25">
      <c r="A172" s="1011"/>
      <c r="B172" s="1011"/>
      <c r="C172" s="1105"/>
      <c r="D172" s="1105"/>
      <c r="E172" s="1105"/>
      <c r="F172" s="1105"/>
      <c r="G172" s="1105"/>
      <c r="H172" s="1105"/>
      <c r="I172" s="1011"/>
      <c r="J172" s="1011"/>
      <c r="K172" s="1011"/>
      <c r="L172" s="1011"/>
      <c r="M172" s="1011"/>
      <c r="N172" s="1011"/>
      <c r="O172" s="1133"/>
      <c r="P172" s="1133"/>
      <c r="Q172" s="1011"/>
    </row>
    <row r="173" spans="1:17" x14ac:dyDescent="0.25">
      <c r="A173" s="1011"/>
      <c r="B173" s="1011"/>
      <c r="C173" s="1105"/>
      <c r="D173" s="1105"/>
      <c r="E173" s="1105"/>
      <c r="F173" s="1105"/>
      <c r="G173" s="1105"/>
      <c r="H173" s="1105"/>
      <c r="I173" s="1011"/>
      <c r="J173" s="1011"/>
      <c r="K173" s="1011"/>
      <c r="L173" s="1011"/>
      <c r="M173" s="1011"/>
      <c r="N173" s="1011"/>
      <c r="O173" s="1133"/>
      <c r="P173" s="1133"/>
      <c r="Q173" s="1011"/>
    </row>
    <row r="174" spans="1:17" x14ac:dyDescent="0.25">
      <c r="A174" s="1011"/>
      <c r="B174" s="1011"/>
      <c r="C174" s="1105"/>
      <c r="D174" s="1105"/>
      <c r="E174" s="1105"/>
      <c r="F174" s="1105"/>
      <c r="G174" s="1105"/>
      <c r="H174" s="1105"/>
      <c r="I174" s="1011"/>
      <c r="J174" s="1011"/>
      <c r="K174" s="1011"/>
      <c r="L174" s="1011"/>
      <c r="M174" s="1011"/>
      <c r="N174" s="1011"/>
      <c r="O174" s="1133"/>
      <c r="P174" s="1133"/>
      <c r="Q174" s="1011"/>
    </row>
    <row r="175" spans="1:17" x14ac:dyDescent="0.25">
      <c r="A175" s="1011"/>
      <c r="B175" s="1011"/>
      <c r="C175" s="1105"/>
      <c r="D175" s="1105"/>
      <c r="E175" s="1105"/>
      <c r="F175" s="1105"/>
      <c r="G175" s="1105"/>
      <c r="H175" s="1105"/>
      <c r="I175" s="1011"/>
      <c r="J175" s="1011"/>
      <c r="K175" s="1011"/>
      <c r="L175" s="1011"/>
      <c r="M175" s="1011"/>
      <c r="N175" s="1011"/>
      <c r="O175" s="1133"/>
      <c r="P175" s="1133"/>
      <c r="Q175" s="1011"/>
    </row>
    <row r="176" spans="1:17" x14ac:dyDescent="0.25">
      <c r="A176" s="1011"/>
      <c r="B176" s="1011"/>
      <c r="C176" s="1105"/>
      <c r="D176" s="1105"/>
      <c r="E176" s="1105"/>
      <c r="F176" s="1105"/>
      <c r="G176" s="1105"/>
      <c r="H176" s="1105"/>
      <c r="I176" s="1011"/>
      <c r="J176" s="1011"/>
      <c r="K176" s="1011"/>
      <c r="L176" s="1011"/>
      <c r="M176" s="1011"/>
      <c r="N176" s="1011"/>
      <c r="O176" s="1133"/>
      <c r="P176" s="1133"/>
      <c r="Q176" s="1011"/>
    </row>
    <row r="177" spans="1:17" x14ac:dyDescent="0.25">
      <c r="A177" s="1011"/>
      <c r="B177" s="1011"/>
      <c r="C177" s="1105"/>
      <c r="D177" s="1105"/>
      <c r="E177" s="1105"/>
      <c r="F177" s="1105"/>
      <c r="G177" s="1105"/>
      <c r="H177" s="1105"/>
      <c r="I177" s="1011"/>
      <c r="J177" s="1011"/>
      <c r="K177" s="1011"/>
      <c r="L177" s="1011"/>
      <c r="M177" s="1011"/>
      <c r="N177" s="1011"/>
      <c r="O177" s="1133"/>
      <c r="P177" s="1133"/>
      <c r="Q177" s="1011"/>
    </row>
    <row r="178" spans="1:17" x14ac:dyDescent="0.25">
      <c r="A178" s="1011"/>
      <c r="B178" s="1011"/>
      <c r="C178" s="1105"/>
      <c r="D178" s="1105"/>
      <c r="E178" s="1105"/>
      <c r="F178" s="1105"/>
      <c r="G178" s="1105"/>
      <c r="H178" s="1105"/>
      <c r="I178" s="1011"/>
      <c r="J178" s="1011"/>
      <c r="K178" s="1011"/>
      <c r="L178" s="1011"/>
      <c r="M178" s="1011"/>
      <c r="N178" s="1011"/>
      <c r="O178" s="1133"/>
      <c r="P178" s="1133"/>
      <c r="Q178" s="1011"/>
    </row>
    <row r="179" spans="1:17" x14ac:dyDescent="0.25">
      <c r="A179" s="1011"/>
      <c r="B179" s="1011"/>
      <c r="C179" s="1105"/>
      <c r="D179" s="1105"/>
      <c r="E179" s="1105"/>
      <c r="F179" s="1105"/>
      <c r="G179" s="1105"/>
      <c r="H179" s="1105"/>
      <c r="I179" s="1011"/>
      <c r="J179" s="1011"/>
      <c r="K179" s="1011"/>
      <c r="L179" s="1011"/>
      <c r="M179" s="1011"/>
      <c r="N179" s="1011"/>
      <c r="O179" s="1133"/>
      <c r="P179" s="1133"/>
      <c r="Q179" s="1011"/>
    </row>
    <row r="180" spans="1:17" x14ac:dyDescent="0.25">
      <c r="A180" s="1011"/>
      <c r="B180" s="1011"/>
      <c r="C180" s="1105"/>
      <c r="D180" s="1105"/>
      <c r="E180" s="1105"/>
      <c r="F180" s="1105"/>
      <c r="G180" s="1105"/>
      <c r="H180" s="1105"/>
      <c r="I180" s="1011"/>
      <c r="J180" s="1011"/>
      <c r="K180" s="1011"/>
      <c r="L180" s="1011"/>
      <c r="M180" s="1011"/>
      <c r="N180" s="1011"/>
      <c r="O180" s="1133"/>
      <c r="P180" s="1133"/>
      <c r="Q180" s="1011"/>
    </row>
    <row r="181" spans="1:17" x14ac:dyDescent="0.25">
      <c r="A181" s="1011"/>
      <c r="B181" s="1011"/>
      <c r="C181" s="1105"/>
      <c r="D181" s="1105"/>
      <c r="E181" s="1105"/>
      <c r="F181" s="1105"/>
      <c r="G181" s="1105"/>
      <c r="H181" s="1105"/>
      <c r="I181" s="1011"/>
      <c r="J181" s="1011"/>
      <c r="K181" s="1011"/>
      <c r="L181" s="1011"/>
      <c r="M181" s="1011"/>
      <c r="N181" s="1011"/>
      <c r="O181" s="1133"/>
      <c r="P181" s="1133"/>
      <c r="Q181" s="1011"/>
    </row>
    <row r="182" spans="1:17" x14ac:dyDescent="0.25">
      <c r="A182" s="1011"/>
      <c r="B182" s="1011"/>
      <c r="C182" s="1105"/>
      <c r="D182" s="1105"/>
      <c r="E182" s="1105"/>
      <c r="F182" s="1105"/>
      <c r="G182" s="1105"/>
      <c r="H182" s="1105"/>
      <c r="I182" s="1011"/>
      <c r="J182" s="1011"/>
      <c r="K182" s="1011"/>
      <c r="L182" s="1011"/>
      <c r="M182" s="1011"/>
      <c r="N182" s="1011"/>
      <c r="O182" s="1133"/>
      <c r="P182" s="1133"/>
      <c r="Q182" s="1011"/>
    </row>
    <row r="183" spans="1:17" x14ac:dyDescent="0.25">
      <c r="A183" s="1011"/>
      <c r="B183" s="1011"/>
      <c r="C183" s="1105"/>
      <c r="D183" s="1105"/>
      <c r="E183" s="1105"/>
      <c r="F183" s="1105"/>
      <c r="G183" s="1105"/>
      <c r="H183" s="1105"/>
      <c r="I183" s="1011"/>
      <c r="J183" s="1011"/>
      <c r="K183" s="1011"/>
      <c r="L183" s="1011"/>
      <c r="M183" s="1011"/>
      <c r="N183" s="1011"/>
      <c r="O183" s="1133"/>
      <c r="P183" s="1133"/>
      <c r="Q183" s="1011"/>
    </row>
    <row r="184" spans="1:17" x14ac:dyDescent="0.25">
      <c r="A184" s="1011"/>
      <c r="B184" s="1011"/>
      <c r="C184" s="1105"/>
      <c r="D184" s="1105"/>
      <c r="E184" s="1105"/>
      <c r="F184" s="1105"/>
      <c r="G184" s="1105"/>
      <c r="H184" s="1105"/>
      <c r="I184" s="1011"/>
      <c r="J184" s="1011"/>
      <c r="K184" s="1011"/>
      <c r="L184" s="1011"/>
      <c r="M184" s="1011"/>
      <c r="N184" s="1011"/>
      <c r="O184" s="1133"/>
      <c r="P184" s="1133"/>
      <c r="Q184" s="1011"/>
    </row>
    <row r="185" spans="1:17" x14ac:dyDescent="0.25">
      <c r="A185" s="1011"/>
      <c r="B185" s="1011"/>
      <c r="C185" s="1105"/>
      <c r="D185" s="1105"/>
      <c r="E185" s="1105"/>
      <c r="F185" s="1105"/>
      <c r="G185" s="1105"/>
      <c r="H185" s="1105"/>
      <c r="I185" s="1011"/>
      <c r="J185" s="1011"/>
      <c r="K185" s="1011"/>
      <c r="L185" s="1011"/>
      <c r="M185" s="1011"/>
      <c r="N185" s="1011"/>
      <c r="O185" s="1133"/>
      <c r="P185" s="1133"/>
      <c r="Q185" s="1011"/>
    </row>
    <row r="186" spans="1:17" x14ac:dyDescent="0.25">
      <c r="A186" s="1011"/>
      <c r="B186" s="1011"/>
      <c r="C186" s="1105"/>
      <c r="D186" s="1105"/>
      <c r="E186" s="1105"/>
      <c r="F186" s="1105"/>
      <c r="G186" s="1105"/>
      <c r="H186" s="1105"/>
      <c r="I186" s="1011"/>
      <c r="J186" s="1011"/>
      <c r="K186" s="1011"/>
      <c r="L186" s="1011"/>
      <c r="M186" s="1011"/>
      <c r="N186" s="1011"/>
      <c r="O186" s="1133"/>
      <c r="P186" s="1133"/>
      <c r="Q186" s="1011"/>
    </row>
    <row r="187" spans="1:17" x14ac:dyDescent="0.25">
      <c r="A187" s="1011"/>
      <c r="B187" s="1011"/>
      <c r="C187" s="1105"/>
      <c r="D187" s="1105"/>
      <c r="E187" s="1105"/>
      <c r="F187" s="1105"/>
      <c r="G187" s="1105"/>
      <c r="H187" s="1105"/>
      <c r="I187" s="1011"/>
      <c r="J187" s="1011"/>
      <c r="K187" s="1011"/>
      <c r="L187" s="1011"/>
      <c r="M187" s="1011"/>
      <c r="N187" s="1011"/>
      <c r="O187" s="1133"/>
      <c r="P187" s="1133"/>
      <c r="Q187" s="1011"/>
    </row>
    <row r="188" spans="1:17" x14ac:dyDescent="0.25">
      <c r="A188" s="1011"/>
      <c r="B188" s="1011"/>
      <c r="C188" s="1105"/>
      <c r="D188" s="1105"/>
      <c r="E188" s="1105"/>
      <c r="F188" s="1105"/>
      <c r="G188" s="1105"/>
      <c r="H188" s="1105"/>
      <c r="I188" s="1011"/>
      <c r="J188" s="1011"/>
      <c r="K188" s="1011"/>
      <c r="L188" s="1011"/>
      <c r="M188" s="1011"/>
      <c r="N188" s="1011"/>
      <c r="O188" s="1133"/>
      <c r="P188" s="1133"/>
      <c r="Q188" s="1011"/>
    </row>
    <row r="189" spans="1:17" x14ac:dyDescent="0.25">
      <c r="A189" s="1011"/>
      <c r="B189" s="1011"/>
      <c r="C189" s="1105"/>
      <c r="D189" s="1105"/>
      <c r="E189" s="1105"/>
      <c r="F189" s="1105"/>
      <c r="G189" s="1105"/>
      <c r="H189" s="1105"/>
      <c r="I189" s="1011"/>
      <c r="J189" s="1011"/>
      <c r="K189" s="1011"/>
      <c r="L189" s="1011"/>
      <c r="M189" s="1011"/>
      <c r="N189" s="1011"/>
      <c r="O189" s="1133"/>
      <c r="P189" s="1133"/>
      <c r="Q189" s="1011"/>
    </row>
    <row r="190" spans="1:17" x14ac:dyDescent="0.25">
      <c r="A190" s="1011"/>
      <c r="B190" s="1011"/>
      <c r="C190" s="1105"/>
      <c r="D190" s="1105"/>
      <c r="E190" s="1105"/>
      <c r="F190" s="1105"/>
      <c r="G190" s="1105"/>
      <c r="H190" s="1105"/>
      <c r="I190" s="1011"/>
      <c r="J190" s="1011"/>
      <c r="K190" s="1011"/>
      <c r="L190" s="1011"/>
      <c r="M190" s="1011"/>
      <c r="N190" s="1011"/>
      <c r="O190" s="1133"/>
      <c r="P190" s="1133"/>
      <c r="Q190" s="1011"/>
    </row>
    <row r="191" spans="1:17" x14ac:dyDescent="0.25">
      <c r="A191" s="1011"/>
      <c r="B191" s="1011"/>
      <c r="C191" s="1105"/>
      <c r="D191" s="1105"/>
      <c r="E191" s="1105"/>
      <c r="F191" s="1105"/>
      <c r="G191" s="1105"/>
      <c r="H191" s="1105"/>
      <c r="I191" s="1011"/>
      <c r="J191" s="1011"/>
      <c r="K191" s="1011"/>
      <c r="L191" s="1011"/>
      <c r="M191" s="1011"/>
      <c r="N191" s="1011"/>
      <c r="O191" s="1133"/>
      <c r="P191" s="1133"/>
      <c r="Q191" s="1011"/>
    </row>
    <row r="192" spans="1:17" x14ac:dyDescent="0.25">
      <c r="A192" s="1011"/>
      <c r="B192" s="1011"/>
      <c r="C192" s="1105"/>
      <c r="D192" s="1105"/>
      <c r="E192" s="1105"/>
      <c r="F192" s="1105"/>
      <c r="G192" s="1105"/>
      <c r="H192" s="1105"/>
      <c r="I192" s="1011"/>
      <c r="J192" s="1011"/>
      <c r="K192" s="1011"/>
      <c r="L192" s="1011"/>
      <c r="M192" s="1011"/>
      <c r="N192" s="1011"/>
      <c r="O192" s="1133"/>
      <c r="P192" s="1133"/>
      <c r="Q192" s="1011"/>
    </row>
    <row r="193" spans="1:17" x14ac:dyDescent="0.25">
      <c r="A193" s="1011"/>
      <c r="B193" s="1011"/>
      <c r="C193" s="1105"/>
      <c r="D193" s="1105"/>
      <c r="E193" s="1105"/>
      <c r="F193" s="1105"/>
      <c r="G193" s="1105"/>
      <c r="H193" s="1105"/>
      <c r="I193" s="1011"/>
      <c r="J193" s="1011"/>
      <c r="K193" s="1011"/>
      <c r="L193" s="1011"/>
      <c r="M193" s="1011"/>
      <c r="N193" s="1011"/>
      <c r="O193" s="1133"/>
      <c r="P193" s="1133"/>
      <c r="Q193" s="1011"/>
    </row>
    <row r="194" spans="1:17" x14ac:dyDescent="0.25">
      <c r="A194" s="1011"/>
      <c r="B194" s="1011"/>
      <c r="C194" s="1105"/>
      <c r="D194" s="1105"/>
      <c r="E194" s="1105"/>
      <c r="F194" s="1105"/>
      <c r="G194" s="1105"/>
      <c r="H194" s="1105"/>
      <c r="I194" s="1011"/>
      <c r="J194" s="1011"/>
      <c r="K194" s="1011"/>
      <c r="L194" s="1011"/>
      <c r="M194" s="1011"/>
      <c r="N194" s="1011"/>
      <c r="O194" s="1133"/>
      <c r="P194" s="1133"/>
      <c r="Q194" s="1011"/>
    </row>
    <row r="195" spans="1:17" x14ac:dyDescent="0.25">
      <c r="A195" s="1011"/>
      <c r="B195" s="1011"/>
      <c r="C195" s="1105"/>
      <c r="D195" s="1105"/>
      <c r="E195" s="1105"/>
      <c r="F195" s="1105"/>
      <c r="G195" s="1105"/>
      <c r="H195" s="1105"/>
      <c r="I195" s="1011"/>
      <c r="J195" s="1011"/>
      <c r="K195" s="1011"/>
      <c r="L195" s="1011"/>
      <c r="M195" s="1011"/>
      <c r="N195" s="1011"/>
      <c r="O195" s="1133"/>
      <c r="P195" s="1133"/>
      <c r="Q195" s="1011"/>
    </row>
    <row r="196" spans="1:17" x14ac:dyDescent="0.25">
      <c r="A196" s="1011"/>
      <c r="B196" s="1011"/>
      <c r="C196" s="1105"/>
      <c r="D196" s="1105"/>
      <c r="E196" s="1105"/>
      <c r="F196" s="1105"/>
      <c r="G196" s="1105"/>
      <c r="H196" s="1105"/>
      <c r="I196" s="1011"/>
      <c r="J196" s="1011"/>
      <c r="K196" s="1011"/>
      <c r="L196" s="1011"/>
      <c r="M196" s="1011"/>
      <c r="N196" s="1011"/>
      <c r="O196" s="1133"/>
      <c r="P196" s="1133"/>
      <c r="Q196" s="1011"/>
    </row>
    <row r="197" spans="1:17" x14ac:dyDescent="0.25">
      <c r="A197" s="1011"/>
      <c r="B197" s="1011"/>
      <c r="C197" s="1105"/>
      <c r="D197" s="1105"/>
      <c r="E197" s="1105"/>
      <c r="F197" s="1105"/>
      <c r="G197" s="1105"/>
      <c r="H197" s="1105"/>
      <c r="I197" s="1011"/>
      <c r="J197" s="1011"/>
      <c r="K197" s="1011"/>
      <c r="L197" s="1011"/>
      <c r="M197" s="1011"/>
      <c r="N197" s="1011"/>
      <c r="O197" s="1133"/>
      <c r="P197" s="1133"/>
      <c r="Q197" s="1011"/>
    </row>
    <row r="198" spans="1:17" x14ac:dyDescent="0.25">
      <c r="A198" s="1011"/>
      <c r="B198" s="1011"/>
      <c r="C198" s="1105"/>
      <c r="D198" s="1105"/>
      <c r="E198" s="1105"/>
      <c r="F198" s="1105"/>
      <c r="G198" s="1105"/>
      <c r="H198" s="1105"/>
      <c r="I198" s="1011"/>
      <c r="J198" s="1011"/>
      <c r="K198" s="1011"/>
      <c r="L198" s="1011"/>
      <c r="M198" s="1011"/>
      <c r="N198" s="1011"/>
      <c r="O198" s="1133"/>
      <c r="P198" s="1133"/>
      <c r="Q198" s="1011"/>
    </row>
    <row r="199" spans="1:17" x14ac:dyDescent="0.25">
      <c r="A199" s="1011"/>
      <c r="B199" s="1011"/>
      <c r="C199" s="1105"/>
      <c r="D199" s="1105"/>
      <c r="E199" s="1105"/>
      <c r="F199" s="1105"/>
      <c r="G199" s="1105"/>
      <c r="H199" s="1105"/>
      <c r="I199" s="1011"/>
      <c r="J199" s="1011"/>
      <c r="K199" s="1011"/>
      <c r="L199" s="1011"/>
      <c r="M199" s="1011"/>
      <c r="N199" s="1011"/>
      <c r="O199" s="1133"/>
      <c r="P199" s="1133"/>
      <c r="Q199" s="1011"/>
    </row>
    <row r="200" spans="1:17" x14ac:dyDescent="0.25">
      <c r="A200" s="1011"/>
      <c r="B200" s="1011"/>
      <c r="C200" s="1105"/>
      <c r="D200" s="1105"/>
      <c r="E200" s="1105"/>
      <c r="F200" s="1105"/>
      <c r="G200" s="1105"/>
      <c r="H200" s="1105"/>
      <c r="I200" s="1011"/>
      <c r="J200" s="1011"/>
      <c r="K200" s="1011"/>
      <c r="L200" s="1011"/>
      <c r="M200" s="1011"/>
      <c r="N200" s="1011"/>
      <c r="O200" s="1133"/>
      <c r="P200" s="1133"/>
      <c r="Q200" s="1011"/>
    </row>
    <row r="201" spans="1:17" x14ac:dyDescent="0.25">
      <c r="A201" s="1011"/>
      <c r="B201" s="1011"/>
      <c r="C201" s="1105"/>
      <c r="D201" s="1105"/>
      <c r="E201" s="1105"/>
      <c r="F201" s="1105"/>
      <c r="G201" s="1105"/>
      <c r="H201" s="1105"/>
      <c r="I201" s="1011"/>
      <c r="J201" s="1011"/>
      <c r="K201" s="1011"/>
      <c r="L201" s="1011"/>
      <c r="M201" s="1011"/>
      <c r="N201" s="1011"/>
      <c r="O201" s="1133"/>
      <c r="P201" s="1133"/>
      <c r="Q201" s="1011"/>
    </row>
    <row r="202" spans="1:17" x14ac:dyDescent="0.25">
      <c r="A202" s="1011"/>
      <c r="B202" s="1011"/>
      <c r="C202" s="1105"/>
      <c r="D202" s="1105"/>
      <c r="E202" s="1105"/>
      <c r="F202" s="1105"/>
      <c r="G202" s="1105"/>
      <c r="H202" s="1105"/>
      <c r="I202" s="1011"/>
      <c r="J202" s="1011"/>
      <c r="K202" s="1011"/>
      <c r="L202" s="1011"/>
      <c r="M202" s="1011"/>
      <c r="N202" s="1011"/>
      <c r="O202" s="1133"/>
      <c r="P202" s="1133"/>
      <c r="Q202" s="1011"/>
    </row>
    <row r="203" spans="1:17" x14ac:dyDescent="0.25">
      <c r="A203" s="1011"/>
      <c r="B203" s="1011"/>
      <c r="C203" s="1105"/>
      <c r="D203" s="1105"/>
      <c r="E203" s="1105"/>
      <c r="F203" s="1105"/>
      <c r="G203" s="1105"/>
      <c r="H203" s="1105"/>
      <c r="I203" s="1011"/>
      <c r="J203" s="1011"/>
      <c r="K203" s="1011"/>
      <c r="L203" s="1011"/>
      <c r="M203" s="1011"/>
      <c r="N203" s="1011"/>
      <c r="O203" s="1133"/>
      <c r="P203" s="1133"/>
      <c r="Q203" s="1011"/>
    </row>
    <row r="204" spans="1:17" x14ac:dyDescent="0.25">
      <c r="A204" s="1011"/>
      <c r="B204" s="1011"/>
      <c r="C204" s="1105"/>
      <c r="D204" s="1105"/>
      <c r="E204" s="1105"/>
      <c r="F204" s="1105"/>
      <c r="G204" s="1105"/>
      <c r="H204" s="1105"/>
      <c r="I204" s="1011"/>
      <c r="J204" s="1011"/>
      <c r="K204" s="1011"/>
      <c r="L204" s="1011"/>
      <c r="M204" s="1011"/>
      <c r="N204" s="1011"/>
      <c r="O204" s="1133"/>
      <c r="P204" s="1133"/>
      <c r="Q204" s="1011"/>
    </row>
    <row r="205" spans="1:17" x14ac:dyDescent="0.25">
      <c r="A205" s="1011"/>
      <c r="B205" s="1011"/>
      <c r="C205" s="1105"/>
      <c r="D205" s="1105"/>
      <c r="E205" s="1105"/>
      <c r="F205" s="1105"/>
      <c r="G205" s="1105"/>
      <c r="H205" s="1105"/>
      <c r="I205" s="1011"/>
      <c r="J205" s="1011"/>
      <c r="K205" s="1011"/>
      <c r="L205" s="1011"/>
      <c r="M205" s="1011"/>
      <c r="N205" s="1011"/>
      <c r="O205" s="1133"/>
      <c r="P205" s="1133"/>
      <c r="Q205" s="1011"/>
    </row>
    <row r="206" spans="1:17" x14ac:dyDescent="0.25">
      <c r="A206" s="1011"/>
      <c r="B206" s="1011"/>
      <c r="C206" s="1105"/>
      <c r="D206" s="1105"/>
      <c r="E206" s="1105"/>
      <c r="F206" s="1105"/>
      <c r="G206" s="1105"/>
      <c r="H206" s="1105"/>
      <c r="I206" s="1011"/>
      <c r="J206" s="1011"/>
      <c r="K206" s="1011"/>
      <c r="L206" s="1011"/>
      <c r="M206" s="1011"/>
      <c r="N206" s="1011"/>
      <c r="O206" s="1133"/>
      <c r="P206" s="1133"/>
      <c r="Q206" s="1011"/>
    </row>
    <row r="207" spans="1:17" x14ac:dyDescent="0.25">
      <c r="A207" s="1011"/>
      <c r="B207" s="1011"/>
      <c r="C207" s="1105"/>
      <c r="D207" s="1105"/>
      <c r="E207" s="1105"/>
      <c r="F207" s="1105"/>
      <c r="G207" s="1105"/>
      <c r="H207" s="1105"/>
      <c r="I207" s="1011"/>
      <c r="J207" s="1011"/>
      <c r="K207" s="1011"/>
      <c r="L207" s="1011"/>
      <c r="M207" s="1011"/>
      <c r="N207" s="1011"/>
      <c r="O207" s="1133"/>
      <c r="P207" s="1133"/>
      <c r="Q207" s="1011"/>
    </row>
    <row r="208" spans="1:17" x14ac:dyDescent="0.25">
      <c r="A208" s="1011"/>
      <c r="B208" s="1011"/>
      <c r="C208" s="1105"/>
      <c r="D208" s="1105"/>
      <c r="E208" s="1105"/>
      <c r="F208" s="1105"/>
      <c r="G208" s="1105"/>
      <c r="H208" s="1105"/>
      <c r="I208" s="1011"/>
      <c r="J208" s="1011"/>
      <c r="K208" s="1011"/>
      <c r="L208" s="1011"/>
      <c r="M208" s="1011"/>
      <c r="N208" s="1011"/>
      <c r="O208" s="1133"/>
      <c r="P208" s="1133"/>
      <c r="Q208" s="1011"/>
    </row>
    <row r="209" spans="1:17" x14ac:dyDescent="0.25">
      <c r="A209" s="1011"/>
      <c r="B209" s="1011"/>
      <c r="C209" s="1105"/>
      <c r="D209" s="1105"/>
      <c r="E209" s="1105"/>
      <c r="F209" s="1105"/>
      <c r="G209" s="1105"/>
      <c r="H209" s="1105"/>
      <c r="I209" s="1011"/>
      <c r="J209" s="1011"/>
      <c r="K209" s="1011"/>
      <c r="L209" s="1011"/>
      <c r="M209" s="1011"/>
      <c r="N209" s="1011"/>
      <c r="O209" s="1133"/>
      <c r="P209" s="1133"/>
      <c r="Q209" s="1011"/>
    </row>
    <row r="210" spans="1:17" x14ac:dyDescent="0.25">
      <c r="A210" s="1011"/>
      <c r="B210" s="1011"/>
      <c r="C210" s="1105"/>
      <c r="D210" s="1105"/>
      <c r="E210" s="1105"/>
      <c r="F210" s="1105"/>
      <c r="G210" s="1105"/>
      <c r="H210" s="1105"/>
      <c r="I210" s="1011"/>
      <c r="J210" s="1011"/>
      <c r="K210" s="1011"/>
      <c r="L210" s="1011"/>
      <c r="M210" s="1011"/>
      <c r="N210" s="1011"/>
      <c r="O210" s="1133"/>
      <c r="P210" s="1133"/>
      <c r="Q210" s="1011"/>
    </row>
    <row r="211" spans="1:17" x14ac:dyDescent="0.25">
      <c r="A211" s="1011"/>
      <c r="B211" s="1011"/>
      <c r="C211" s="1105"/>
      <c r="D211" s="1105"/>
      <c r="E211" s="1105"/>
      <c r="F211" s="1105"/>
      <c r="G211" s="1105"/>
      <c r="H211" s="1105"/>
      <c r="I211" s="1011"/>
      <c r="J211" s="1011"/>
      <c r="K211" s="1011"/>
      <c r="L211" s="1011"/>
      <c r="M211" s="1011"/>
      <c r="N211" s="1011"/>
      <c r="O211" s="1133"/>
      <c r="P211" s="1133"/>
      <c r="Q211" s="1011"/>
    </row>
    <row r="212" spans="1:17" x14ac:dyDescent="0.25">
      <c r="A212" s="1011"/>
      <c r="B212" s="1011"/>
      <c r="C212" s="1105"/>
      <c r="D212" s="1105"/>
      <c r="E212" s="1105"/>
      <c r="F212" s="1105"/>
      <c r="G212" s="1105"/>
      <c r="H212" s="1105"/>
      <c r="I212" s="1011"/>
      <c r="J212" s="1011"/>
      <c r="K212" s="1011"/>
      <c r="L212" s="1011"/>
      <c r="M212" s="1011"/>
      <c r="N212" s="1011"/>
      <c r="O212" s="1133"/>
      <c r="P212" s="1133"/>
      <c r="Q212" s="1011"/>
    </row>
    <row r="213" spans="1:17" x14ac:dyDescent="0.25">
      <c r="A213" s="1011"/>
      <c r="B213" s="1011"/>
      <c r="C213" s="1105"/>
      <c r="D213" s="1105"/>
      <c r="E213" s="1105"/>
      <c r="F213" s="1105"/>
      <c r="G213" s="1105"/>
      <c r="H213" s="1105"/>
      <c r="I213" s="1011"/>
      <c r="J213" s="1011"/>
      <c r="K213" s="1011"/>
      <c r="L213" s="1011"/>
      <c r="M213" s="1011"/>
      <c r="N213" s="1011"/>
      <c r="O213" s="1133"/>
      <c r="P213" s="1133"/>
      <c r="Q213" s="1011"/>
    </row>
    <row r="214" spans="1:17" x14ac:dyDescent="0.25">
      <c r="A214" s="1011"/>
      <c r="B214" s="1011"/>
      <c r="C214" s="1105"/>
      <c r="D214" s="1105"/>
      <c r="E214" s="1105"/>
      <c r="F214" s="1105"/>
      <c r="G214" s="1105"/>
      <c r="H214" s="1105"/>
      <c r="I214" s="1011"/>
      <c r="J214" s="1011"/>
      <c r="K214" s="1011"/>
      <c r="L214" s="1011"/>
      <c r="M214" s="1011"/>
      <c r="N214" s="1011"/>
      <c r="O214" s="1133"/>
      <c r="P214" s="1133"/>
      <c r="Q214" s="1011"/>
    </row>
    <row r="215" spans="1:17" x14ac:dyDescent="0.25">
      <c r="A215" s="1011"/>
      <c r="B215" s="1011"/>
      <c r="C215" s="1105"/>
      <c r="D215" s="1105"/>
      <c r="E215" s="1105"/>
      <c r="F215" s="1105"/>
      <c r="G215" s="1105"/>
      <c r="H215" s="1105"/>
      <c r="I215" s="1011"/>
      <c r="J215" s="1011"/>
      <c r="K215" s="1011"/>
      <c r="L215" s="1011"/>
      <c r="M215" s="1011"/>
      <c r="N215" s="1011"/>
      <c r="O215" s="1133"/>
      <c r="P215" s="1133"/>
      <c r="Q215" s="1011"/>
    </row>
    <row r="216" spans="1:17" x14ac:dyDescent="0.25">
      <c r="A216" s="1011"/>
      <c r="B216" s="1011"/>
      <c r="C216" s="1105"/>
      <c r="D216" s="1105"/>
      <c r="E216" s="1105"/>
      <c r="F216" s="1105"/>
      <c r="G216" s="1105"/>
      <c r="H216" s="1105"/>
      <c r="I216" s="1011"/>
      <c r="J216" s="1011"/>
      <c r="K216" s="1011"/>
      <c r="L216" s="1011"/>
      <c r="M216" s="1011"/>
      <c r="N216" s="1011"/>
      <c r="O216" s="1133"/>
      <c r="P216" s="1133"/>
      <c r="Q216" s="1011"/>
    </row>
    <row r="217" spans="1:17" x14ac:dyDescent="0.25">
      <c r="A217" s="1011"/>
      <c r="B217" s="1011"/>
      <c r="C217" s="1105"/>
      <c r="D217" s="1105"/>
      <c r="E217" s="1105"/>
      <c r="F217" s="1105"/>
      <c r="G217" s="1105"/>
      <c r="H217" s="1105"/>
      <c r="I217" s="1011"/>
      <c r="J217" s="1011"/>
      <c r="K217" s="1011"/>
      <c r="L217" s="1011"/>
      <c r="M217" s="1011"/>
      <c r="N217" s="1011"/>
      <c r="O217" s="1133"/>
      <c r="P217" s="1133"/>
      <c r="Q217" s="1011"/>
    </row>
    <row r="218" spans="1:17" x14ac:dyDescent="0.25">
      <c r="A218" s="1011"/>
      <c r="B218" s="1011"/>
      <c r="C218" s="1105"/>
      <c r="D218" s="1105"/>
      <c r="E218" s="1105"/>
      <c r="F218" s="1105"/>
      <c r="G218" s="1105"/>
      <c r="H218" s="1105"/>
      <c r="I218" s="1011"/>
      <c r="J218" s="1011"/>
      <c r="K218" s="1011"/>
      <c r="L218" s="1011"/>
      <c r="M218" s="1011"/>
      <c r="N218" s="1011"/>
      <c r="O218" s="1133"/>
      <c r="P218" s="1133"/>
      <c r="Q218" s="1011"/>
    </row>
    <row r="219" spans="1:17" x14ac:dyDescent="0.25">
      <c r="A219" s="1011"/>
      <c r="B219" s="1011"/>
      <c r="C219" s="1105"/>
      <c r="D219" s="1105"/>
      <c r="E219" s="1105"/>
      <c r="F219" s="1105"/>
      <c r="G219" s="1105"/>
      <c r="H219" s="1105"/>
      <c r="I219" s="1011"/>
      <c r="J219" s="1011"/>
      <c r="K219" s="1011"/>
      <c r="L219" s="1011"/>
      <c r="M219" s="1011"/>
      <c r="N219" s="1011"/>
      <c r="O219" s="1133"/>
      <c r="P219" s="1133"/>
      <c r="Q219" s="1011"/>
    </row>
    <row r="220" spans="1:17" x14ac:dyDescent="0.25">
      <c r="A220" s="1011"/>
      <c r="B220" s="1011"/>
      <c r="C220" s="1105"/>
      <c r="D220" s="1105"/>
      <c r="E220" s="1105"/>
      <c r="F220" s="1105"/>
      <c r="G220" s="1105"/>
      <c r="H220" s="1105"/>
      <c r="I220" s="1011"/>
      <c r="J220" s="1011"/>
      <c r="K220" s="1011"/>
      <c r="L220" s="1011"/>
      <c r="M220" s="1011"/>
      <c r="N220" s="1011"/>
      <c r="O220" s="1133"/>
      <c r="P220" s="1133"/>
      <c r="Q220" s="1011"/>
    </row>
    <row r="221" spans="1:17" x14ac:dyDescent="0.25">
      <c r="A221" s="1011"/>
      <c r="B221" s="1011"/>
      <c r="C221" s="1105"/>
      <c r="D221" s="1105"/>
      <c r="E221" s="1105"/>
      <c r="F221" s="1105"/>
      <c r="G221" s="1105"/>
      <c r="H221" s="1105"/>
      <c r="I221" s="1011"/>
      <c r="J221" s="1011"/>
      <c r="K221" s="1011"/>
      <c r="L221" s="1011"/>
      <c r="M221" s="1011"/>
      <c r="N221" s="1011"/>
      <c r="O221" s="1133"/>
      <c r="P221" s="1133"/>
      <c r="Q221" s="1011"/>
    </row>
    <row r="222" spans="1:17" x14ac:dyDescent="0.25">
      <c r="A222" s="1011"/>
      <c r="B222" s="1011"/>
      <c r="C222" s="1105"/>
      <c r="D222" s="1105"/>
      <c r="E222" s="1105"/>
      <c r="F222" s="1105"/>
      <c r="G222" s="1105"/>
      <c r="H222" s="1105"/>
      <c r="I222" s="1011"/>
      <c r="J222" s="1011"/>
      <c r="K222" s="1011"/>
      <c r="L222" s="1011"/>
      <c r="M222" s="1011"/>
      <c r="N222" s="1011"/>
      <c r="O222" s="1133"/>
      <c r="P222" s="1133"/>
      <c r="Q222" s="1011"/>
    </row>
    <row r="223" spans="1:17" x14ac:dyDescent="0.25">
      <c r="A223" s="1011"/>
      <c r="B223" s="1011"/>
      <c r="C223" s="1105"/>
      <c r="D223" s="1105"/>
      <c r="E223" s="1105"/>
      <c r="F223" s="1105"/>
      <c r="G223" s="1105"/>
      <c r="H223" s="1105"/>
      <c r="I223" s="1011"/>
      <c r="J223" s="1011"/>
      <c r="K223" s="1011"/>
      <c r="L223" s="1011"/>
      <c r="M223" s="1011"/>
      <c r="N223" s="1011"/>
      <c r="O223" s="1133"/>
      <c r="P223" s="1133"/>
      <c r="Q223" s="1011"/>
    </row>
    <row r="224" spans="1:17" x14ac:dyDescent="0.25">
      <c r="A224" s="1011"/>
      <c r="B224" s="1011"/>
      <c r="C224" s="1105"/>
      <c r="D224" s="1105"/>
      <c r="E224" s="1105"/>
      <c r="F224" s="1105"/>
      <c r="G224" s="1105"/>
      <c r="H224" s="1105"/>
      <c r="I224" s="1011"/>
      <c r="J224" s="1011"/>
      <c r="K224" s="1011"/>
      <c r="L224" s="1011"/>
      <c r="M224" s="1011"/>
      <c r="N224" s="1011"/>
      <c r="O224" s="1133"/>
      <c r="P224" s="1133"/>
      <c r="Q224" s="1011"/>
    </row>
    <row r="225" spans="1:17" x14ac:dyDescent="0.25">
      <c r="A225" s="1011"/>
      <c r="B225" s="1011"/>
      <c r="C225" s="1105"/>
      <c r="D225" s="1105"/>
      <c r="E225" s="1105"/>
      <c r="F225" s="1105"/>
      <c r="G225" s="1105"/>
      <c r="H225" s="1105"/>
      <c r="I225" s="1011"/>
      <c r="J225" s="1011"/>
      <c r="K225" s="1011"/>
      <c r="L225" s="1011"/>
      <c r="M225" s="1011"/>
      <c r="N225" s="1011"/>
      <c r="O225" s="1133"/>
      <c r="P225" s="1133"/>
      <c r="Q225" s="1011"/>
    </row>
    <row r="226" spans="1:17" x14ac:dyDescent="0.25">
      <c r="A226" s="1011"/>
      <c r="B226" s="1011"/>
      <c r="C226" s="1105"/>
      <c r="D226" s="1105"/>
      <c r="E226" s="1105"/>
      <c r="F226" s="1105"/>
      <c r="G226" s="1105"/>
      <c r="H226" s="1105"/>
      <c r="I226" s="1011"/>
      <c r="J226" s="1011"/>
      <c r="K226" s="1011"/>
      <c r="L226" s="1011"/>
      <c r="M226" s="1011"/>
      <c r="N226" s="1011"/>
      <c r="O226" s="1133"/>
      <c r="P226" s="1133"/>
      <c r="Q226" s="1011"/>
    </row>
    <row r="227" spans="1:17" x14ac:dyDescent="0.25">
      <c r="A227" s="1011"/>
      <c r="B227" s="1011"/>
      <c r="C227" s="1105"/>
      <c r="D227" s="1105"/>
      <c r="E227" s="1105"/>
      <c r="F227" s="1105"/>
      <c r="G227" s="1105"/>
      <c r="H227" s="1105"/>
      <c r="I227" s="1011"/>
      <c r="J227" s="1011"/>
      <c r="K227" s="1011"/>
      <c r="L227" s="1011"/>
      <c r="M227" s="1011"/>
      <c r="N227" s="1011"/>
      <c r="O227" s="1133"/>
      <c r="P227" s="1133"/>
      <c r="Q227" s="1011"/>
    </row>
    <row r="228" spans="1:17" x14ac:dyDescent="0.25">
      <c r="A228" s="1011"/>
      <c r="B228" s="1011"/>
      <c r="C228" s="1105"/>
      <c r="D228" s="1105"/>
      <c r="E228" s="1105"/>
      <c r="F228" s="1105"/>
      <c r="G228" s="1105"/>
      <c r="H228" s="1105"/>
      <c r="I228" s="1011"/>
      <c r="J228" s="1011"/>
      <c r="K228" s="1011"/>
      <c r="L228" s="1011"/>
      <c r="M228" s="1011"/>
      <c r="N228" s="1011"/>
      <c r="O228" s="1133"/>
      <c r="P228" s="1133"/>
      <c r="Q228" s="1011"/>
    </row>
    <row r="229" spans="1:17" x14ac:dyDescent="0.25">
      <c r="O229" s="1129"/>
      <c r="P229" s="1129"/>
    </row>
    <row r="230" spans="1:17" x14ac:dyDescent="0.25">
      <c r="O230" s="1129"/>
      <c r="P230" s="1129"/>
    </row>
    <row r="231" spans="1:17" x14ac:dyDescent="0.25">
      <c r="O231" s="1129"/>
      <c r="P231" s="1129"/>
    </row>
    <row r="232" spans="1:17" x14ac:dyDescent="0.25">
      <c r="O232" s="1129"/>
      <c r="P232" s="1129"/>
    </row>
    <row r="233" spans="1:17" x14ac:dyDescent="0.25">
      <c r="O233" s="1129"/>
      <c r="P233" s="1129"/>
    </row>
    <row r="234" spans="1:17" x14ac:dyDescent="0.25">
      <c r="O234" s="1129"/>
      <c r="P234" s="1129"/>
    </row>
    <row r="235" spans="1:17" x14ac:dyDescent="0.25">
      <c r="O235" s="1129"/>
      <c r="P235" s="1129"/>
    </row>
    <row r="236" spans="1:17" x14ac:dyDescent="0.25">
      <c r="O236" s="1129"/>
      <c r="P236" s="1129"/>
    </row>
    <row r="237" spans="1:17" x14ac:dyDescent="0.25">
      <c r="O237" s="1129"/>
      <c r="P237" s="1129"/>
    </row>
    <row r="238" spans="1:17" x14ac:dyDescent="0.25">
      <c r="O238" s="1129"/>
      <c r="P238" s="1129"/>
    </row>
    <row r="239" spans="1:17" x14ac:dyDescent="0.25">
      <c r="O239" s="1129"/>
      <c r="P239" s="1129"/>
    </row>
    <row r="240" spans="1:17" x14ac:dyDescent="0.25">
      <c r="O240" s="1129"/>
      <c r="P240" s="1129"/>
    </row>
    <row r="241" spans="15:16" x14ac:dyDescent="0.25">
      <c r="O241" s="1129"/>
      <c r="P241" s="1129"/>
    </row>
    <row r="242" spans="15:16" x14ac:dyDescent="0.25">
      <c r="O242" s="1129"/>
      <c r="P242" s="1129"/>
    </row>
    <row r="243" spans="15:16" x14ac:dyDescent="0.25">
      <c r="O243" s="1129"/>
      <c r="P243" s="1129"/>
    </row>
    <row r="244" spans="15:16" x14ac:dyDescent="0.25">
      <c r="O244" s="1129"/>
      <c r="P244" s="1129"/>
    </row>
    <row r="245" spans="15:16" x14ac:dyDescent="0.25">
      <c r="O245" s="1129"/>
      <c r="P245" s="1129"/>
    </row>
    <row r="246" spans="15:16" x14ac:dyDescent="0.25">
      <c r="O246" s="1129"/>
      <c r="P246" s="1129"/>
    </row>
    <row r="247" spans="15:16" x14ac:dyDescent="0.25">
      <c r="O247" s="1129"/>
      <c r="P247" s="1129"/>
    </row>
    <row r="248" spans="15:16" x14ac:dyDescent="0.25">
      <c r="O248" s="1129"/>
      <c r="P248" s="1129"/>
    </row>
    <row r="249" spans="15:16" x14ac:dyDescent="0.25">
      <c r="O249" s="1129"/>
      <c r="P249" s="1129"/>
    </row>
    <row r="250" spans="15:16" x14ac:dyDescent="0.25">
      <c r="O250" s="1129"/>
      <c r="P250" s="1129"/>
    </row>
    <row r="251" spans="15:16" x14ac:dyDescent="0.25">
      <c r="O251" s="1129"/>
      <c r="P251" s="1129"/>
    </row>
    <row r="252" spans="15:16" x14ac:dyDescent="0.25">
      <c r="O252" s="1129"/>
      <c r="P252" s="1129"/>
    </row>
    <row r="253" spans="15:16" x14ac:dyDescent="0.25">
      <c r="O253" s="1129"/>
      <c r="P253" s="1129"/>
    </row>
    <row r="254" spans="15:16" x14ac:dyDescent="0.25">
      <c r="O254" s="1129"/>
      <c r="P254" s="1129"/>
    </row>
    <row r="255" spans="15:16" x14ac:dyDescent="0.25">
      <c r="O255" s="1129"/>
      <c r="P255" s="1129"/>
    </row>
  </sheetData>
  <mergeCells count="12">
    <mergeCell ref="A2:G2"/>
    <mergeCell ref="A3:G3"/>
    <mergeCell ref="A6:Q6"/>
    <mergeCell ref="A33:H33"/>
    <mergeCell ref="A5:Q5"/>
    <mergeCell ref="A21:Q21"/>
    <mergeCell ref="O7:Q7"/>
    <mergeCell ref="A7:A8"/>
    <mergeCell ref="B7:B8"/>
    <mergeCell ref="A22:A23"/>
    <mergeCell ref="B22:B23"/>
    <mergeCell ref="O22:Q22"/>
  </mergeCells>
  <phoneticPr fontId="56" type="noConversion"/>
  <pageMargins left="0.23622047244094491" right="0.23622047244094491" top="0.39370078740157483" bottom="0.74803149606299213" header="0.31496062992125984" footer="0.31496062992125984"/>
  <pageSetup paperSize="9" scale="66" orientation="landscape" r:id="rId1"/>
  <headerFooter>
    <oddFooter>&amp;Rpag.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36</vt:i4>
      </vt:variant>
      <vt:variant>
        <vt:lpstr>Intervalos Nomeados</vt:lpstr>
      </vt:variant>
      <vt:variant>
        <vt:i4>1</vt:i4>
      </vt:variant>
    </vt:vector>
  </HeadingPairs>
  <TitlesOfParts>
    <vt:vector size="37" baseType="lpstr">
      <vt:lpstr>Qualidade</vt:lpstr>
      <vt:lpstr>Pque N Mundo I</vt:lpstr>
      <vt:lpstr>Pque N Mundo II</vt:lpstr>
      <vt:lpstr>AMA_UBS J Brasil</vt:lpstr>
      <vt:lpstr>AMA_UBS V Guilherme</vt:lpstr>
      <vt:lpstr>CEO II V EDE</vt:lpstr>
      <vt:lpstr>UBS Vila Ede</vt:lpstr>
      <vt:lpstr>AMA_UBS V Medeiros</vt:lpstr>
      <vt:lpstr>UBS Izolina Mazzei</vt:lpstr>
      <vt:lpstr>PAI</vt:lpstr>
      <vt:lpstr>UBS Jardim Japão</vt:lpstr>
      <vt:lpstr>EMAD na UBS JD JAPÃO</vt:lpstr>
      <vt:lpstr>UBS Vila Leonor</vt:lpstr>
      <vt:lpstr>UBS Vila Sabrina</vt:lpstr>
      <vt:lpstr>UBS Carandiru</vt:lpstr>
      <vt:lpstr>CER Carandiru</vt:lpstr>
      <vt:lpstr>APD no CER III Carandiru</vt:lpstr>
      <vt:lpstr>URSI CARANDIRU</vt:lpstr>
      <vt:lpstr>UBS Vila Maria P Gnecco</vt:lpstr>
      <vt:lpstr>UBS Jardim Julieta</vt:lpstr>
      <vt:lpstr>CAPS INF II VM-VG</vt:lpstr>
      <vt:lpstr>HORA CERTA</vt:lpstr>
      <vt:lpstr>PSM V MARIA BAIXA</vt:lpstr>
      <vt:lpstr>PRODUÇÃO Geral</vt:lpstr>
      <vt:lpstr>AMA JD BRASIL</vt:lpstr>
      <vt:lpstr>AMA VL QUILHERME</vt:lpstr>
      <vt:lpstr>AMA VL MEDEIROS</vt:lpstr>
      <vt:lpstr>PRODUÇÃO Unidades</vt:lpstr>
      <vt:lpstr>Produção Total CBO UBS</vt:lpstr>
      <vt:lpstr>PRODUÇÃO ODONTO</vt:lpstr>
      <vt:lpstr>PRODUÇÃO LINHA SERV</vt:lpstr>
      <vt:lpstr>EQUIPE MINIMA UND</vt:lpstr>
      <vt:lpstr>Eq Minima Unds Horas</vt:lpstr>
      <vt:lpstr>Eq Min. Hrs Medicas</vt:lpstr>
      <vt:lpstr>Eq Min Hrs Odonto</vt:lpstr>
      <vt:lpstr>Eq Min Hrs Enfermagem</vt:lpstr>
      <vt:lpstr>'PRODUÇÃO Geral'!Area_de_impressao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Vera Lucia Romero Fiorin Marcelino</dc:creator>
  <cp:lastModifiedBy>Luis Alberto de Souza Silva</cp:lastModifiedBy>
  <cp:lastPrinted>2021-11-09T18:12:59Z</cp:lastPrinted>
  <dcterms:created xsi:type="dcterms:W3CDTF">2015-09-23T12:00:25Z</dcterms:created>
  <dcterms:modified xsi:type="dcterms:W3CDTF">2022-01-10T17:21:59Z</dcterms:modified>
</cp:coreProperties>
</file>